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\"/>
    </mc:Choice>
  </mc:AlternateContent>
  <xr:revisionPtr revIDLastSave="1" documentId="11_B8E54D9DC0945B68805719B6635E2E29EB1E6BBD" xr6:coauthVersionLast="47" xr6:coauthVersionMax="47" xr10:uidLastSave="{FA340325-2DD8-46DE-859F-30E066D576F0}"/>
  <bookViews>
    <workbookView xWindow="-12" yWindow="168" windowWidth="15372" windowHeight="4452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4" hidden="1">tab_Bloco_TE_RE_projetos!$A$1:$O$269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tab_Tecnologias_TE_RE!$A$1:$AU$61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169" r:id="rId4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M3" i="8" l="1"/>
  <c r="AQ3" i="8"/>
  <c r="AM4" i="8"/>
  <c r="AM5" i="8"/>
  <c r="AM6" i="8"/>
  <c r="AM7" i="8"/>
  <c r="AM8" i="8"/>
  <c r="AM9" i="8"/>
  <c r="AQ9" i="8"/>
  <c r="AM10" i="8"/>
  <c r="AQ10" i="8"/>
  <c r="AM11" i="8"/>
  <c r="AQ11" i="8"/>
  <c r="AM12" i="8"/>
  <c r="AQ12" i="8"/>
  <c r="AM13" i="8"/>
  <c r="AM14" i="8"/>
  <c r="AQ14" i="8"/>
  <c r="AM15" i="8"/>
  <c r="AQ15" i="8"/>
  <c r="AM16" i="8"/>
  <c r="AQ16" i="8"/>
  <c r="AM17" i="8"/>
  <c r="AM18" i="8"/>
  <c r="AM19" i="8"/>
  <c r="AM20" i="8"/>
  <c r="AQ20" i="8"/>
  <c r="AM21" i="8"/>
  <c r="AM22" i="8"/>
  <c r="AM23" i="8"/>
  <c r="AQ23" i="8"/>
  <c r="AM24" i="8"/>
  <c r="AQ24" i="8"/>
  <c r="AM25" i="8"/>
  <c r="AQ25" i="8"/>
  <c r="AM26" i="8"/>
  <c r="AQ26" i="8"/>
  <c r="AM27" i="8"/>
  <c r="AQ27" i="8"/>
  <c r="AM28" i="8"/>
  <c r="AQ28" i="8"/>
  <c r="AM29" i="8"/>
  <c r="AQ29" i="8"/>
  <c r="AM30" i="8"/>
  <c r="AQ30" i="8"/>
  <c r="AM31" i="8"/>
  <c r="AQ31" i="8"/>
  <c r="AM32" i="8"/>
  <c r="AQ32" i="8"/>
  <c r="AM33" i="8"/>
  <c r="AQ33" i="8"/>
  <c r="AM34" i="8"/>
  <c r="AQ34" i="8"/>
  <c r="AM35" i="8"/>
  <c r="AQ35" i="8"/>
  <c r="AM36" i="8"/>
  <c r="AQ36" i="8"/>
  <c r="AM37" i="8"/>
  <c r="AQ37" i="8"/>
  <c r="AM38" i="8"/>
  <c r="AQ38" i="8"/>
  <c r="AM39" i="8"/>
  <c r="AQ39" i="8"/>
  <c r="AM40" i="8"/>
  <c r="AQ40" i="8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M53" i="8"/>
  <c r="AQ53" i="8"/>
  <c r="AM54" i="8"/>
  <c r="AM55" i="8"/>
  <c r="AQ55" i="8"/>
  <c r="AM56" i="8"/>
  <c r="AQ56" i="8"/>
  <c r="AM57" i="8"/>
  <c r="AQ57" i="8"/>
  <c r="AM58" i="8"/>
  <c r="AQ58" i="8"/>
  <c r="AM59" i="8"/>
  <c r="AM60" i="8"/>
  <c r="AQ60" i="8"/>
  <c r="AM61" i="8"/>
  <c r="AQ61" i="8"/>
  <c r="AM62" i="8"/>
  <c r="AM63" i="8"/>
  <c r="AM64" i="8"/>
  <c r="AQ64" i="8"/>
  <c r="AM2" i="8"/>
  <c r="AE64" i="8" l="1"/>
  <c r="AF64" i="8" s="1"/>
  <c r="AD64" i="8" s="1"/>
  <c r="X64" i="8"/>
  <c r="V64" i="8"/>
  <c r="O64" i="8"/>
  <c r="J64" i="8"/>
  <c r="AR63" i="8"/>
  <c r="AQ63" i="8" s="1"/>
  <c r="AF63" i="8"/>
  <c r="AD63" i="8"/>
  <c r="X63" i="8"/>
  <c r="V63" i="8"/>
  <c r="O63" i="8"/>
  <c r="J63" i="8"/>
  <c r="AE62" i="8"/>
  <c r="AR62" i="8" s="1"/>
  <c r="AQ62" i="8" s="1"/>
  <c r="X62" i="8"/>
  <c r="V62" i="8"/>
  <c r="O62" i="8"/>
  <c r="J62" i="8"/>
  <c r="AE61" i="8"/>
  <c r="AF61" i="8" s="1"/>
  <c r="AD61" i="8" s="1"/>
  <c r="X61" i="8"/>
  <c r="V61" i="8"/>
  <c r="O61" i="8"/>
  <c r="J61" i="8"/>
  <c r="AE60" i="8"/>
  <c r="AF60" i="8" s="1"/>
  <c r="AD60" i="8" s="1"/>
  <c r="X60" i="8"/>
  <c r="V60" i="8"/>
  <c r="O60" i="8"/>
  <c r="J60" i="8"/>
  <c r="AE59" i="8"/>
  <c r="AR59" i="8" s="1"/>
  <c r="AQ59" i="8" s="1"/>
  <c r="X59" i="8"/>
  <c r="V59" i="8"/>
  <c r="O59" i="8"/>
  <c r="J59" i="8"/>
  <c r="AE58" i="8"/>
  <c r="AF58" i="8" s="1"/>
  <c r="AD58" i="8" s="1"/>
  <c r="AE57" i="8"/>
  <c r="AF57" i="8" s="1"/>
  <c r="AD57" i="8" s="1"/>
  <c r="AE56" i="8"/>
  <c r="AF56" i="8" s="1"/>
  <c r="AD56" i="8" s="1"/>
  <c r="AF55" i="8"/>
  <c r="AD55" i="8"/>
  <c r="X55" i="8"/>
  <c r="V55" i="8"/>
  <c r="O55" i="8"/>
  <c r="AR54" i="8"/>
  <c r="AQ54" i="8" s="1"/>
  <c r="AE54" i="8"/>
  <c r="AF54" i="8" s="1"/>
  <c r="AD54" i="8" s="1"/>
  <c r="X54" i="8"/>
  <c r="V54" i="8"/>
  <c r="O54" i="8"/>
  <c r="J54" i="8"/>
  <c r="AF53" i="8"/>
  <c r="AD53" i="8"/>
  <c r="X53" i="8"/>
  <c r="V53" i="8"/>
  <c r="O53" i="8"/>
  <c r="J53" i="8"/>
  <c r="AF52" i="8"/>
  <c r="AD52" i="8"/>
  <c r="V52" i="8"/>
  <c r="O52" i="8"/>
  <c r="J52" i="8"/>
  <c r="AF51" i="8"/>
  <c r="AD51" i="8"/>
  <c r="V51" i="8"/>
  <c r="O51" i="8"/>
  <c r="J51" i="8"/>
  <c r="AF50" i="8"/>
  <c r="AD50" i="8"/>
  <c r="V50" i="8"/>
  <c r="O50" i="8"/>
  <c r="J50" i="8"/>
  <c r="AF49" i="8"/>
  <c r="AD49" i="8"/>
  <c r="V49" i="8"/>
  <c r="O49" i="8"/>
  <c r="J49" i="8"/>
  <c r="AF48" i="8"/>
  <c r="AD48" i="8"/>
  <c r="V48" i="8"/>
  <c r="O48" i="8"/>
  <c r="J48" i="8"/>
  <c r="AF47" i="8"/>
  <c r="AD47" i="8"/>
  <c r="V47" i="8"/>
  <c r="O47" i="8"/>
  <c r="J47" i="8"/>
  <c r="AF46" i="8"/>
  <c r="AD46" i="8"/>
  <c r="V46" i="8"/>
  <c r="O46" i="8"/>
  <c r="J46" i="8"/>
  <c r="AF45" i="8"/>
  <c r="AD45" i="8"/>
  <c r="V45" i="8"/>
  <c r="O45" i="8"/>
  <c r="J45" i="8"/>
  <c r="AF44" i="8"/>
  <c r="AD44" i="8"/>
  <c r="V44" i="8"/>
  <c r="O44" i="8"/>
  <c r="J44" i="8"/>
  <c r="AF43" i="8"/>
  <c r="AD43" i="8"/>
  <c r="V43" i="8"/>
  <c r="O43" i="8"/>
  <c r="J43" i="8"/>
  <c r="AF42" i="8"/>
  <c r="AD42" i="8"/>
  <c r="V42" i="8"/>
  <c r="O42" i="8"/>
  <c r="J42" i="8"/>
  <c r="AF41" i="8"/>
  <c r="AD41" i="8"/>
  <c r="V41" i="8"/>
  <c r="O41" i="8"/>
  <c r="J41" i="8"/>
  <c r="AF40" i="8"/>
  <c r="AD40" i="8"/>
  <c r="X40" i="8"/>
  <c r="V40" i="8"/>
  <c r="O40" i="8"/>
  <c r="J40" i="8"/>
  <c r="AF39" i="8"/>
  <c r="AD39" i="8"/>
  <c r="X39" i="8"/>
  <c r="V39" i="8"/>
  <c r="O39" i="8"/>
  <c r="J39" i="8"/>
  <c r="AF38" i="8"/>
  <c r="AD38" i="8"/>
  <c r="X38" i="8"/>
  <c r="V38" i="8"/>
  <c r="O38" i="8"/>
  <c r="J38" i="8"/>
  <c r="AF37" i="8"/>
  <c r="AD37" i="8"/>
  <c r="X37" i="8"/>
  <c r="V37" i="8"/>
  <c r="O37" i="8"/>
  <c r="J37" i="8"/>
  <c r="AF36" i="8"/>
  <c r="AD36" i="8"/>
  <c r="X36" i="8"/>
  <c r="V36" i="8"/>
  <c r="O36" i="8"/>
  <c r="J36" i="8"/>
  <c r="AF35" i="8"/>
  <c r="AD35" i="8"/>
  <c r="X35" i="8"/>
  <c r="V35" i="8"/>
  <c r="O35" i="8"/>
  <c r="J35" i="8"/>
  <c r="AF34" i="8"/>
  <c r="AD34" i="8"/>
  <c r="X34" i="8"/>
  <c r="V34" i="8"/>
  <c r="O34" i="8"/>
  <c r="J34" i="8"/>
  <c r="AF33" i="8"/>
  <c r="AD33" i="8"/>
  <c r="X33" i="8"/>
  <c r="V33" i="8"/>
  <c r="O33" i="8"/>
  <c r="J33" i="8"/>
  <c r="AU32" i="8"/>
  <c r="AF32" i="8"/>
  <c r="AD32" i="8"/>
  <c r="X32" i="8"/>
  <c r="V32" i="8"/>
  <c r="O32" i="8"/>
  <c r="J32" i="8"/>
  <c r="AF31" i="8"/>
  <c r="AD31" i="8"/>
  <c r="X31" i="8"/>
  <c r="V31" i="8"/>
  <c r="O31" i="8"/>
  <c r="J31" i="8"/>
  <c r="AF30" i="8"/>
  <c r="AD30" i="8"/>
  <c r="X30" i="8"/>
  <c r="V30" i="8"/>
  <c r="O30" i="8"/>
  <c r="J30" i="8"/>
  <c r="AF29" i="8"/>
  <c r="AD29" i="8"/>
  <c r="X29" i="8"/>
  <c r="V29" i="8"/>
  <c r="O29" i="8"/>
  <c r="J29" i="8"/>
  <c r="AF28" i="8"/>
  <c r="AD28" i="8"/>
  <c r="X28" i="8"/>
  <c r="V28" i="8"/>
  <c r="O28" i="8"/>
  <c r="J28" i="8"/>
  <c r="AF27" i="8"/>
  <c r="AD27" i="8"/>
  <c r="X27" i="8"/>
  <c r="V27" i="8"/>
  <c r="O27" i="8"/>
  <c r="J27" i="8"/>
  <c r="AF26" i="8"/>
  <c r="AD26" i="8"/>
  <c r="X26" i="8"/>
  <c r="V26" i="8"/>
  <c r="O26" i="8"/>
  <c r="J26" i="8"/>
  <c r="AF25" i="8"/>
  <c r="AD25" i="8"/>
  <c r="X25" i="8"/>
  <c r="V25" i="8"/>
  <c r="O25" i="8"/>
  <c r="J25" i="8"/>
  <c r="AF24" i="8"/>
  <c r="AD24" i="8"/>
  <c r="X24" i="8"/>
  <c r="V24" i="8"/>
  <c r="O24" i="8"/>
  <c r="J24" i="8"/>
  <c r="AF23" i="8"/>
  <c r="AD23" i="8"/>
  <c r="X23" i="8"/>
  <c r="V23" i="8"/>
  <c r="O23" i="8"/>
  <c r="J23" i="8"/>
  <c r="AR22" i="8"/>
  <c r="AQ22" i="8" s="1"/>
  <c r="AF22" i="8"/>
  <c r="AD22" i="8"/>
  <c r="X22" i="8"/>
  <c r="V22" i="8"/>
  <c r="O22" i="8"/>
  <c r="J22" i="8"/>
  <c r="AR21" i="8"/>
  <c r="AQ21" i="8" s="1"/>
  <c r="AF21" i="8"/>
  <c r="AD21" i="8"/>
  <c r="X21" i="8"/>
  <c r="V21" i="8"/>
  <c r="O21" i="8"/>
  <c r="J21" i="8"/>
  <c r="AS20" i="8"/>
  <c r="AE20" i="8"/>
  <c r="AF20" i="8" s="1"/>
  <c r="AD20" i="8" s="1"/>
  <c r="X20" i="8"/>
  <c r="V20" i="8"/>
  <c r="O20" i="8"/>
  <c r="J20" i="8"/>
  <c r="AS19" i="8"/>
  <c r="AR19" i="8"/>
  <c r="AQ19" i="8" s="1"/>
  <c r="AF19" i="8"/>
  <c r="AD19" i="8"/>
  <c r="X19" i="8"/>
  <c r="V19" i="8"/>
  <c r="O19" i="8"/>
  <c r="AS18" i="8"/>
  <c r="AR18" i="8"/>
  <c r="AQ18" i="8" s="1"/>
  <c r="AF18" i="8"/>
  <c r="AD18" i="8"/>
  <c r="X18" i="8"/>
  <c r="V18" i="8"/>
  <c r="O18" i="8"/>
  <c r="AS17" i="8"/>
  <c r="AR17" i="8"/>
  <c r="AQ17" i="8" s="1"/>
  <c r="AF17" i="8"/>
  <c r="AD17" i="8"/>
  <c r="X17" i="8"/>
  <c r="V17" i="8"/>
  <c r="O17" i="8"/>
  <c r="AF16" i="8"/>
  <c r="AD16" i="8"/>
  <c r="X16" i="8"/>
  <c r="V16" i="8"/>
  <c r="O16" i="8"/>
  <c r="J16" i="8"/>
  <c r="AF15" i="8"/>
  <c r="AD15" i="8"/>
  <c r="X15" i="8"/>
  <c r="V15" i="8"/>
  <c r="O15" i="8"/>
  <c r="J15" i="8"/>
  <c r="AF14" i="8"/>
  <c r="AD14" i="8"/>
  <c r="X14" i="8"/>
  <c r="V14" i="8"/>
  <c r="O14" i="8"/>
  <c r="J14" i="8"/>
  <c r="AR13" i="8"/>
  <c r="AQ13" i="8" s="1"/>
  <c r="AE13" i="8"/>
  <c r="AF13" i="8" s="1"/>
  <c r="AD13" i="8" s="1"/>
  <c r="X13" i="8"/>
  <c r="V13" i="8"/>
  <c r="O13" i="8"/>
  <c r="J13" i="8"/>
  <c r="AE12" i="8"/>
  <c r="AF12" i="8" s="1"/>
  <c r="AD12" i="8" s="1"/>
  <c r="X12" i="8"/>
  <c r="V12" i="8"/>
  <c r="O12" i="8"/>
  <c r="J12" i="8"/>
  <c r="AE11" i="8"/>
  <c r="AF11" i="8" s="1"/>
  <c r="AD11" i="8" s="1"/>
  <c r="X11" i="8"/>
  <c r="V11" i="8"/>
  <c r="O11" i="8"/>
  <c r="J11" i="8"/>
  <c r="AE10" i="8"/>
  <c r="AF10" i="8" s="1"/>
  <c r="AD10" i="8" s="1"/>
  <c r="X10" i="8"/>
  <c r="V10" i="8"/>
  <c r="O10" i="8"/>
  <c r="J10" i="8"/>
  <c r="AF9" i="8"/>
  <c r="AD9" i="8"/>
  <c r="X9" i="8"/>
  <c r="V9" i="8"/>
  <c r="O9" i="8"/>
  <c r="AE8" i="8"/>
  <c r="AR8" i="8" s="1"/>
  <c r="AQ8" i="8" s="1"/>
  <c r="X8" i="8"/>
  <c r="V8" i="8"/>
  <c r="O8" i="8"/>
  <c r="J8" i="8"/>
  <c r="AE7" i="8"/>
  <c r="AR7" i="8" s="1"/>
  <c r="AQ7" i="8" s="1"/>
  <c r="X7" i="8"/>
  <c r="V7" i="8"/>
  <c r="O7" i="8"/>
  <c r="J7" i="8"/>
  <c r="AE6" i="8"/>
  <c r="AR6" i="8" s="1"/>
  <c r="AQ6" i="8" s="1"/>
  <c r="X6" i="8"/>
  <c r="V6" i="8"/>
  <c r="O6" i="8"/>
  <c r="J6" i="8"/>
  <c r="AE5" i="8"/>
  <c r="AR5" i="8" s="1"/>
  <c r="AQ5" i="8" s="1"/>
  <c r="X5" i="8"/>
  <c r="V5" i="8"/>
  <c r="O5" i="8"/>
  <c r="J5" i="8"/>
  <c r="AE4" i="8"/>
  <c r="AR4" i="8" s="1"/>
  <c r="AQ4" i="8" s="1"/>
  <c r="X4" i="8"/>
  <c r="V4" i="8"/>
  <c r="O4" i="8"/>
  <c r="J4" i="8"/>
  <c r="AF3" i="8"/>
  <c r="AD3" i="8"/>
  <c r="X3" i="8"/>
  <c r="V3" i="8"/>
  <c r="O3" i="8"/>
  <c r="J3" i="8"/>
  <c r="AQ2" i="8"/>
  <c r="AF2" i="8"/>
  <c r="AD2" i="8"/>
  <c r="X2" i="8"/>
  <c r="V2" i="8"/>
  <c r="O2" i="8"/>
  <c r="J2" i="8"/>
  <c r="AJ10" i="8" l="1"/>
  <c r="AJ11" i="8"/>
  <c r="AJ12" i="8"/>
  <c r="AJ13" i="8"/>
  <c r="AJ20" i="8"/>
  <c r="AJ2" i="8"/>
  <c r="AJ3" i="8"/>
  <c r="AF4" i="8"/>
  <c r="AD4" i="8" s="1"/>
  <c r="AF5" i="8"/>
  <c r="AD5" i="8" s="1"/>
  <c r="AF6" i="8"/>
  <c r="AD6" i="8" s="1"/>
  <c r="AF7" i="8"/>
  <c r="AD7" i="8" s="1"/>
  <c r="AF8" i="8"/>
  <c r="AD8" i="8" s="1"/>
  <c r="AJ9" i="8"/>
  <c r="AJ14" i="8"/>
  <c r="AJ15" i="8"/>
  <c r="AJ16" i="8"/>
  <c r="AJ17" i="8"/>
  <c r="AJ18" i="8"/>
  <c r="AJ19" i="8"/>
  <c r="AJ21" i="8"/>
  <c r="AJ22" i="8"/>
  <c r="AJ23" i="8"/>
  <c r="AJ24" i="8"/>
  <c r="AJ25" i="8"/>
  <c r="AJ26" i="8"/>
  <c r="AJ27" i="8"/>
  <c r="AJ54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6" i="8"/>
  <c r="AJ57" i="8"/>
  <c r="AJ58" i="8"/>
  <c r="AJ60" i="8"/>
  <c r="AJ61" i="8"/>
  <c r="AJ64" i="8"/>
  <c r="AJ55" i="8"/>
  <c r="AF59" i="8"/>
  <c r="AD59" i="8" s="1"/>
  <c r="AF62" i="8"/>
  <c r="AD62" i="8" s="1"/>
  <c r="AJ63" i="8"/>
  <c r="I13" i="15"/>
  <c r="H13" i="15"/>
  <c r="G13" i="15"/>
  <c r="AK63" i="8" l="1"/>
  <c r="AJ62" i="8"/>
  <c r="AJ59" i="8"/>
  <c r="AK55" i="8"/>
  <c r="AK64" i="8"/>
  <c r="AK61" i="8"/>
  <c r="AK60" i="8"/>
  <c r="AK58" i="8"/>
  <c r="AK57" i="8"/>
  <c r="AK56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54" i="8"/>
  <c r="AK27" i="8"/>
  <c r="AK26" i="8"/>
  <c r="AK25" i="8"/>
  <c r="AK24" i="8"/>
  <c r="AK23" i="8"/>
  <c r="AK22" i="8"/>
  <c r="AK21" i="8"/>
  <c r="AK19" i="8"/>
  <c r="AK18" i="8"/>
  <c r="AK17" i="8"/>
  <c r="AK16" i="8"/>
  <c r="AK15" i="8"/>
  <c r="AK14" i="8"/>
  <c r="AK9" i="8"/>
  <c r="AJ8" i="8"/>
  <c r="AJ7" i="8"/>
  <c r="AJ6" i="8"/>
  <c r="AJ5" i="8"/>
  <c r="AJ4" i="8"/>
  <c r="AK3" i="8"/>
  <c r="AK2" i="8"/>
  <c r="AK20" i="8"/>
  <c r="AK13" i="8"/>
  <c r="AK12" i="8"/>
  <c r="AK11" i="8"/>
  <c r="AK10" i="8"/>
  <c r="F3" i="22"/>
  <c r="F4" i="22"/>
  <c r="F5" i="22"/>
  <c r="F6" i="22"/>
  <c r="F7" i="22"/>
  <c r="F8" i="22"/>
  <c r="F2" i="22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B8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B7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W6" i="16"/>
  <c r="V6" i="16"/>
  <c r="U6" i="16"/>
  <c r="T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C5" i="16"/>
  <c r="B5" i="16"/>
  <c r="AN4" i="16"/>
  <c r="AM4" i="16"/>
  <c r="AL4" i="16"/>
  <c r="AK4" i="16"/>
  <c r="AJ4" i="16"/>
  <c r="AI4" i="16"/>
  <c r="AH4" i="16"/>
  <c r="AG4" i="16"/>
  <c r="AF4" i="16"/>
  <c r="AE4" i="16"/>
  <c r="AD4" i="16"/>
  <c r="AC4" i="16"/>
  <c r="AB4" i="16"/>
  <c r="AA4" i="16"/>
  <c r="Z4" i="16"/>
  <c r="Y4" i="16"/>
  <c r="X4" i="16"/>
  <c r="W4" i="16"/>
  <c r="V4" i="16"/>
  <c r="U4" i="16"/>
  <c r="T4" i="16"/>
  <c r="S4" i="16"/>
  <c r="R4" i="16"/>
  <c r="Q4" i="16"/>
  <c r="P4" i="16"/>
  <c r="O4" i="16"/>
  <c r="N4" i="16"/>
  <c r="M4" i="16"/>
  <c r="L4" i="16"/>
  <c r="K4" i="16"/>
  <c r="J4" i="16"/>
  <c r="I4" i="16"/>
  <c r="H4" i="16"/>
  <c r="G4" i="16"/>
  <c r="F4" i="16"/>
  <c r="E4" i="16"/>
  <c r="D4" i="16"/>
  <c r="C4" i="16"/>
  <c r="B4" i="16"/>
  <c r="AN3" i="16"/>
  <c r="AM3" i="16"/>
  <c r="AL3" i="16"/>
  <c r="AK3" i="16"/>
  <c r="AJ3" i="16"/>
  <c r="AI3" i="16"/>
  <c r="AH3" i="16"/>
  <c r="AG3" i="16"/>
  <c r="AF3" i="16"/>
  <c r="AE3" i="16"/>
  <c r="AD3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F3" i="16"/>
  <c r="E3" i="16"/>
  <c r="D3" i="16"/>
  <c r="C3" i="16"/>
  <c r="B3" i="16"/>
  <c r="AN2" i="16"/>
  <c r="AM2" i="16"/>
  <c r="AL2" i="16"/>
  <c r="AK2" i="16"/>
  <c r="AJ2" i="16"/>
  <c r="AI2" i="16"/>
  <c r="AH2" i="16"/>
  <c r="AG2" i="16"/>
  <c r="AF2" i="16"/>
  <c r="AE2" i="16"/>
  <c r="AD2" i="16"/>
  <c r="AC2" i="16"/>
  <c r="AB2" i="16"/>
  <c r="AA2" i="16"/>
  <c r="Z2" i="16"/>
  <c r="Y2" i="16"/>
  <c r="X2" i="16"/>
  <c r="W2" i="16"/>
  <c r="V2" i="16"/>
  <c r="U2" i="16"/>
  <c r="T2" i="16"/>
  <c r="S2" i="16"/>
  <c r="R2" i="16"/>
  <c r="Q2" i="16"/>
  <c r="P2" i="16"/>
  <c r="O2" i="16"/>
  <c r="N2" i="16"/>
  <c r="M2" i="16"/>
  <c r="L2" i="16"/>
  <c r="K2" i="16"/>
  <c r="J2" i="16"/>
  <c r="I2" i="16"/>
  <c r="H2" i="16"/>
  <c r="G2" i="16"/>
  <c r="F2" i="16"/>
  <c r="E2" i="16"/>
  <c r="D2" i="16"/>
  <c r="C2" i="16"/>
  <c r="B2" i="16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" i="9"/>
  <c r="G2" i="9" s="1"/>
  <c r="AK4" i="8" l="1"/>
  <c r="AK5" i="8"/>
  <c r="AK6" i="8"/>
  <c r="AK7" i="8"/>
  <c r="AK8" i="8"/>
  <c r="AK59" i="8"/>
  <c r="AK62" i="8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E100" i="18" s="1"/>
  <c r="F88" i="18"/>
  <c r="F97" i="18" s="1"/>
  <c r="F100" i="18" s="1"/>
  <c r="G88" i="18"/>
  <c r="G97" i="18" s="1"/>
  <c r="H88" i="18"/>
  <c r="H97" i="18"/>
  <c r="I88" i="18"/>
  <c r="I97" i="18" s="1"/>
  <c r="J88" i="18"/>
  <c r="J97" i="18" s="1"/>
  <c r="K88" i="18"/>
  <c r="K97" i="18" s="1"/>
  <c r="K100" i="18" s="1"/>
  <c r="L88" i="18"/>
  <c r="L97" i="18" s="1"/>
  <c r="M88" i="18"/>
  <c r="M97" i="18"/>
  <c r="M100" i="18" s="1"/>
  <c r="N88" i="18"/>
  <c r="N97" i="18" s="1"/>
  <c r="O88" i="18"/>
  <c r="O97" i="18"/>
  <c r="O100" i="18" s="1"/>
  <c r="P88" i="18"/>
  <c r="P97" i="18" s="1"/>
  <c r="P100" i="18" s="1"/>
  <c r="Q88" i="18"/>
  <c r="Q97" i="18" s="1"/>
  <c r="Q100" i="18" s="1"/>
  <c r="R88" i="18"/>
  <c r="R97" i="18" s="1"/>
  <c r="S88" i="18"/>
  <c r="S97" i="18" s="1"/>
  <c r="T88" i="18"/>
  <c r="T97" i="18" s="1"/>
  <c r="U88" i="18"/>
  <c r="U97" i="18" s="1"/>
  <c r="U100" i="18" s="1"/>
  <c r="V88" i="18"/>
  <c r="V97" i="18" s="1"/>
  <c r="W88" i="18"/>
  <c r="W97" i="18"/>
  <c r="W100" i="18" s="1"/>
  <c r="X88" i="18"/>
  <c r="X97" i="18" s="1"/>
  <c r="Y88" i="18"/>
  <c r="Y97" i="18" s="1"/>
  <c r="Y100" i="18" s="1"/>
  <c r="Z88" i="18"/>
  <c r="Z97" i="18"/>
  <c r="AA88" i="18"/>
  <c r="AA97" i="18" s="1"/>
  <c r="AB88" i="18"/>
  <c r="AB97" i="18" s="1"/>
  <c r="AB100" i="18" s="1"/>
  <c r="AC88" i="18"/>
  <c r="AC97" i="18" s="1"/>
  <c r="AC100" i="18" s="1"/>
  <c r="AD88" i="18"/>
  <c r="AD97" i="18" s="1"/>
  <c r="AD100" i="18" s="1"/>
  <c r="AE88" i="18"/>
  <c r="AE97" i="18" s="1"/>
  <c r="AE100" i="18" s="1"/>
  <c r="AF88" i="18"/>
  <c r="AF97" i="18" s="1"/>
  <c r="AG88" i="18"/>
  <c r="AG97" i="18" s="1"/>
  <c r="AG100" i="18"/>
  <c r="AH88" i="18"/>
  <c r="AH97" i="18" s="1"/>
  <c r="AI88" i="18"/>
  <c r="AI97" i="18" s="1"/>
  <c r="AI100" i="18" s="1"/>
  <c r="AJ88" i="18"/>
  <c r="AJ97" i="18"/>
  <c r="AJ100" i="18" s="1"/>
  <c r="AK88" i="18"/>
  <c r="AK97" i="18"/>
  <c r="AK100" i="18" s="1"/>
  <c r="AL88" i="18"/>
  <c r="AL97" i="18" s="1"/>
  <c r="AL100" i="18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D13" i="18" s="1"/>
  <c r="C2" i="18"/>
  <c r="B2" i="18"/>
  <c r="E50" i="18"/>
  <c r="E62" i="18"/>
  <c r="E26" i="18"/>
  <c r="E38" i="18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N33" i="31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AT146" i="4"/>
  <c r="AT147" i="4"/>
  <c r="AT148" i="4"/>
  <c r="AT150" i="4"/>
  <c r="AT149" i="4"/>
  <c r="AT151" i="4"/>
  <c r="AT152" i="4"/>
  <c r="AY152" i="4"/>
  <c r="AX152" i="4"/>
  <c r="AJ152" i="4"/>
  <c r="AI152" i="4"/>
  <c r="AO152" i="4" s="1"/>
  <c r="AQ152" i="4" s="1"/>
  <c r="AE152" i="4"/>
  <c r="X152" i="4"/>
  <c r="Q152" i="4"/>
  <c r="P152" i="4" s="1"/>
  <c r="AY151" i="4"/>
  <c r="AX151" i="4"/>
  <c r="AJ151" i="4"/>
  <c r="AI151" i="4"/>
  <c r="AO151" i="4" s="1"/>
  <c r="AQ151" i="4" s="1"/>
  <c r="AE151" i="4"/>
  <c r="X151" i="4"/>
  <c r="Q151" i="4"/>
  <c r="AY149" i="4"/>
  <c r="AX149" i="4"/>
  <c r="AJ149" i="4"/>
  <c r="AI149" i="4"/>
  <c r="AO149" i="4"/>
  <c r="AE149" i="4"/>
  <c r="X149" i="4"/>
  <c r="W149" i="4" s="1"/>
  <c r="Q149" i="4"/>
  <c r="AY150" i="4"/>
  <c r="AX150" i="4"/>
  <c r="AJ150" i="4"/>
  <c r="AI150" i="4"/>
  <c r="AO150" i="4"/>
  <c r="AE150" i="4"/>
  <c r="X150" i="4"/>
  <c r="W150" i="4" s="1"/>
  <c r="Q150" i="4"/>
  <c r="AY148" i="4"/>
  <c r="AX148" i="4"/>
  <c r="AJ148" i="4"/>
  <c r="AI148" i="4"/>
  <c r="AO148" i="4" s="1"/>
  <c r="AE148" i="4"/>
  <c r="X148" i="4"/>
  <c r="W148" i="4" s="1"/>
  <c r="Q148" i="4"/>
  <c r="AY147" i="4"/>
  <c r="AX147" i="4"/>
  <c r="AJ147" i="4"/>
  <c r="AI147" i="4"/>
  <c r="AO147" i="4" s="1"/>
  <c r="AE147" i="4"/>
  <c r="X147" i="4"/>
  <c r="Q147" i="4"/>
  <c r="P147" i="4" s="1"/>
  <c r="AY146" i="4"/>
  <c r="AX146" i="4"/>
  <c r="AJ146" i="4"/>
  <c r="AI146" i="4"/>
  <c r="AO146" i="4"/>
  <c r="AE146" i="4"/>
  <c r="X146" i="4"/>
  <c r="W146" i="4" s="1"/>
  <c r="Q146" i="4"/>
  <c r="P146" i="4" s="1"/>
  <c r="AE20" i="4"/>
  <c r="AE11" i="4"/>
  <c r="AE12" i="4"/>
  <c r="AE13" i="4"/>
  <c r="AE16" i="4"/>
  <c r="AE22" i="4"/>
  <c r="A141" i="12"/>
  <c r="A276" i="12"/>
  <c r="A411" i="12" s="1"/>
  <c r="A142" i="12"/>
  <c r="A277" i="12" s="1"/>
  <c r="A412" i="12" s="1"/>
  <c r="A547" i="12" s="1"/>
  <c r="A682" i="12" s="1"/>
  <c r="A817" i="12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/>
  <c r="A413" i="12" s="1"/>
  <c r="A548" i="12" s="1"/>
  <c r="A683" i="12" s="1"/>
  <c r="A818" i="12" s="1"/>
  <c r="A953" i="12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145" i="12"/>
  <c r="A280" i="12" s="1"/>
  <c r="A146" i="12"/>
  <c r="A281" i="12" s="1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 s="1"/>
  <c r="A552" i="12" s="1"/>
  <c r="A687" i="12" s="1"/>
  <c r="A822" i="12" s="1"/>
  <c r="A957" i="12" s="1"/>
  <c r="A1092" i="12"/>
  <c r="A1227" i="12" s="1"/>
  <c r="A1362" i="12" s="1"/>
  <c r="A1497" i="12" s="1"/>
  <c r="A1632" i="12" s="1"/>
  <c r="A1767" i="12" s="1"/>
  <c r="A1902" i="12" s="1"/>
  <c r="A2037" i="12" s="1"/>
  <c r="A2172" i="12" s="1"/>
  <c r="A2307" i="12" s="1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 s="1"/>
  <c r="A418" i="12" s="1"/>
  <c r="A553" i="12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/>
  <c r="A420" i="12" s="1"/>
  <c r="A555" i="12" s="1"/>
  <c r="A690" i="12" s="1"/>
  <c r="A825" i="12" s="1"/>
  <c r="A960" i="12" s="1"/>
  <c r="A1095" i="12" s="1"/>
  <c r="A1230" i="12"/>
  <c r="A1365" i="12" s="1"/>
  <c r="A1500" i="12" s="1"/>
  <c r="A1635" i="12" s="1"/>
  <c r="A1770" i="12" s="1"/>
  <c r="A1905" i="12" s="1"/>
  <c r="A2040" i="12" s="1"/>
  <c r="A2175" i="12" s="1"/>
  <c r="A2310" i="12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 s="1"/>
  <c r="A556" i="12" s="1"/>
  <c r="A691" i="12" s="1"/>
  <c r="A826" i="12" s="1"/>
  <c r="A961" i="12" s="1"/>
  <c r="A1096" i="12" s="1"/>
  <c r="A1231" i="12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 s="1"/>
  <c r="A828" i="12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425" i="12" s="1"/>
  <c r="A560" i="12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 s="1"/>
  <c r="A697" i="12" s="1"/>
  <c r="A832" i="12" s="1"/>
  <c r="A967" i="12" s="1"/>
  <c r="A1102" i="12" s="1"/>
  <c r="A1237" i="12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/>
  <c r="A5019" i="12" s="1"/>
  <c r="A5154" i="12" s="1"/>
  <c r="A160" i="12"/>
  <c r="A295" i="12" s="1"/>
  <c r="A430" i="12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/>
  <c r="A433" i="12" s="1"/>
  <c r="A568" i="12" s="1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435" i="12" s="1"/>
  <c r="A570" i="12" s="1"/>
  <c r="A705" i="12" s="1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166" i="12"/>
  <c r="A301" i="12" s="1"/>
  <c r="A436" i="12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172" i="12"/>
  <c r="A307" i="12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/>
  <c r="A849" i="12"/>
  <c r="A984" i="12" s="1"/>
  <c r="A1119" i="12" s="1"/>
  <c r="A1254" i="12" s="1"/>
  <c r="A1389" i="12" s="1"/>
  <c r="A1524" i="12" s="1"/>
  <c r="A1659" i="12" s="1"/>
  <c r="A175" i="12"/>
  <c r="A310" i="12" s="1"/>
  <c r="A445" i="12" s="1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/>
  <c r="A720" i="12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316" i="12" s="1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182" i="12"/>
  <c r="A317" i="12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/>
  <c r="A189" i="12"/>
  <c r="A190" i="12"/>
  <c r="A325" i="12" s="1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810" i="12" s="1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91" i="12"/>
  <c r="A326" i="12" s="1"/>
  <c r="A461" i="12" s="1"/>
  <c r="A192" i="12"/>
  <c r="A327" i="12" s="1"/>
  <c r="A462" i="12" s="1"/>
  <c r="A597" i="12" s="1"/>
  <c r="A732" i="12" s="1"/>
  <c r="A867" i="12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 s="1"/>
  <c r="A1409" i="12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97" i="12"/>
  <c r="A332" i="12" s="1"/>
  <c r="A467" i="12" s="1"/>
  <c r="A602" i="12" s="1"/>
  <c r="A737" i="12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/>
  <c r="A198" i="12"/>
  <c r="A333" i="12" s="1"/>
  <c r="A468" i="12" s="1"/>
  <c r="A603" i="12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 s="1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 s="1"/>
  <c r="A478" i="12" s="1"/>
  <c r="A613" i="12" s="1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 s="1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 s="1"/>
  <c r="A213" i="12"/>
  <c r="A348" i="12" s="1"/>
  <c r="A483" i="12" s="1"/>
  <c r="A618" i="12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/>
  <c r="A755" i="12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 s="1"/>
  <c r="A621" i="12" s="1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220" i="12"/>
  <c r="A355" i="12" s="1"/>
  <c r="A490" i="12" s="1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221" i="12"/>
  <c r="A356" i="12" s="1"/>
  <c r="A491" i="12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/>
  <c r="A494" i="12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/>
  <c r="A630" i="12" s="1"/>
  <c r="A765" i="12" s="1"/>
  <c r="A900" i="12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/>
  <c r="A497" i="12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/>
  <c r="A499" i="12"/>
  <c r="A634" i="12"/>
  <c r="A769" i="12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 s="1"/>
  <c r="A501" i="12" s="1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234" i="12"/>
  <c r="A369" i="12"/>
  <c r="A504" i="12" s="1"/>
  <c r="A639" i="12" s="1"/>
  <c r="A774" i="12" s="1"/>
  <c r="A909" i="12" s="1"/>
  <c r="A1044" i="12" s="1"/>
  <c r="A1179" i="12" s="1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235" i="12"/>
  <c r="A370" i="12" s="1"/>
  <c r="A236" i="12"/>
  <c r="A371" i="12"/>
  <c r="A506" i="12"/>
  <c r="A641" i="12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37" i="12"/>
  <c r="A372" i="12" s="1"/>
  <c r="A507" i="12" s="1"/>
  <c r="A642" i="12" s="1"/>
  <c r="A777" i="12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/>
  <c r="A2803" i="12" s="1"/>
  <c r="A2938" i="12" s="1"/>
  <c r="A3073" i="12" s="1"/>
  <c r="A3208" i="12" s="1"/>
  <c r="A3343" i="12" s="1"/>
  <c r="A3478" i="12" s="1"/>
  <c r="A239" i="12"/>
  <c r="A374" i="12" s="1"/>
  <c r="A509" i="12" s="1"/>
  <c r="A644" i="12" s="1"/>
  <c r="A779" i="12" s="1"/>
  <c r="A914" i="12" s="1"/>
  <c r="A1049" i="12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/>
  <c r="A510" i="12" s="1"/>
  <c r="A645" i="12" s="1"/>
  <c r="A780" i="12" s="1"/>
  <c r="A915" i="12" s="1"/>
  <c r="A1050" i="12" s="1"/>
  <c r="A1185" i="12" s="1"/>
  <c r="A1320" i="12" s="1"/>
  <c r="A1455" i="12" s="1"/>
  <c r="A1590" i="12" s="1"/>
  <c r="A241" i="12"/>
  <c r="A376" i="12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 s="1"/>
  <c r="A648" i="12" s="1"/>
  <c r="A783" i="12" s="1"/>
  <c r="A918" i="12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 s="1"/>
  <c r="A514" i="12" s="1"/>
  <c r="A649" i="12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/>
  <c r="A515" i="12" s="1"/>
  <c r="A650" i="12" s="1"/>
  <c r="A785" i="12" s="1"/>
  <c r="A920" i="12"/>
  <c r="A1055" i="12" s="1"/>
  <c r="A1190" i="12" s="1"/>
  <c r="A246" i="12"/>
  <c r="A381" i="12" s="1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/>
  <c r="A517" i="12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/>
  <c r="A519" i="12" s="1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/>
  <c r="A520" i="12" s="1"/>
  <c r="A655" i="12" s="1"/>
  <c r="A790" i="12" s="1"/>
  <c r="A925" i="12" s="1"/>
  <c r="A1060" i="12" s="1"/>
  <c r="A1195" i="12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/>
  <c r="A522" i="12" s="1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258" i="12"/>
  <c r="A393" i="12" s="1"/>
  <c r="A528" i="12" s="1"/>
  <c r="A663" i="12" s="1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259" i="12"/>
  <c r="A394" i="12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935" i="12" s="1"/>
  <c r="A1070" i="12" s="1"/>
  <c r="A1205" i="12" s="1"/>
  <c r="A1340" i="12" s="1"/>
  <c r="A1475" i="12"/>
  <c r="A1610" i="12" s="1"/>
  <c r="A1745" i="12" s="1"/>
  <c r="A1880" i="12" s="1"/>
  <c r="A2015" i="12" s="1"/>
  <c r="A2150" i="12" s="1"/>
  <c r="A2285" i="12" s="1"/>
  <c r="A2420" i="12" s="1"/>
  <c r="A261" i="12"/>
  <c r="A396" i="12"/>
  <c r="A531" i="12"/>
  <c r="A666" i="12" s="1"/>
  <c r="A801" i="12" s="1"/>
  <c r="A936" i="12" s="1"/>
  <c r="A1071" i="12" s="1"/>
  <c r="A1206" i="12" s="1"/>
  <c r="A262" i="12"/>
  <c r="A397" i="12" s="1"/>
  <c r="A532" i="12" s="1"/>
  <c r="A667" i="12" s="1"/>
  <c r="A802" i="12" s="1"/>
  <c r="A937" i="12" s="1"/>
  <c r="A1072" i="12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/>
  <c r="A534" i="12"/>
  <c r="A669" i="12" s="1"/>
  <c r="A804" i="12" s="1"/>
  <c r="A939" i="12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/>
  <c r="A537" i="12" s="1"/>
  <c r="A672" i="12" s="1"/>
  <c r="A807" i="12" s="1"/>
  <c r="A942" i="12" s="1"/>
  <c r="A1077" i="12" s="1"/>
  <c r="A1212" i="12" s="1"/>
  <c r="A1347" i="12" s="1"/>
  <c r="A1482" i="12" s="1"/>
  <c r="A1617" i="12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/>
  <c r="A674" i="12" s="1"/>
  <c r="A809" i="12" s="1"/>
  <c r="A944" i="12" s="1"/>
  <c r="A270" i="12"/>
  <c r="A405" i="12" s="1"/>
  <c r="A540" i="12" s="1"/>
  <c r="A675" i="12" s="1"/>
  <c r="A810" i="12"/>
  <c r="A945" i="12" s="1"/>
  <c r="A271" i="12"/>
  <c r="A406" i="12" s="1"/>
  <c r="A541" i="12" s="1"/>
  <c r="A324" i="12"/>
  <c r="A459" i="12"/>
  <c r="A594" i="12" s="1"/>
  <c r="A729" i="12" s="1"/>
  <c r="A864" i="12" s="1"/>
  <c r="A999" i="12" s="1"/>
  <c r="A1134" i="12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/>
  <c r="A624" i="12" s="1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138" i="12"/>
  <c r="A273" i="12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 s="1"/>
  <c r="A410" i="12" s="1"/>
  <c r="A545" i="12" s="1"/>
  <c r="A680" i="12" s="1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B134" i="12"/>
  <c r="B269" i="12" s="1"/>
  <c r="B404" i="12" s="1"/>
  <c r="B539" i="12" s="1"/>
  <c r="B674" i="12" s="1"/>
  <c r="B809" i="12" s="1"/>
  <c r="B944" i="12" s="1"/>
  <c r="B1079" i="12" s="1"/>
  <c r="B1214" i="12" s="1"/>
  <c r="B1349" i="12" s="1"/>
  <c r="B1484" i="12" s="1"/>
  <c r="B1619" i="12" s="1"/>
  <c r="B1754" i="12" s="1"/>
  <c r="B1889" i="12" s="1"/>
  <c r="B2024" i="12" s="1"/>
  <c r="B2159" i="12" s="1"/>
  <c r="B2294" i="12" s="1"/>
  <c r="B2429" i="12" s="1"/>
  <c r="B2564" i="12" s="1"/>
  <c r="B2699" i="12" s="1"/>
  <c r="B135" i="12"/>
  <c r="B270" i="12" s="1"/>
  <c r="B405" i="12" s="1"/>
  <c r="B540" i="12" s="1"/>
  <c r="B675" i="12" s="1"/>
  <c r="B810" i="12" s="1"/>
  <c r="B945" i="12" s="1"/>
  <c r="B1080" i="12" s="1"/>
  <c r="B1215" i="12" s="1"/>
  <c r="B1350" i="12" s="1"/>
  <c r="B1485" i="12" s="1"/>
  <c r="B1620" i="12" s="1"/>
  <c r="B1755" i="12" s="1"/>
  <c r="B136" i="12"/>
  <c r="B271" i="12" s="1"/>
  <c r="B406" i="12" s="1"/>
  <c r="B541" i="12" s="1"/>
  <c r="B676" i="12" s="1"/>
  <c r="B811" i="12" s="1"/>
  <c r="B946" i="12"/>
  <c r="B1081" i="12" s="1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442" i="12"/>
  <c r="A577" i="12" s="1"/>
  <c r="A712" i="12" s="1"/>
  <c r="A847" i="12" s="1"/>
  <c r="A982" i="12" s="1"/>
  <c r="A1117" i="12" s="1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N1095" i="7" s="1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I1250" i="7"/>
  <c r="L1249" i="7"/>
  <c r="K1249" i="7"/>
  <c r="L1248" i="7"/>
  <c r="K1248" i="7"/>
  <c r="L1247" i="7"/>
  <c r="K1247" i="7"/>
  <c r="L1183" i="7"/>
  <c r="K1183" i="7"/>
  <c r="I1183" i="7" s="1"/>
  <c r="L1173" i="7"/>
  <c r="K1173" i="7"/>
  <c r="L1172" i="7"/>
  <c r="K1172" i="7"/>
  <c r="L1153" i="7"/>
  <c r="K1153" i="7"/>
  <c r="L1121" i="7"/>
  <c r="K1121" i="7"/>
  <c r="I1121" i="7" s="1"/>
  <c r="L1120" i="7"/>
  <c r="K1120" i="7"/>
  <c r="L1119" i="7"/>
  <c r="K1119" i="7"/>
  <c r="L1103" i="7"/>
  <c r="K1103" i="7"/>
  <c r="L1102" i="7"/>
  <c r="K1102" i="7"/>
  <c r="I1102" i="7" s="1"/>
  <c r="L1101" i="7"/>
  <c r="K1101" i="7"/>
  <c r="L1100" i="7"/>
  <c r="K1100" i="7"/>
  <c r="L1099" i="7"/>
  <c r="K1099" i="7"/>
  <c r="I1099" i="7" s="1"/>
  <c r="L1098" i="7"/>
  <c r="K1098" i="7"/>
  <c r="I1098" i="7" s="1"/>
  <c r="L1096" i="7"/>
  <c r="K1096" i="7"/>
  <c r="L1095" i="7"/>
  <c r="K1095" i="7"/>
  <c r="L1094" i="7"/>
  <c r="K1094" i="7"/>
  <c r="I1094" i="7" s="1"/>
  <c r="L1031" i="7"/>
  <c r="K1031" i="7"/>
  <c r="L1030" i="7"/>
  <c r="K1030" i="7"/>
  <c r="L1029" i="7"/>
  <c r="K1029" i="7"/>
  <c r="L964" i="7"/>
  <c r="K964" i="7"/>
  <c r="I964" i="7" s="1"/>
  <c r="L920" i="7"/>
  <c r="K920" i="7"/>
  <c r="I920" i="7" s="1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I695" i="7" s="1"/>
  <c r="L612" i="7"/>
  <c r="K612" i="7"/>
  <c r="L595" i="7"/>
  <c r="K595" i="7"/>
  <c r="L460" i="7"/>
  <c r="K460" i="7"/>
  <c r="L458" i="7"/>
  <c r="K458" i="7"/>
  <c r="L454" i="7"/>
  <c r="K454" i="7"/>
  <c r="I454" i="7"/>
  <c r="L293" i="7"/>
  <c r="K293" i="7"/>
  <c r="L256" i="7"/>
  <c r="K256" i="7"/>
  <c r="I256" i="7" s="1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N1600" i="7" s="1"/>
  <c r="Q1263" i="7"/>
  <c r="P1263" i="7"/>
  <c r="Q1262" i="7"/>
  <c r="P1262" i="7"/>
  <c r="N1262" i="7" s="1"/>
  <c r="Q1261" i="7"/>
  <c r="P1261" i="7"/>
  <c r="Q1260" i="7"/>
  <c r="P1260" i="7"/>
  <c r="Q1259" i="7"/>
  <c r="P1259" i="7"/>
  <c r="Q1258" i="7"/>
  <c r="P1258" i="7"/>
  <c r="N1258" i="7" s="1"/>
  <c r="Q1257" i="7"/>
  <c r="P1257" i="7"/>
  <c r="Q1256" i="7"/>
  <c r="P1256" i="7"/>
  <c r="Q1255" i="7"/>
  <c r="P1255" i="7"/>
  <c r="Q1152" i="7"/>
  <c r="P1152" i="7"/>
  <c r="N1152" i="7" s="1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I1263" i="7" s="1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I1255" i="7" s="1"/>
  <c r="L1152" i="7"/>
  <c r="K1152" i="7"/>
  <c r="L1028" i="7"/>
  <c r="K1028" i="7"/>
  <c r="L1027" i="7"/>
  <c r="K1027" i="7"/>
  <c r="L1026" i="7"/>
  <c r="K1026" i="7"/>
  <c r="I1026" i="7" s="1"/>
  <c r="L1025" i="7"/>
  <c r="K1025" i="7"/>
  <c r="L965" i="7"/>
  <c r="K965" i="7"/>
  <c r="L459" i="7"/>
  <c r="K459" i="7"/>
  <c r="L341" i="7"/>
  <c r="K341" i="7"/>
  <c r="I341" i="7" s="1"/>
  <c r="L258" i="7"/>
  <c r="K258" i="7"/>
  <c r="L255" i="7"/>
  <c r="K255" i="7"/>
  <c r="L251" i="7"/>
  <c r="K251" i="7"/>
  <c r="A617" i="12"/>
  <c r="A752" i="12"/>
  <c r="A887" i="12" s="1"/>
  <c r="A1022" i="12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 s="1"/>
  <c r="A84" i="6"/>
  <c r="A85" i="6"/>
  <c r="B76" i="6"/>
  <c r="A76" i="6"/>
  <c r="B74" i="6"/>
  <c r="A74" i="6"/>
  <c r="B70" i="6"/>
  <c r="A70" i="6"/>
  <c r="B63" i="6"/>
  <c r="A63" i="6"/>
  <c r="A64" i="6" s="1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 s="1"/>
  <c r="B19" i="6" s="1"/>
  <c r="B20" i="6" s="1"/>
  <c r="A17" i="6"/>
  <c r="A18" i="6" s="1"/>
  <c r="A19" i="6" s="1"/>
  <c r="A20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A3377" i="12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S212" i="28"/>
  <c r="Y212" i="28" s="1"/>
  <c r="S213" i="28"/>
  <c r="S214" i="28"/>
  <c r="S215" i="28"/>
  <c r="S216" i="28"/>
  <c r="Y216" i="28"/>
  <c r="S217" i="28"/>
  <c r="Y217" i="28"/>
  <c r="S218" i="28"/>
  <c r="Y218" i="28" s="1"/>
  <c r="S2" i="28"/>
  <c r="B8" i="32"/>
  <c r="U318" i="28"/>
  <c r="S318" i="28"/>
  <c r="Y318" i="28" s="1"/>
  <c r="D318" i="28"/>
  <c r="B318" i="28" s="1"/>
  <c r="U317" i="28"/>
  <c r="S317" i="28"/>
  <c r="Y317" i="28"/>
  <c r="D317" i="28"/>
  <c r="B317" i="28" s="1"/>
  <c r="U316" i="28"/>
  <c r="S316" i="28"/>
  <c r="Y316" i="28" s="1"/>
  <c r="D316" i="28"/>
  <c r="B316" i="28" s="1"/>
  <c r="U315" i="28"/>
  <c r="S315" i="28"/>
  <c r="D315" i="28"/>
  <c r="B315" i="28" s="1"/>
  <c r="U314" i="28"/>
  <c r="S314" i="28"/>
  <c r="Y314" i="28" s="1"/>
  <c r="D314" i="28"/>
  <c r="B314" i="28" s="1"/>
  <c r="U313" i="28"/>
  <c r="S313" i="28"/>
  <c r="Y313" i="28" s="1"/>
  <c r="D313" i="28"/>
  <c r="B313" i="28" s="1"/>
  <c r="U312" i="28"/>
  <c r="S312" i="28"/>
  <c r="D312" i="28"/>
  <c r="B312" i="28" s="1"/>
  <c r="U311" i="28"/>
  <c r="S311" i="28"/>
  <c r="Y311" i="28" s="1"/>
  <c r="D311" i="28"/>
  <c r="B311" i="28" s="1"/>
  <c r="U310" i="28"/>
  <c r="S310" i="28"/>
  <c r="Y310" i="28"/>
  <c r="D310" i="28"/>
  <c r="B310" i="28" s="1"/>
  <c r="U309" i="28"/>
  <c r="S309" i="28"/>
  <c r="Y309" i="28"/>
  <c r="D309" i="28"/>
  <c r="B309" i="28"/>
  <c r="U308" i="28"/>
  <c r="S308" i="28"/>
  <c r="Y308" i="28" s="1"/>
  <c r="D308" i="28"/>
  <c r="B308" i="28"/>
  <c r="U307" i="28"/>
  <c r="S307" i="28"/>
  <c r="Y307" i="28" s="1"/>
  <c r="D307" i="28"/>
  <c r="B307" i="28"/>
  <c r="U306" i="28"/>
  <c r="S306" i="28"/>
  <c r="Y306" i="28" s="1"/>
  <c r="D306" i="28"/>
  <c r="B306" i="28"/>
  <c r="U305" i="28"/>
  <c r="S305" i="28"/>
  <c r="Y305" i="28" s="1"/>
  <c r="D305" i="28"/>
  <c r="B305" i="28" s="1"/>
  <c r="U304" i="28"/>
  <c r="S304" i="28"/>
  <c r="Y304" i="28"/>
  <c r="D304" i="28"/>
  <c r="B304" i="28"/>
  <c r="U303" i="28"/>
  <c r="S303" i="28"/>
  <c r="Y303" i="28" s="1"/>
  <c r="D303" i="28"/>
  <c r="B303" i="28" s="1"/>
  <c r="U302" i="28"/>
  <c r="S302" i="28"/>
  <c r="D302" i="28"/>
  <c r="B302" i="28" s="1"/>
  <c r="U301" i="28"/>
  <c r="S301" i="28"/>
  <c r="Y301" i="28" s="1"/>
  <c r="D301" i="28"/>
  <c r="B301" i="28"/>
  <c r="U300" i="28"/>
  <c r="S300" i="28"/>
  <c r="Y300" i="28" s="1"/>
  <c r="D300" i="28"/>
  <c r="B300" i="28" s="1"/>
  <c r="U299" i="28"/>
  <c r="S299" i="28"/>
  <c r="Y299" i="28"/>
  <c r="D299" i="28"/>
  <c r="B299" i="28"/>
  <c r="U298" i="28"/>
  <c r="S298" i="28"/>
  <c r="Y298" i="28" s="1"/>
  <c r="D298" i="28"/>
  <c r="B298" i="28" s="1"/>
  <c r="U297" i="28"/>
  <c r="S297" i="28"/>
  <c r="Y297" i="28"/>
  <c r="D297" i="28"/>
  <c r="B297" i="28" s="1"/>
  <c r="U296" i="28"/>
  <c r="S296" i="28"/>
  <c r="Y296" i="28" s="1"/>
  <c r="D296" i="28"/>
  <c r="B296" i="28"/>
  <c r="U295" i="28"/>
  <c r="S295" i="28"/>
  <c r="Y295" i="28"/>
  <c r="D295" i="28"/>
  <c r="B295" i="28" s="1"/>
  <c r="U294" i="28"/>
  <c r="S294" i="28"/>
  <c r="Y294" i="28"/>
  <c r="D294" i="28"/>
  <c r="B294" i="28"/>
  <c r="U293" i="28"/>
  <c r="S293" i="28"/>
  <c r="Y293" i="28" s="1"/>
  <c r="D293" i="28"/>
  <c r="B293" i="28" s="1"/>
  <c r="U292" i="28"/>
  <c r="S292" i="28"/>
  <c r="Y292" i="28"/>
  <c r="D292" i="28"/>
  <c r="B292" i="28" s="1"/>
  <c r="U291" i="28"/>
  <c r="S291" i="28"/>
  <c r="Y291" i="28" s="1"/>
  <c r="D291" i="28"/>
  <c r="B291" i="28" s="1"/>
  <c r="U290" i="28"/>
  <c r="S290" i="28"/>
  <c r="Y290" i="28" s="1"/>
  <c r="D290" i="28"/>
  <c r="B290" i="28" s="1"/>
  <c r="U289" i="28"/>
  <c r="S289" i="28"/>
  <c r="Y289" i="28" s="1"/>
  <c r="D289" i="28"/>
  <c r="B289" i="28" s="1"/>
  <c r="U288" i="28"/>
  <c r="S288" i="28"/>
  <c r="D288" i="28"/>
  <c r="B288" i="28"/>
  <c r="U287" i="28"/>
  <c r="S287" i="28"/>
  <c r="Y287" i="28" s="1"/>
  <c r="D287" i="28"/>
  <c r="B287" i="28" s="1"/>
  <c r="U286" i="28"/>
  <c r="S286" i="28"/>
  <c r="Y286" i="28"/>
  <c r="D286" i="28"/>
  <c r="B286" i="28"/>
  <c r="U285" i="28"/>
  <c r="S285" i="28"/>
  <c r="Y285" i="28" s="1"/>
  <c r="D285" i="28"/>
  <c r="B285" i="28"/>
  <c r="U284" i="28"/>
  <c r="S284" i="28"/>
  <c r="Y284" i="28"/>
  <c r="D284" i="28"/>
  <c r="B284" i="28" s="1"/>
  <c r="U283" i="28"/>
  <c r="S283" i="28"/>
  <c r="Y283" i="28"/>
  <c r="D283" i="28"/>
  <c r="B283" i="28" s="1"/>
  <c r="U282" i="28"/>
  <c r="S282" i="28"/>
  <c r="Y282" i="28" s="1"/>
  <c r="D282" i="28"/>
  <c r="B282" i="28" s="1"/>
  <c r="U281" i="28"/>
  <c r="S281" i="28"/>
  <c r="Y281" i="28"/>
  <c r="D281" i="28"/>
  <c r="B281" i="28" s="1"/>
  <c r="U280" i="28"/>
  <c r="S280" i="28"/>
  <c r="Y280" i="28" s="1"/>
  <c r="D280" i="28"/>
  <c r="B280" i="28" s="1"/>
  <c r="U279" i="28"/>
  <c r="S279" i="28"/>
  <c r="Y279" i="28" s="1"/>
  <c r="D279" i="28"/>
  <c r="B279" i="28" s="1"/>
  <c r="U278" i="28"/>
  <c r="S278" i="28"/>
  <c r="Y278" i="28" s="1"/>
  <c r="D278" i="28"/>
  <c r="B278" i="28" s="1"/>
  <c r="U277" i="28"/>
  <c r="S277" i="28"/>
  <c r="Y277" i="28"/>
  <c r="D277" i="28"/>
  <c r="B277" i="28" s="1"/>
  <c r="U276" i="28"/>
  <c r="S276" i="28"/>
  <c r="D276" i="28"/>
  <c r="B276" i="28" s="1"/>
  <c r="AB275" i="28"/>
  <c r="U275" i="28"/>
  <c r="S275" i="28"/>
  <c r="Y275" i="28" s="1"/>
  <c r="D275" i="28"/>
  <c r="B275" i="28"/>
  <c r="U274" i="28"/>
  <c r="S274" i="28"/>
  <c r="Y274" i="28" s="1"/>
  <c r="D274" i="28"/>
  <c r="B274" i="28"/>
  <c r="U273" i="28"/>
  <c r="S273" i="28"/>
  <c r="D273" i="28"/>
  <c r="B273" i="28"/>
  <c r="U272" i="28"/>
  <c r="S272" i="28"/>
  <c r="Y272" i="28" s="1"/>
  <c r="D272" i="28"/>
  <c r="B272" i="28"/>
  <c r="U271" i="28"/>
  <c r="S271" i="28"/>
  <c r="D271" i="28"/>
  <c r="B271" i="28"/>
  <c r="U270" i="28"/>
  <c r="S270" i="28"/>
  <c r="Y270" i="28" s="1"/>
  <c r="D270" i="28"/>
  <c r="B270" i="28" s="1"/>
  <c r="U269" i="28"/>
  <c r="S269" i="28"/>
  <c r="D269" i="28"/>
  <c r="B269" i="28" s="1"/>
  <c r="U268" i="28"/>
  <c r="S268" i="28"/>
  <c r="Y268" i="28" s="1"/>
  <c r="D268" i="28"/>
  <c r="B268" i="28" s="1"/>
  <c r="U267" i="28"/>
  <c r="S267" i="28"/>
  <c r="D267" i="28"/>
  <c r="B267" i="28" s="1"/>
  <c r="U266" i="28"/>
  <c r="S266" i="28"/>
  <c r="Y266" i="28" s="1"/>
  <c r="D266" i="28"/>
  <c r="B266" i="28"/>
  <c r="U265" i="28"/>
  <c r="S265" i="28"/>
  <c r="Y265" i="28" s="1"/>
  <c r="D265" i="28"/>
  <c r="B265" i="28" s="1"/>
  <c r="U264" i="28"/>
  <c r="S264" i="28"/>
  <c r="Y264" i="28" s="1"/>
  <c r="D264" i="28"/>
  <c r="B264" i="28"/>
  <c r="U263" i="28"/>
  <c r="S263" i="28"/>
  <c r="Y263" i="28" s="1"/>
  <c r="D263" i="28"/>
  <c r="B263" i="28" s="1"/>
  <c r="U262" i="28"/>
  <c r="S262" i="28"/>
  <c r="Y262" i="28" s="1"/>
  <c r="D262" i="28"/>
  <c r="B262" i="28"/>
  <c r="U261" i="28"/>
  <c r="S261" i="28"/>
  <c r="D261" i="28"/>
  <c r="B261" i="28" s="1"/>
  <c r="U260" i="28"/>
  <c r="S260" i="28"/>
  <c r="Y260" i="28" s="1"/>
  <c r="D260" i="28"/>
  <c r="B260" i="28" s="1"/>
  <c r="U259" i="28"/>
  <c r="S259" i="28"/>
  <c r="Y259" i="28" s="1"/>
  <c r="D259" i="28"/>
  <c r="B259" i="28" s="1"/>
  <c r="U258" i="28"/>
  <c r="S258" i="28"/>
  <c r="Y258" i="28" s="1"/>
  <c r="D258" i="28"/>
  <c r="B258" i="28"/>
  <c r="U257" i="28"/>
  <c r="S257" i="28"/>
  <c r="Y257" i="28" s="1"/>
  <c r="D257" i="28"/>
  <c r="B257" i="28" s="1"/>
  <c r="U256" i="28"/>
  <c r="S256" i="28"/>
  <c r="Y256" i="28"/>
  <c r="D256" i="28"/>
  <c r="B256" i="28"/>
  <c r="U112" i="28"/>
  <c r="S112" i="28"/>
  <c r="Y112" i="28" s="1"/>
  <c r="D112" i="28"/>
  <c r="B112" i="28" s="1"/>
  <c r="U111" i="28"/>
  <c r="S111" i="28"/>
  <c r="Y111" i="28"/>
  <c r="D111" i="28"/>
  <c r="B111" i="28"/>
  <c r="U110" i="28"/>
  <c r="S110" i="28"/>
  <c r="Y110" i="28" s="1"/>
  <c r="D110" i="28"/>
  <c r="B110" i="28" s="1"/>
  <c r="U109" i="28"/>
  <c r="S109" i="28"/>
  <c r="Y109" i="28"/>
  <c r="D109" i="28"/>
  <c r="B109" i="28"/>
  <c r="U108" i="28"/>
  <c r="S108" i="28"/>
  <c r="Y108" i="28" s="1"/>
  <c r="D108" i="28"/>
  <c r="B108" i="28" s="1"/>
  <c r="U107" i="28"/>
  <c r="S107" i="28"/>
  <c r="Y107" i="28"/>
  <c r="D107" i="28"/>
  <c r="B107" i="28"/>
  <c r="U106" i="28"/>
  <c r="S106" i="28"/>
  <c r="Y106" i="28" s="1"/>
  <c r="D106" i="28"/>
  <c r="B106" i="28" s="1"/>
  <c r="U105" i="28"/>
  <c r="S105" i="28"/>
  <c r="Y105" i="28"/>
  <c r="D105" i="28"/>
  <c r="B105" i="28" s="1"/>
  <c r="U104" i="28"/>
  <c r="S104" i="28"/>
  <c r="Y104" i="28"/>
  <c r="D104" i="28"/>
  <c r="B104" i="28"/>
  <c r="U103" i="28"/>
  <c r="S103" i="28"/>
  <c r="Y103" i="28" s="1"/>
  <c r="D103" i="28"/>
  <c r="B103" i="28" s="1"/>
  <c r="U102" i="28"/>
  <c r="S102" i="28"/>
  <c r="Y102" i="28" s="1"/>
  <c r="D102" i="28"/>
  <c r="B102" i="28" s="1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Y99" i="28" s="1"/>
  <c r="D99" i="28"/>
  <c r="B99" i="28" s="1"/>
  <c r="U98" i="28"/>
  <c r="S98" i="28"/>
  <c r="Y98" i="28" s="1"/>
  <c r="D98" i="28"/>
  <c r="B98" i="28" s="1"/>
  <c r="U97" i="28"/>
  <c r="S97" i="28"/>
  <c r="Y97" i="28" s="1"/>
  <c r="D97" i="28"/>
  <c r="B97" i="28" s="1"/>
  <c r="U96" i="28"/>
  <c r="S96" i="28"/>
  <c r="D96" i="28"/>
  <c r="B96" i="28"/>
  <c r="U95" i="28"/>
  <c r="S95" i="28"/>
  <c r="Y95" i="28" s="1"/>
  <c r="D95" i="28"/>
  <c r="B95" i="28" s="1"/>
  <c r="U94" i="28"/>
  <c r="S94" i="28"/>
  <c r="Y94" i="28"/>
  <c r="D94" i="28"/>
  <c r="B94" i="28"/>
  <c r="U93" i="28"/>
  <c r="S93" i="28"/>
  <c r="Y93" i="28" s="1"/>
  <c r="D93" i="28"/>
  <c r="B93" i="28" s="1"/>
  <c r="U92" i="28"/>
  <c r="S92" i="28"/>
  <c r="D92" i="28"/>
  <c r="B92" i="28" s="1"/>
  <c r="U91" i="28"/>
  <c r="S91" i="28"/>
  <c r="Y91" i="28" s="1"/>
  <c r="D91" i="28"/>
  <c r="B91" i="28" s="1"/>
  <c r="U90" i="28"/>
  <c r="S90" i="28"/>
  <c r="Y90" i="28" s="1"/>
  <c r="D90" i="28"/>
  <c r="B90" i="28"/>
  <c r="U89" i="28"/>
  <c r="S89" i="28"/>
  <c r="Y89" i="28" s="1"/>
  <c r="D89" i="28"/>
  <c r="B89" i="28" s="1"/>
  <c r="U88" i="28"/>
  <c r="S88" i="28"/>
  <c r="Y88" i="28"/>
  <c r="D88" i="28"/>
  <c r="B88" i="28"/>
  <c r="U87" i="28"/>
  <c r="S87" i="28"/>
  <c r="Y87" i="28" s="1"/>
  <c r="D87" i="28"/>
  <c r="B87" i="28" s="1"/>
  <c r="U86" i="28"/>
  <c r="S86" i="28"/>
  <c r="Y86" i="28"/>
  <c r="D86" i="28"/>
  <c r="B86" i="28" s="1"/>
  <c r="U85" i="28"/>
  <c r="S85" i="28"/>
  <c r="D85" i="28"/>
  <c r="B85" i="28" s="1"/>
  <c r="U84" i="28"/>
  <c r="S84" i="28"/>
  <c r="Y84" i="28"/>
  <c r="D84" i="28"/>
  <c r="B84" i="28" s="1"/>
  <c r="U83" i="28"/>
  <c r="S83" i="28"/>
  <c r="Y83" i="28"/>
  <c r="D83" i="28"/>
  <c r="B83" i="28"/>
  <c r="U82" i="28"/>
  <c r="S82" i="28"/>
  <c r="Y82" i="28" s="1"/>
  <c r="D82" i="28"/>
  <c r="B82" i="28" s="1"/>
  <c r="U81" i="28"/>
  <c r="S81" i="28"/>
  <c r="Y81" i="28"/>
  <c r="D81" i="28"/>
  <c r="B81" i="28"/>
  <c r="U80" i="28"/>
  <c r="S80" i="28"/>
  <c r="Y80" i="28"/>
  <c r="D80" i="28"/>
  <c r="B80" i="28"/>
  <c r="U79" i="28"/>
  <c r="S79" i="28"/>
  <c r="Y79" i="28"/>
  <c r="D79" i="28"/>
  <c r="B79" i="28" s="1"/>
  <c r="U78" i="28"/>
  <c r="S78" i="28"/>
  <c r="Y78" i="28" s="1"/>
  <c r="D78" i="28"/>
  <c r="B78" i="28" s="1"/>
  <c r="U77" i="28"/>
  <c r="S77" i="28"/>
  <c r="D77" i="28"/>
  <c r="B77" i="28" s="1"/>
  <c r="U76" i="28"/>
  <c r="S76" i="28"/>
  <c r="Y76" i="28" s="1"/>
  <c r="D76" i="28"/>
  <c r="B76" i="28"/>
  <c r="U75" i="28"/>
  <c r="S75" i="28"/>
  <c r="Y75" i="28"/>
  <c r="D75" i="28"/>
  <c r="B75" i="28"/>
  <c r="U74" i="28"/>
  <c r="S74" i="28"/>
  <c r="Y74" i="28" s="1"/>
  <c r="D74" i="28"/>
  <c r="B74" i="28" s="1"/>
  <c r="U73" i="28"/>
  <c r="S73" i="28"/>
  <c r="Y73" i="28"/>
  <c r="D73" i="28"/>
  <c r="B73" i="28" s="1"/>
  <c r="U72" i="28"/>
  <c r="S72" i="28"/>
  <c r="Y72" i="28" s="1"/>
  <c r="D72" i="28"/>
  <c r="B72" i="28"/>
  <c r="U71" i="28"/>
  <c r="S71" i="28"/>
  <c r="Y71" i="28" s="1"/>
  <c r="D71" i="28"/>
  <c r="B71" i="28" s="1"/>
  <c r="U70" i="28"/>
  <c r="S70" i="28"/>
  <c r="Y70" i="28" s="1"/>
  <c r="D70" i="28"/>
  <c r="B70" i="28"/>
  <c r="U69" i="28"/>
  <c r="S69" i="28"/>
  <c r="D69" i="28"/>
  <c r="B69" i="28" s="1"/>
  <c r="U68" i="28"/>
  <c r="S68" i="28"/>
  <c r="Y68" i="28" s="1"/>
  <c r="D68" i="28"/>
  <c r="B68" i="28"/>
  <c r="U67" i="28"/>
  <c r="S67" i="28"/>
  <c r="Y67" i="28" s="1"/>
  <c r="D67" i="28"/>
  <c r="B67" i="28" s="1"/>
  <c r="U66" i="28"/>
  <c r="S66" i="28"/>
  <c r="D66" i="28"/>
  <c r="B66" i="28"/>
  <c r="U65" i="28"/>
  <c r="S65" i="28"/>
  <c r="Y65" i="28"/>
  <c r="D65" i="28"/>
  <c r="B65" i="28"/>
  <c r="U64" i="28"/>
  <c r="S64" i="28"/>
  <c r="Y64" i="28"/>
  <c r="D64" i="28"/>
  <c r="B64" i="28" s="1"/>
  <c r="U63" i="28"/>
  <c r="S63" i="28"/>
  <c r="Y63" i="28" s="1"/>
  <c r="D63" i="28"/>
  <c r="B63" i="28" s="1"/>
  <c r="U62" i="28"/>
  <c r="S62" i="28"/>
  <c r="Y62" i="28" s="1"/>
  <c r="D62" i="28"/>
  <c r="B62" i="28"/>
  <c r="U61" i="28"/>
  <c r="S61" i="28"/>
  <c r="Y61" i="28" s="1"/>
  <c r="D61" i="28"/>
  <c r="B61" i="28" s="1"/>
  <c r="U60" i="28"/>
  <c r="S60" i="28"/>
  <c r="D60" i="28"/>
  <c r="B60" i="28"/>
  <c r="U59" i="28"/>
  <c r="S59" i="28"/>
  <c r="Y59" i="28" s="1"/>
  <c r="D59" i="28"/>
  <c r="B59" i="28" s="1"/>
  <c r="U58" i="28"/>
  <c r="S58" i="28"/>
  <c r="Y58" i="28"/>
  <c r="D58" i="28"/>
  <c r="B58" i="28"/>
  <c r="U57" i="28"/>
  <c r="S57" i="28"/>
  <c r="D57" i="28"/>
  <c r="B57" i="28" s="1"/>
  <c r="U56" i="28"/>
  <c r="S56" i="28"/>
  <c r="Y56" i="28"/>
  <c r="D56" i="28"/>
  <c r="B56" i="28"/>
  <c r="U55" i="28"/>
  <c r="S55" i="28"/>
  <c r="Y55" i="28" s="1"/>
  <c r="D55" i="28"/>
  <c r="B55" i="28" s="1"/>
  <c r="U54" i="28"/>
  <c r="S54" i="28"/>
  <c r="Y54" i="28"/>
  <c r="D54" i="28"/>
  <c r="B54" i="28"/>
  <c r="U53" i="28"/>
  <c r="S53" i="28"/>
  <c r="Y53" i="28" s="1"/>
  <c r="D53" i="28"/>
  <c r="B53" i="28"/>
  <c r="U52" i="28"/>
  <c r="S52" i="28"/>
  <c r="Y52" i="28" s="1"/>
  <c r="D52" i="28"/>
  <c r="B52" i="28"/>
  <c r="U51" i="28"/>
  <c r="S51" i="28"/>
  <c r="Y51" i="28"/>
  <c r="D51" i="28"/>
  <c r="B51" i="28" s="1"/>
  <c r="U50" i="28"/>
  <c r="S50" i="28"/>
  <c r="Y50" i="28" s="1"/>
  <c r="D50" i="28"/>
  <c r="B50" i="28" s="1"/>
  <c r="U49" i="28"/>
  <c r="S49" i="28"/>
  <c r="Y49" i="28" s="1"/>
  <c r="D49" i="28"/>
  <c r="B49" i="28"/>
  <c r="U48" i="28"/>
  <c r="S48" i="28"/>
  <c r="Y48" i="28" s="1"/>
  <c r="D48" i="28"/>
  <c r="B48" i="28" s="1"/>
  <c r="U47" i="28"/>
  <c r="S47" i="28"/>
  <c r="D47" i="28"/>
  <c r="B47" i="28"/>
  <c r="U46" i="28"/>
  <c r="S46" i="28"/>
  <c r="Y46" i="28" s="1"/>
  <c r="D46" i="28"/>
  <c r="B46" i="28" s="1"/>
  <c r="U45" i="28"/>
  <c r="S45" i="28"/>
  <c r="Y45" i="28"/>
  <c r="D45" i="28"/>
  <c r="B45" i="28"/>
  <c r="U44" i="28"/>
  <c r="S44" i="28"/>
  <c r="Y44" i="28" s="1"/>
  <c r="D44" i="28"/>
  <c r="B44" i="28" s="1"/>
  <c r="U43" i="28"/>
  <c r="S43" i="28"/>
  <c r="Y43" i="28" s="1"/>
  <c r="D43" i="28"/>
  <c r="B43" i="28" s="1"/>
  <c r="U42" i="28"/>
  <c r="S42" i="28"/>
  <c r="D42" i="28"/>
  <c r="B42" i="28" s="1"/>
  <c r="U41" i="28"/>
  <c r="S41" i="28"/>
  <c r="Y41" i="28" s="1"/>
  <c r="D41" i="28"/>
  <c r="B41" i="28" s="1"/>
  <c r="U40" i="28"/>
  <c r="S40" i="28"/>
  <c r="Y40" i="28"/>
  <c r="D40" i="28"/>
  <c r="B40" i="28"/>
  <c r="U39" i="28"/>
  <c r="S39" i="28"/>
  <c r="Y39" i="28" s="1"/>
  <c r="D39" i="28"/>
  <c r="B39" i="28" s="1"/>
  <c r="U38" i="28"/>
  <c r="S38" i="28"/>
  <c r="Y38" i="28"/>
  <c r="D38" i="28"/>
  <c r="B38" i="28"/>
  <c r="U37" i="28"/>
  <c r="S37" i="28"/>
  <c r="Y37" i="28" s="1"/>
  <c r="D37" i="28"/>
  <c r="B37" i="28" s="1"/>
  <c r="U36" i="28"/>
  <c r="S36" i="28"/>
  <c r="Y36" i="28" s="1"/>
  <c r="D36" i="28"/>
  <c r="B36" i="28"/>
  <c r="U35" i="28"/>
  <c r="S35" i="28"/>
  <c r="Y35" i="28"/>
  <c r="D35" i="28"/>
  <c r="B35" i="28"/>
  <c r="U34" i="28"/>
  <c r="S34" i="28"/>
  <c r="Y34" i="28"/>
  <c r="D34" i="28"/>
  <c r="B34" i="28" s="1"/>
  <c r="U33" i="28"/>
  <c r="S33" i="28"/>
  <c r="Y33" i="28"/>
  <c r="D33" i="28"/>
  <c r="B33" i="28" s="1"/>
  <c r="U32" i="28"/>
  <c r="S32" i="28"/>
  <c r="Y32" i="28" s="1"/>
  <c r="D32" i="28"/>
  <c r="B32" i="28" s="1"/>
  <c r="U31" i="28"/>
  <c r="S31" i="28"/>
  <c r="Y31" i="28" s="1"/>
  <c r="D31" i="28"/>
  <c r="B31" i="28" s="1"/>
  <c r="U30" i="28"/>
  <c r="S30" i="28"/>
  <c r="Y30" i="28" s="1"/>
  <c r="D30" i="28"/>
  <c r="B30" i="28" s="1"/>
  <c r="Y312" i="28"/>
  <c r="H31" i="31"/>
  <c r="N31" i="31"/>
  <c r="C108" i="32"/>
  <c r="D108" i="32"/>
  <c r="J4" i="33"/>
  <c r="E108" i="32"/>
  <c r="J5" i="33" s="1"/>
  <c r="F108" i="32"/>
  <c r="J6" i="33" s="1"/>
  <c r="G108" i="32"/>
  <c r="J7" i="33" s="1"/>
  <c r="H108" i="32"/>
  <c r="J8" i="33"/>
  <c r="I108" i="32"/>
  <c r="J9" i="33" s="1"/>
  <c r="J108" i="32"/>
  <c r="J10" i="33" s="1"/>
  <c r="K108" i="32"/>
  <c r="J11" i="33" s="1"/>
  <c r="L108" i="32"/>
  <c r="J12" i="33" s="1"/>
  <c r="M108" i="32"/>
  <c r="J13" i="33"/>
  <c r="N108" i="32"/>
  <c r="J14" i="33" s="1"/>
  <c r="O108" i="32"/>
  <c r="J15" i="33" s="1"/>
  <c r="P108" i="32"/>
  <c r="J16" i="33"/>
  <c r="Q108" i="32"/>
  <c r="J17" i="33"/>
  <c r="R108" i="32"/>
  <c r="J18" i="33"/>
  <c r="S108" i="32"/>
  <c r="J19" i="33" s="1"/>
  <c r="T108" i="32"/>
  <c r="J20" i="33" s="1"/>
  <c r="U108" i="32"/>
  <c r="J21" i="33" s="1"/>
  <c r="V108" i="32"/>
  <c r="J22" i="33" s="1"/>
  <c r="W108" i="32"/>
  <c r="J23" i="33" s="1"/>
  <c r="X108" i="32"/>
  <c r="J24" i="33"/>
  <c r="Y108" i="32"/>
  <c r="J25" i="33" s="1"/>
  <c r="Z108" i="32"/>
  <c r="J26" i="33" s="1"/>
  <c r="AA108" i="32"/>
  <c r="J27" i="33" s="1"/>
  <c r="AB108" i="32"/>
  <c r="J28" i="33"/>
  <c r="AC108" i="32"/>
  <c r="J29" i="33"/>
  <c r="AD108" i="32"/>
  <c r="J30" i="33" s="1"/>
  <c r="AE108" i="32"/>
  <c r="J31" i="33" s="1"/>
  <c r="AF108" i="32"/>
  <c r="J32" i="33" s="1"/>
  <c r="AG108" i="32"/>
  <c r="J33" i="33"/>
  <c r="AH108" i="32"/>
  <c r="J34" i="33"/>
  <c r="AI108" i="32"/>
  <c r="J35" i="33" s="1"/>
  <c r="AJ108" i="32"/>
  <c r="J36" i="33"/>
  <c r="AK108" i="32"/>
  <c r="J37" i="33"/>
  <c r="AL108" i="32"/>
  <c r="J38" i="33" s="1"/>
  <c r="AM108" i="32"/>
  <c r="J39" i="33" s="1"/>
  <c r="AN108" i="32"/>
  <c r="J40" i="33"/>
  <c r="A3190" i="12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J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X3" i="11"/>
  <c r="X4" i="11"/>
  <c r="X5" i="11"/>
  <c r="AR108" i="4"/>
  <c r="X6" i="11"/>
  <c r="X7" i="11"/>
  <c r="AR136" i="4"/>
  <c r="X8" i="11"/>
  <c r="X9" i="11"/>
  <c r="X10" i="11"/>
  <c r="X11" i="11"/>
  <c r="X12" i="11"/>
  <c r="X13" i="11"/>
  <c r="AL14" i="8" s="1"/>
  <c r="AN14" i="8" s="1"/>
  <c r="X14" i="11"/>
  <c r="X2" i="11"/>
  <c r="AR171" i="4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B131" i="12"/>
  <c r="B132" i="12"/>
  <c r="B267" i="12" s="1"/>
  <c r="B402" i="12" s="1"/>
  <c r="B537" i="12" s="1"/>
  <c r="B133" i="12"/>
  <c r="B268" i="12" s="1"/>
  <c r="B403" i="12"/>
  <c r="B538" i="12" s="1"/>
  <c r="B673" i="12" s="1"/>
  <c r="B808" i="12" s="1"/>
  <c r="B119" i="12"/>
  <c r="B254" i="12" s="1"/>
  <c r="B389" i="12"/>
  <c r="B120" i="12"/>
  <c r="B121" i="12"/>
  <c r="B122" i="12"/>
  <c r="B123" i="12"/>
  <c r="B258" i="12" s="1"/>
  <c r="B393" i="12"/>
  <c r="B528" i="12" s="1"/>
  <c r="B663" i="12" s="1"/>
  <c r="B798" i="12" s="1"/>
  <c r="B933" i="12" s="1"/>
  <c r="B1068" i="12" s="1"/>
  <c r="B1203" i="12" s="1"/>
  <c r="B1338" i="12" s="1"/>
  <c r="B1473" i="12" s="1"/>
  <c r="B1608" i="12" s="1"/>
  <c r="B124" i="12"/>
  <c r="B125" i="12"/>
  <c r="B260" i="12" s="1"/>
  <c r="B395" i="12" s="1"/>
  <c r="B126" i="12"/>
  <c r="B261" i="12" s="1"/>
  <c r="B396" i="12" s="1"/>
  <c r="B531" i="12" s="1"/>
  <c r="B666" i="12" s="1"/>
  <c r="B127" i="12"/>
  <c r="B262" i="12"/>
  <c r="B397" i="12" s="1"/>
  <c r="B532" i="12" s="1"/>
  <c r="B667" i="12" s="1"/>
  <c r="B802" i="12" s="1"/>
  <c r="B937" i="12" s="1"/>
  <c r="B128" i="12"/>
  <c r="B263" i="12"/>
  <c r="B398" i="12"/>
  <c r="B129" i="12"/>
  <c r="B264" i="12"/>
  <c r="B399" i="12" s="1"/>
  <c r="B534" i="12" s="1"/>
  <c r="B669" i="12" s="1"/>
  <c r="B804" i="12" s="1"/>
  <c r="B939" i="12" s="1"/>
  <c r="B130" i="12"/>
  <c r="B265" i="12" s="1"/>
  <c r="B530" i="12"/>
  <c r="B665" i="12" s="1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/>
  <c r="AQ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 s="1"/>
  <c r="AK4" i="4"/>
  <c r="AJ4" i="4" s="1"/>
  <c r="AK5" i="4"/>
  <c r="AJ5" i="4"/>
  <c r="AK6" i="4"/>
  <c r="AJ6" i="4" s="1"/>
  <c r="AK7" i="4"/>
  <c r="AJ7" i="4" s="1"/>
  <c r="AK8" i="4"/>
  <c r="AJ8" i="4" s="1"/>
  <c r="AK9" i="4"/>
  <c r="AJ9" i="4"/>
  <c r="AK10" i="4"/>
  <c r="AJ10" i="4"/>
  <c r="AK11" i="4"/>
  <c r="AJ11" i="4" s="1"/>
  <c r="AK12" i="4"/>
  <c r="AJ12" i="4" s="1"/>
  <c r="AK13" i="4"/>
  <c r="AJ13" i="4" s="1"/>
  <c r="AK14" i="4"/>
  <c r="AJ14" i="4" s="1"/>
  <c r="AK15" i="4"/>
  <c r="AJ15" i="4"/>
  <c r="AK16" i="4"/>
  <c r="AJ16" i="4" s="1"/>
  <c r="AK17" i="4"/>
  <c r="AJ17" i="4"/>
  <c r="AK18" i="4"/>
  <c r="AJ18" i="4" s="1"/>
  <c r="AK19" i="4"/>
  <c r="AJ19" i="4"/>
  <c r="AK20" i="4"/>
  <c r="AJ20" i="4" s="1"/>
  <c r="AK21" i="4"/>
  <c r="AJ21" i="4" s="1"/>
  <c r="AK22" i="4"/>
  <c r="AJ22" i="4" s="1"/>
  <c r="AK23" i="4"/>
  <c r="AJ23" i="4" s="1"/>
  <c r="AK24" i="4"/>
  <c r="AJ24" i="4" s="1"/>
  <c r="AK25" i="4"/>
  <c r="AJ25" i="4"/>
  <c r="AK26" i="4"/>
  <c r="AJ26" i="4" s="1"/>
  <c r="AK27" i="4"/>
  <c r="AJ27" i="4" s="1"/>
  <c r="AK28" i="4"/>
  <c r="AJ28" i="4" s="1"/>
  <c r="AK29" i="4"/>
  <c r="AJ29" i="4" s="1"/>
  <c r="AK30" i="4"/>
  <c r="AJ30" i="4"/>
  <c r="AK31" i="4"/>
  <c r="AJ31" i="4" s="1"/>
  <c r="AK32" i="4"/>
  <c r="AJ32" i="4" s="1"/>
  <c r="AK33" i="4"/>
  <c r="AJ33" i="4"/>
  <c r="AK34" i="4"/>
  <c r="AJ34" i="4" s="1"/>
  <c r="AK35" i="4"/>
  <c r="AJ35" i="4" s="1"/>
  <c r="AK36" i="4"/>
  <c r="AJ36" i="4" s="1"/>
  <c r="AK37" i="4"/>
  <c r="AJ37" i="4"/>
  <c r="AK38" i="4"/>
  <c r="AJ38" i="4" s="1"/>
  <c r="AK39" i="4"/>
  <c r="AJ39" i="4" s="1"/>
  <c r="AK40" i="4"/>
  <c r="AJ40" i="4"/>
  <c r="AK41" i="4"/>
  <c r="AJ41" i="4"/>
  <c r="AK42" i="4"/>
  <c r="AJ42" i="4"/>
  <c r="AK43" i="4"/>
  <c r="AJ43" i="4" s="1"/>
  <c r="AK44" i="4"/>
  <c r="AJ44" i="4" s="1"/>
  <c r="AK45" i="4"/>
  <c r="AJ45" i="4"/>
  <c r="AK46" i="4"/>
  <c r="AJ46" i="4"/>
  <c r="AK47" i="4"/>
  <c r="AJ47" i="4" s="1"/>
  <c r="AK48" i="4"/>
  <c r="AJ48" i="4"/>
  <c r="AK49" i="4"/>
  <c r="AJ49" i="4"/>
  <c r="AK50" i="4"/>
  <c r="AJ50" i="4"/>
  <c r="AK51" i="4"/>
  <c r="AJ51" i="4" s="1"/>
  <c r="AK52" i="4"/>
  <c r="AJ52" i="4" s="1"/>
  <c r="AK53" i="4"/>
  <c r="AJ53" i="4"/>
  <c r="AK54" i="4"/>
  <c r="AJ54" i="4" s="1"/>
  <c r="AK55" i="4"/>
  <c r="AJ55" i="4"/>
  <c r="AK56" i="4"/>
  <c r="AJ56" i="4"/>
  <c r="AK57" i="4"/>
  <c r="AJ57" i="4"/>
  <c r="AK58" i="4"/>
  <c r="AJ58" i="4"/>
  <c r="AK59" i="4"/>
  <c r="AJ59" i="4"/>
  <c r="AK60" i="4"/>
  <c r="AJ60" i="4"/>
  <c r="AK61" i="4"/>
  <c r="AJ61" i="4"/>
  <c r="AK62" i="4"/>
  <c r="AJ62" i="4" s="1"/>
  <c r="AK63" i="4"/>
  <c r="AJ63" i="4" s="1"/>
  <c r="AK64" i="4"/>
  <c r="AJ64" i="4" s="1"/>
  <c r="AK65" i="4"/>
  <c r="AJ65" i="4"/>
  <c r="AK66" i="4"/>
  <c r="AJ66" i="4" s="1"/>
  <c r="AK67" i="4"/>
  <c r="AJ67" i="4"/>
  <c r="AK68" i="4"/>
  <c r="AJ68" i="4" s="1"/>
  <c r="AK69" i="4"/>
  <c r="AJ69" i="4" s="1"/>
  <c r="AK70" i="4"/>
  <c r="AJ70" i="4" s="1"/>
  <c r="AK71" i="4"/>
  <c r="AJ71" i="4"/>
  <c r="AK72" i="4"/>
  <c r="AJ72" i="4" s="1"/>
  <c r="AK73" i="4"/>
  <c r="AJ73" i="4" s="1"/>
  <c r="AK74" i="4"/>
  <c r="AJ74" i="4" s="1"/>
  <c r="AK75" i="4"/>
  <c r="AJ75" i="4"/>
  <c r="AK76" i="4"/>
  <c r="AJ76" i="4" s="1"/>
  <c r="AK77" i="4"/>
  <c r="AJ77" i="4" s="1"/>
  <c r="AK78" i="4"/>
  <c r="AJ78" i="4" s="1"/>
  <c r="AK79" i="4"/>
  <c r="AJ79" i="4"/>
  <c r="AK80" i="4"/>
  <c r="AJ80" i="4" s="1"/>
  <c r="AK81" i="4"/>
  <c r="AJ81" i="4" s="1"/>
  <c r="AK82" i="4"/>
  <c r="AJ82" i="4" s="1"/>
  <c r="AK83" i="4"/>
  <c r="AJ83" i="4"/>
  <c r="AK84" i="4"/>
  <c r="AJ84" i="4" s="1"/>
  <c r="AK85" i="4"/>
  <c r="AJ85" i="4" s="1"/>
  <c r="AK86" i="4"/>
  <c r="AJ86" i="4" s="1"/>
  <c r="AK87" i="4"/>
  <c r="AJ87" i="4"/>
  <c r="AK88" i="4"/>
  <c r="AJ88" i="4" s="1"/>
  <c r="AK89" i="4"/>
  <c r="AJ89" i="4" s="1"/>
  <c r="AK90" i="4"/>
  <c r="AJ90" i="4" s="1"/>
  <c r="AK91" i="4"/>
  <c r="AJ91" i="4"/>
  <c r="AK92" i="4"/>
  <c r="AJ92" i="4" s="1"/>
  <c r="AK93" i="4"/>
  <c r="AJ93" i="4" s="1"/>
  <c r="AK94" i="4"/>
  <c r="AJ94" i="4" s="1"/>
  <c r="AK95" i="4"/>
  <c r="AJ95" i="4"/>
  <c r="AK96" i="4"/>
  <c r="AJ96" i="4" s="1"/>
  <c r="AK97" i="4"/>
  <c r="AJ97" i="4" s="1"/>
  <c r="AK98" i="4"/>
  <c r="AJ98" i="4" s="1"/>
  <c r="AK99" i="4"/>
  <c r="AJ99" i="4"/>
  <c r="AK100" i="4"/>
  <c r="AJ100" i="4" s="1"/>
  <c r="AK101" i="4"/>
  <c r="AJ101" i="4"/>
  <c r="AK102" i="4"/>
  <c r="AJ102" i="4"/>
  <c r="AK103" i="4"/>
  <c r="AJ103" i="4" s="1"/>
  <c r="AK104" i="4"/>
  <c r="AJ104" i="4" s="1"/>
  <c r="AK105" i="4"/>
  <c r="AJ105" i="4" s="1"/>
  <c r="AK106" i="4"/>
  <c r="AJ106" i="4"/>
  <c r="AK107" i="4"/>
  <c r="AJ107" i="4" s="1"/>
  <c r="AK108" i="4"/>
  <c r="AJ108" i="4"/>
  <c r="AK109" i="4"/>
  <c r="AJ109" i="4"/>
  <c r="AK110" i="4"/>
  <c r="AJ110" i="4"/>
  <c r="AK111" i="4"/>
  <c r="AJ111" i="4" s="1"/>
  <c r="AK112" i="4"/>
  <c r="AJ112" i="4" s="1"/>
  <c r="AK113" i="4"/>
  <c r="AJ113" i="4" s="1"/>
  <c r="AK114" i="4"/>
  <c r="AJ114" i="4"/>
  <c r="AK115" i="4"/>
  <c r="AJ115" i="4"/>
  <c r="AK116" i="4"/>
  <c r="AJ116" i="4" s="1"/>
  <c r="AK117" i="4"/>
  <c r="AJ117" i="4"/>
  <c r="AK118" i="4"/>
  <c r="AJ118" i="4" s="1"/>
  <c r="AK119" i="4"/>
  <c r="AJ119" i="4"/>
  <c r="AK120" i="4"/>
  <c r="AJ120" i="4"/>
  <c r="AK121" i="4"/>
  <c r="AJ121" i="4" s="1"/>
  <c r="AK122" i="4"/>
  <c r="AJ122" i="4" s="1"/>
  <c r="AK123" i="4"/>
  <c r="AJ123" i="4" s="1"/>
  <c r="AK124" i="4"/>
  <c r="AJ124" i="4" s="1"/>
  <c r="AK125" i="4"/>
  <c r="AJ125" i="4"/>
  <c r="AK126" i="4"/>
  <c r="AJ126" i="4" s="1"/>
  <c r="AK127" i="4"/>
  <c r="AJ127" i="4" s="1"/>
  <c r="AK128" i="4"/>
  <c r="AJ128" i="4" s="1"/>
  <c r="AK153" i="4"/>
  <c r="AJ153" i="4" s="1"/>
  <c r="AK154" i="4"/>
  <c r="AJ154" i="4" s="1"/>
  <c r="AK155" i="4"/>
  <c r="AJ155" i="4"/>
  <c r="AK156" i="4"/>
  <c r="AJ156" i="4" s="1"/>
  <c r="AK157" i="4"/>
  <c r="AJ157" i="4" s="1"/>
  <c r="AK158" i="4"/>
  <c r="AJ158" i="4" s="1"/>
  <c r="AK159" i="4"/>
  <c r="AJ159" i="4" s="1"/>
  <c r="AK160" i="4"/>
  <c r="AJ160" i="4" s="1"/>
  <c r="AK161" i="4"/>
  <c r="AJ161" i="4" s="1"/>
  <c r="AK162" i="4"/>
  <c r="AJ162" i="4" s="1"/>
  <c r="AK163" i="4"/>
  <c r="AJ163" i="4" s="1"/>
  <c r="AK164" i="4"/>
  <c r="AJ164" i="4" s="1"/>
  <c r="AK165" i="4"/>
  <c r="AJ165" i="4"/>
  <c r="AK166" i="4"/>
  <c r="AJ166" i="4" s="1"/>
  <c r="AK167" i="4"/>
  <c r="AJ167" i="4" s="1"/>
  <c r="AK168" i="4"/>
  <c r="AJ168" i="4" s="1"/>
  <c r="AK169" i="4"/>
  <c r="AJ169" i="4"/>
  <c r="AK170" i="4"/>
  <c r="AJ170" i="4" s="1"/>
  <c r="AK171" i="4"/>
  <c r="AJ171" i="4"/>
  <c r="AK172" i="4"/>
  <c r="AJ172" i="4"/>
  <c r="AK173" i="4"/>
  <c r="AJ173" i="4" s="1"/>
  <c r="AK174" i="4"/>
  <c r="AJ174" i="4" s="1"/>
  <c r="AK175" i="4"/>
  <c r="AJ175" i="4"/>
  <c r="AK176" i="4"/>
  <c r="AJ176" i="4"/>
  <c r="AK177" i="4"/>
  <c r="AJ177" i="4"/>
  <c r="AK178" i="4"/>
  <c r="AJ178" i="4" s="1"/>
  <c r="AK179" i="4"/>
  <c r="AJ179" i="4" s="1"/>
  <c r="AK180" i="4"/>
  <c r="AJ180" i="4" s="1"/>
  <c r="AK181" i="4"/>
  <c r="AJ181" i="4"/>
  <c r="AK182" i="4"/>
  <c r="AJ182" i="4" s="1"/>
  <c r="AK183" i="4"/>
  <c r="AJ183" i="4" s="1"/>
  <c r="AK184" i="4"/>
  <c r="AJ184" i="4" s="1"/>
  <c r="AK185" i="4"/>
  <c r="AJ185" i="4"/>
  <c r="AK186" i="4"/>
  <c r="AJ186" i="4" s="1"/>
  <c r="AK187" i="4"/>
  <c r="AJ187" i="4" s="1"/>
  <c r="AK188" i="4"/>
  <c r="AJ188" i="4" s="1"/>
  <c r="AK189" i="4"/>
  <c r="AJ189" i="4" s="1"/>
  <c r="AK190" i="4"/>
  <c r="AJ190" i="4" s="1"/>
  <c r="AK191" i="4"/>
  <c r="AJ191" i="4" s="1"/>
  <c r="AK192" i="4"/>
  <c r="AJ192" i="4" s="1"/>
  <c r="AK193" i="4"/>
  <c r="AJ193" i="4" s="1"/>
  <c r="AK194" i="4"/>
  <c r="AJ194" i="4"/>
  <c r="AK195" i="4"/>
  <c r="AJ195" i="4" s="1"/>
  <c r="AK196" i="4"/>
  <c r="AJ196" i="4" s="1"/>
  <c r="AK197" i="4"/>
  <c r="AJ197" i="4"/>
  <c r="AK198" i="4"/>
  <c r="AJ198" i="4" s="1"/>
  <c r="AK199" i="4"/>
  <c r="AJ199" i="4" s="1"/>
  <c r="AK200" i="4"/>
  <c r="AJ200" i="4"/>
  <c r="AK201" i="4"/>
  <c r="AJ201" i="4" s="1"/>
  <c r="AK202" i="4"/>
  <c r="AJ202" i="4" s="1"/>
  <c r="AK203" i="4"/>
  <c r="AJ203" i="4" s="1"/>
  <c r="AK204" i="4"/>
  <c r="AJ204" i="4" s="1"/>
  <c r="AK205" i="4"/>
  <c r="AJ205" i="4" s="1"/>
  <c r="AK206" i="4"/>
  <c r="AJ206" i="4"/>
  <c r="AK207" i="4"/>
  <c r="AJ207" i="4" s="1"/>
  <c r="AK208" i="4"/>
  <c r="AJ208" i="4"/>
  <c r="AK209" i="4"/>
  <c r="AJ209" i="4"/>
  <c r="AK210" i="4"/>
  <c r="AJ210" i="4" s="1"/>
  <c r="AK211" i="4"/>
  <c r="AJ211" i="4" s="1"/>
  <c r="AK212" i="4"/>
  <c r="AJ212" i="4" s="1"/>
  <c r="AK213" i="4"/>
  <c r="AJ213" i="4" s="1"/>
  <c r="AK214" i="4"/>
  <c r="AJ214" i="4" s="1"/>
  <c r="AK215" i="4"/>
  <c r="AJ215" i="4" s="1"/>
  <c r="AK216" i="4"/>
  <c r="AJ216" i="4"/>
  <c r="X216" i="4"/>
  <c r="Q216" i="4"/>
  <c r="X215" i="4"/>
  <c r="Q215" i="4"/>
  <c r="Y215" i="4" s="1"/>
  <c r="X214" i="4"/>
  <c r="Q214" i="4"/>
  <c r="P214" i="4" s="1"/>
  <c r="X213" i="4"/>
  <c r="Q213" i="4"/>
  <c r="X212" i="4"/>
  <c r="Q212" i="4"/>
  <c r="X211" i="4"/>
  <c r="Q211" i="4"/>
  <c r="P211" i="4"/>
  <c r="X210" i="4"/>
  <c r="Q210" i="4"/>
  <c r="R210" i="4"/>
  <c r="X209" i="4"/>
  <c r="Q209" i="4"/>
  <c r="X208" i="4"/>
  <c r="W208" i="4" s="1"/>
  <c r="Q208" i="4"/>
  <c r="P208" i="4" s="1"/>
  <c r="X207" i="4"/>
  <c r="W207" i="4" s="1"/>
  <c r="Q207" i="4"/>
  <c r="P207" i="4" s="1"/>
  <c r="X206" i="4"/>
  <c r="W206" i="4"/>
  <c r="Q206" i="4"/>
  <c r="X205" i="4"/>
  <c r="W205" i="4" s="1"/>
  <c r="Q205" i="4"/>
  <c r="X204" i="4"/>
  <c r="Q204" i="4"/>
  <c r="X203" i="4"/>
  <c r="Q203" i="4"/>
  <c r="R203" i="4"/>
  <c r="X202" i="4"/>
  <c r="Q202" i="4"/>
  <c r="P202" i="4" s="1"/>
  <c r="X201" i="4"/>
  <c r="Q201" i="4"/>
  <c r="R201" i="4" s="1"/>
  <c r="X200" i="4"/>
  <c r="W200" i="4" s="1"/>
  <c r="Q200" i="4"/>
  <c r="X199" i="4"/>
  <c r="W199" i="4" s="1"/>
  <c r="Q199" i="4"/>
  <c r="X198" i="4"/>
  <c r="Q198" i="4"/>
  <c r="X197" i="4"/>
  <c r="W197" i="4"/>
  <c r="Q197" i="4"/>
  <c r="X196" i="4"/>
  <c r="W196" i="4" s="1"/>
  <c r="Q196" i="4"/>
  <c r="P196" i="4" s="1"/>
  <c r="X195" i="4"/>
  <c r="W195" i="4"/>
  <c r="Q195" i="4"/>
  <c r="X194" i="4"/>
  <c r="W194" i="4" s="1"/>
  <c r="Q194" i="4"/>
  <c r="P194" i="4" s="1"/>
  <c r="X193" i="4"/>
  <c r="Q193" i="4"/>
  <c r="X192" i="4"/>
  <c r="W192" i="4" s="1"/>
  <c r="Q192" i="4"/>
  <c r="X191" i="4"/>
  <c r="Q191" i="4"/>
  <c r="R191" i="4" s="1"/>
  <c r="X190" i="4"/>
  <c r="Q190" i="4"/>
  <c r="X189" i="4"/>
  <c r="Q189" i="4"/>
  <c r="R189" i="4" s="1"/>
  <c r="X188" i="4"/>
  <c r="Q188" i="4"/>
  <c r="X187" i="4"/>
  <c r="Q187" i="4"/>
  <c r="R187" i="4"/>
  <c r="X186" i="4"/>
  <c r="W186" i="4"/>
  <c r="Q186" i="4"/>
  <c r="P186" i="4"/>
  <c r="X185" i="4"/>
  <c r="W185" i="4" s="1"/>
  <c r="Q185" i="4"/>
  <c r="X184" i="4"/>
  <c r="W184" i="4"/>
  <c r="Q184" i="4"/>
  <c r="P184" i="4" s="1"/>
  <c r="X183" i="4"/>
  <c r="W183" i="4" s="1"/>
  <c r="Q183" i="4"/>
  <c r="R183" i="4" s="1"/>
  <c r="X182" i="4"/>
  <c r="W182" i="4" s="1"/>
  <c r="Q182" i="4"/>
  <c r="R182" i="4" s="1"/>
  <c r="X181" i="4"/>
  <c r="W181" i="4" s="1"/>
  <c r="Q181" i="4"/>
  <c r="R181" i="4" s="1"/>
  <c r="X180" i="4"/>
  <c r="Q180" i="4"/>
  <c r="X179" i="4"/>
  <c r="W179" i="4"/>
  <c r="Q179" i="4"/>
  <c r="X178" i="4"/>
  <c r="Q178" i="4"/>
  <c r="X177" i="4"/>
  <c r="W177" i="4"/>
  <c r="Q177" i="4"/>
  <c r="R177" i="4"/>
  <c r="X176" i="4"/>
  <c r="Q176" i="4"/>
  <c r="X175" i="4"/>
  <c r="Q175" i="4"/>
  <c r="R175" i="4" s="1"/>
  <c r="X174" i="4"/>
  <c r="W174" i="4" s="1"/>
  <c r="Q174" i="4"/>
  <c r="X173" i="4"/>
  <c r="W173" i="4" s="1"/>
  <c r="Q173" i="4"/>
  <c r="X172" i="4"/>
  <c r="W172" i="4" s="1"/>
  <c r="Q172" i="4"/>
  <c r="P172" i="4" s="1"/>
  <c r="X171" i="4"/>
  <c r="Q171" i="4"/>
  <c r="X170" i="4"/>
  <c r="W170" i="4" s="1"/>
  <c r="Q170" i="4"/>
  <c r="X169" i="4"/>
  <c r="W169" i="4"/>
  <c r="Q169" i="4"/>
  <c r="X168" i="4"/>
  <c r="W168" i="4" s="1"/>
  <c r="Q168" i="4"/>
  <c r="X167" i="4"/>
  <c r="W167" i="4" s="1"/>
  <c r="Q167" i="4"/>
  <c r="X166" i="4"/>
  <c r="Q166" i="4"/>
  <c r="X165" i="4"/>
  <c r="W165" i="4"/>
  <c r="Q165" i="4"/>
  <c r="X164" i="4"/>
  <c r="W164" i="4" s="1"/>
  <c r="Q164" i="4"/>
  <c r="X163" i="4"/>
  <c r="Q163" i="4"/>
  <c r="R163" i="4"/>
  <c r="X162" i="4"/>
  <c r="W162" i="4"/>
  <c r="Q162" i="4"/>
  <c r="X161" i="4"/>
  <c r="Q161" i="4"/>
  <c r="P161" i="4" s="1"/>
  <c r="X160" i="4"/>
  <c r="Q160" i="4"/>
  <c r="R160" i="4" s="1"/>
  <c r="X159" i="4"/>
  <c r="Q159" i="4"/>
  <c r="R159" i="4" s="1"/>
  <c r="X158" i="4"/>
  <c r="W158" i="4"/>
  <c r="Q158" i="4"/>
  <c r="X157" i="4"/>
  <c r="Q157" i="4"/>
  <c r="X156" i="4"/>
  <c r="W156" i="4" s="1"/>
  <c r="Q156" i="4"/>
  <c r="P156" i="4" s="1"/>
  <c r="X155" i="4"/>
  <c r="W155" i="4"/>
  <c r="Q155" i="4"/>
  <c r="X154" i="4"/>
  <c r="Q154" i="4"/>
  <c r="X153" i="4"/>
  <c r="Q153" i="4"/>
  <c r="X142" i="4"/>
  <c r="Q142" i="4"/>
  <c r="P142" i="4"/>
  <c r="X143" i="4"/>
  <c r="W143" i="4" s="1"/>
  <c r="Q143" i="4"/>
  <c r="X144" i="4"/>
  <c r="Q144" i="4"/>
  <c r="X145" i="4"/>
  <c r="Q145" i="4"/>
  <c r="X140" i="4"/>
  <c r="W140" i="4" s="1"/>
  <c r="Q140" i="4"/>
  <c r="P140" i="4" s="1"/>
  <c r="X141" i="4"/>
  <c r="W141" i="4"/>
  <c r="Q141" i="4"/>
  <c r="Y141" i="4" s="1"/>
  <c r="X138" i="4"/>
  <c r="Q138" i="4"/>
  <c r="R138" i="4" s="1"/>
  <c r="X139" i="4"/>
  <c r="W139" i="4" s="1"/>
  <c r="Q139" i="4"/>
  <c r="X135" i="4"/>
  <c r="W135" i="4"/>
  <c r="Q135" i="4"/>
  <c r="R135" i="4"/>
  <c r="X136" i="4"/>
  <c r="W136" i="4"/>
  <c r="Q136" i="4"/>
  <c r="R136" i="4"/>
  <c r="X137" i="4"/>
  <c r="W137" i="4"/>
  <c r="Q137" i="4"/>
  <c r="P137" i="4" s="1"/>
  <c r="X131" i="4"/>
  <c r="Q131" i="4"/>
  <c r="X132" i="4"/>
  <c r="W132" i="4" s="1"/>
  <c r="Q132" i="4"/>
  <c r="X133" i="4"/>
  <c r="W133" i="4" s="1"/>
  <c r="Q133" i="4"/>
  <c r="R133" i="4" s="1"/>
  <c r="X134" i="4"/>
  <c r="Q134" i="4"/>
  <c r="X130" i="4"/>
  <c r="W130" i="4" s="1"/>
  <c r="Q130" i="4"/>
  <c r="X129" i="4"/>
  <c r="W129" i="4" s="1"/>
  <c r="Q129" i="4"/>
  <c r="R129" i="4" s="1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/>
  <c r="Q128" i="4"/>
  <c r="X127" i="4"/>
  <c r="W127" i="4" s="1"/>
  <c r="Q127" i="4"/>
  <c r="R127" i="4"/>
  <c r="X126" i="4"/>
  <c r="Q126" i="4"/>
  <c r="X125" i="4"/>
  <c r="Q125" i="4"/>
  <c r="X124" i="4"/>
  <c r="Q124" i="4"/>
  <c r="P124" i="4"/>
  <c r="X123" i="4"/>
  <c r="W123" i="4" s="1"/>
  <c r="Q123" i="4"/>
  <c r="R123" i="4" s="1"/>
  <c r="X122" i="4"/>
  <c r="Q122" i="4"/>
  <c r="R122" i="4" s="1"/>
  <c r="X121" i="4"/>
  <c r="W121" i="4" s="1"/>
  <c r="Q121" i="4"/>
  <c r="X120" i="4"/>
  <c r="Q120" i="4"/>
  <c r="Y120" i="4" s="1"/>
  <c r="X119" i="4"/>
  <c r="Q119" i="4"/>
  <c r="X118" i="4"/>
  <c r="W118" i="4" s="1"/>
  <c r="Q118" i="4"/>
  <c r="R118" i="4" s="1"/>
  <c r="X117" i="4"/>
  <c r="Q117" i="4"/>
  <c r="R117" i="4"/>
  <c r="X116" i="4"/>
  <c r="Q116" i="4"/>
  <c r="X115" i="4"/>
  <c r="W115" i="4" s="1"/>
  <c r="Q115" i="4"/>
  <c r="R115" i="4" s="1"/>
  <c r="X114" i="4"/>
  <c r="Q114" i="4"/>
  <c r="P114" i="4" s="1"/>
  <c r="X113" i="4"/>
  <c r="W113" i="4" s="1"/>
  <c r="Q113" i="4"/>
  <c r="X112" i="4"/>
  <c r="Q112" i="4"/>
  <c r="R112" i="4" s="1"/>
  <c r="X111" i="4"/>
  <c r="W111" i="4"/>
  <c r="Q111" i="4"/>
  <c r="R111" i="4"/>
  <c r="X110" i="4"/>
  <c r="W110" i="4" s="1"/>
  <c r="Q110" i="4"/>
  <c r="R110" i="4" s="1"/>
  <c r="X109" i="4"/>
  <c r="W109" i="4"/>
  <c r="Q109" i="4"/>
  <c r="R109" i="4"/>
  <c r="X108" i="4"/>
  <c r="W108" i="4"/>
  <c r="Q108" i="4"/>
  <c r="X107" i="4"/>
  <c r="Q107" i="4"/>
  <c r="R107" i="4"/>
  <c r="X106" i="4"/>
  <c r="Q106" i="4"/>
  <c r="X105" i="4"/>
  <c r="W105" i="4"/>
  <c r="Q105" i="4"/>
  <c r="X104" i="4"/>
  <c r="W104" i="4" s="1"/>
  <c r="Q104" i="4"/>
  <c r="R104" i="4" s="1"/>
  <c r="X103" i="4"/>
  <c r="W103" i="4" s="1"/>
  <c r="Q103" i="4"/>
  <c r="P103" i="4" s="1"/>
  <c r="X102" i="4"/>
  <c r="W102" i="4"/>
  <c r="Q102" i="4"/>
  <c r="P102" i="4"/>
  <c r="X101" i="4"/>
  <c r="W101" i="4" s="1"/>
  <c r="Q101" i="4"/>
  <c r="P101" i="4" s="1"/>
  <c r="X100" i="4"/>
  <c r="W100" i="4"/>
  <c r="Q100" i="4"/>
  <c r="P100" i="4"/>
  <c r="X99" i="4"/>
  <c r="W99" i="4" s="1"/>
  <c r="Q99" i="4"/>
  <c r="X98" i="4"/>
  <c r="W98" i="4" s="1"/>
  <c r="Q98" i="4"/>
  <c r="P98" i="4" s="1"/>
  <c r="X97" i="4"/>
  <c r="W97" i="4" s="1"/>
  <c r="Q97" i="4"/>
  <c r="X96" i="4"/>
  <c r="Q96" i="4"/>
  <c r="X95" i="4"/>
  <c r="W95" i="4" s="1"/>
  <c r="Q95" i="4"/>
  <c r="X94" i="4"/>
  <c r="Q94" i="4"/>
  <c r="X93" i="4"/>
  <c r="W93" i="4" s="1"/>
  <c r="Q93" i="4"/>
  <c r="R93" i="4"/>
  <c r="X92" i="4"/>
  <c r="W92" i="4"/>
  <c r="Q92" i="4"/>
  <c r="X91" i="4"/>
  <c r="Q91" i="4"/>
  <c r="R91" i="4" s="1"/>
  <c r="X90" i="4"/>
  <c r="W90" i="4" s="1"/>
  <c r="Q90" i="4"/>
  <c r="P90" i="4" s="1"/>
  <c r="X89" i="4"/>
  <c r="Q89" i="4"/>
  <c r="X88" i="4"/>
  <c r="Q88" i="4"/>
  <c r="R88" i="4"/>
  <c r="X87" i="4"/>
  <c r="W87" i="4" s="1"/>
  <c r="Q87" i="4"/>
  <c r="X86" i="4"/>
  <c r="Q86" i="4"/>
  <c r="X85" i="4"/>
  <c r="W85" i="4"/>
  <c r="Q85" i="4"/>
  <c r="X84" i="4"/>
  <c r="W84" i="4" s="1"/>
  <c r="Q84" i="4"/>
  <c r="R84" i="4"/>
  <c r="X83" i="4"/>
  <c r="Q83" i="4"/>
  <c r="P83" i="4"/>
  <c r="X82" i="4"/>
  <c r="Q82" i="4"/>
  <c r="X81" i="4"/>
  <c r="W81" i="4"/>
  <c r="Q81" i="4"/>
  <c r="X80" i="4"/>
  <c r="W80" i="4" s="1"/>
  <c r="Q80" i="4"/>
  <c r="X79" i="4"/>
  <c r="W79" i="4" s="1"/>
  <c r="Q79" i="4"/>
  <c r="X78" i="4"/>
  <c r="Q78" i="4"/>
  <c r="P78" i="4" s="1"/>
  <c r="X77" i="4"/>
  <c r="Q77" i="4"/>
  <c r="X76" i="4"/>
  <c r="W76" i="4" s="1"/>
  <c r="Q76" i="4"/>
  <c r="Y76" i="4"/>
  <c r="X75" i="4"/>
  <c r="Q75" i="4"/>
  <c r="X74" i="4"/>
  <c r="Q74" i="4"/>
  <c r="X73" i="4"/>
  <c r="Q73" i="4"/>
  <c r="R73" i="4" s="1"/>
  <c r="X72" i="4"/>
  <c r="W72" i="4" s="1"/>
  <c r="Q72" i="4"/>
  <c r="P72" i="4" s="1"/>
  <c r="X71" i="4"/>
  <c r="Q71" i="4"/>
  <c r="P71" i="4" s="1"/>
  <c r="X70" i="4"/>
  <c r="Q70" i="4"/>
  <c r="X69" i="4"/>
  <c r="W69" i="4" s="1"/>
  <c r="Q69" i="4"/>
  <c r="R69" i="4" s="1"/>
  <c r="X68" i="4"/>
  <c r="W68" i="4" s="1"/>
  <c r="Q68" i="4"/>
  <c r="R68" i="4" s="1"/>
  <c r="X67" i="4"/>
  <c r="W67" i="4" s="1"/>
  <c r="Q67" i="4"/>
  <c r="X66" i="4"/>
  <c r="Q66" i="4"/>
  <c r="P66" i="4" s="1"/>
  <c r="X65" i="4"/>
  <c r="Q65" i="4"/>
  <c r="P65" i="4"/>
  <c r="X64" i="4"/>
  <c r="W64" i="4" s="1"/>
  <c r="Q64" i="4"/>
  <c r="R64" i="4" s="1"/>
  <c r="X63" i="4"/>
  <c r="W63" i="4" s="1"/>
  <c r="Q63" i="4"/>
  <c r="R63" i="4"/>
  <c r="X62" i="4"/>
  <c r="W62" i="4" s="1"/>
  <c r="Q62" i="4"/>
  <c r="X61" i="4"/>
  <c r="W61" i="4" s="1"/>
  <c r="Q61" i="4"/>
  <c r="R61" i="4" s="1"/>
  <c r="X60" i="4"/>
  <c r="W60" i="4"/>
  <c r="Q60" i="4"/>
  <c r="R60" i="4" s="1"/>
  <c r="X59" i="4"/>
  <c r="W59" i="4" s="1"/>
  <c r="Q59" i="4"/>
  <c r="P59" i="4" s="1"/>
  <c r="X58" i="4"/>
  <c r="Q58" i="4"/>
  <c r="P58" i="4" s="1"/>
  <c r="R58" i="4"/>
  <c r="X57" i="4"/>
  <c r="W57" i="4" s="1"/>
  <c r="Q57" i="4"/>
  <c r="P57" i="4" s="1"/>
  <c r="X56" i="4"/>
  <c r="Q56" i="4"/>
  <c r="R56" i="4" s="1"/>
  <c r="X55" i="4"/>
  <c r="Q55" i="4"/>
  <c r="X54" i="4"/>
  <c r="W54" i="4"/>
  <c r="Q54" i="4"/>
  <c r="X53" i="4"/>
  <c r="W53" i="4" s="1"/>
  <c r="Q53" i="4"/>
  <c r="R53" i="4" s="1"/>
  <c r="X52" i="4"/>
  <c r="W52" i="4" s="1"/>
  <c r="Q52" i="4"/>
  <c r="X51" i="4"/>
  <c r="W51" i="4"/>
  <c r="Q51" i="4"/>
  <c r="X50" i="4"/>
  <c r="W50" i="4" s="1"/>
  <c r="Q50" i="4"/>
  <c r="X49" i="4"/>
  <c r="Q49" i="4"/>
  <c r="X48" i="4"/>
  <c r="W48" i="4" s="1"/>
  <c r="Q48" i="4"/>
  <c r="X47" i="4"/>
  <c r="Q47" i="4"/>
  <c r="X46" i="4"/>
  <c r="W46" i="4" s="1"/>
  <c r="Q46" i="4"/>
  <c r="X45" i="4"/>
  <c r="Q45" i="4"/>
  <c r="X44" i="4"/>
  <c r="Q44" i="4"/>
  <c r="R44" i="4" s="1"/>
  <c r="X43" i="4"/>
  <c r="Q43" i="4"/>
  <c r="X42" i="4"/>
  <c r="W42" i="4"/>
  <c r="Q42" i="4"/>
  <c r="P42" i="4" s="1"/>
  <c r="X41" i="4"/>
  <c r="W41" i="4" s="1"/>
  <c r="Q41" i="4"/>
  <c r="R41" i="4"/>
  <c r="X40" i="4"/>
  <c r="Q40" i="4"/>
  <c r="P40" i="4" s="1"/>
  <c r="X39" i="4"/>
  <c r="W39" i="4" s="1"/>
  <c r="Q39" i="4"/>
  <c r="P39" i="4" s="1"/>
  <c r="X38" i="4"/>
  <c r="Q38" i="4"/>
  <c r="X37" i="4"/>
  <c r="W37" i="4" s="1"/>
  <c r="Q37" i="4"/>
  <c r="R37" i="4" s="1"/>
  <c r="X36" i="4"/>
  <c r="Q36" i="4"/>
  <c r="P36" i="4"/>
  <c r="X35" i="4"/>
  <c r="W35" i="4"/>
  <c r="Q35" i="4"/>
  <c r="P35" i="4" s="1"/>
  <c r="X34" i="4"/>
  <c r="Q34" i="4"/>
  <c r="X33" i="4"/>
  <c r="Q33" i="4"/>
  <c r="R33" i="4" s="1"/>
  <c r="X32" i="4"/>
  <c r="Q32" i="4"/>
  <c r="X31" i="4"/>
  <c r="W31" i="4" s="1"/>
  <c r="Q31" i="4"/>
  <c r="P31" i="4" s="1"/>
  <c r="X30" i="4"/>
  <c r="W30" i="4" s="1"/>
  <c r="Q30" i="4"/>
  <c r="R30" i="4" s="1"/>
  <c r="X29" i="4"/>
  <c r="W29" i="4" s="1"/>
  <c r="Q29" i="4"/>
  <c r="P29" i="4"/>
  <c r="X28" i="4"/>
  <c r="Q28" i="4"/>
  <c r="Y28" i="4" s="1"/>
  <c r="X27" i="4"/>
  <c r="Q27" i="4"/>
  <c r="R27" i="4" s="1"/>
  <c r="X26" i="4"/>
  <c r="W26" i="4"/>
  <c r="Q26" i="4"/>
  <c r="X25" i="4"/>
  <c r="W25" i="4" s="1"/>
  <c r="Q25" i="4"/>
  <c r="P25" i="4" s="1"/>
  <c r="X24" i="4"/>
  <c r="Q24" i="4"/>
  <c r="R24" i="4" s="1"/>
  <c r="X23" i="4"/>
  <c r="W23" i="4" s="1"/>
  <c r="Q23" i="4"/>
  <c r="R23" i="4" s="1"/>
  <c r="X22" i="4"/>
  <c r="W22" i="4" s="1"/>
  <c r="Q22" i="4"/>
  <c r="X21" i="4"/>
  <c r="Q21" i="4"/>
  <c r="R21" i="4"/>
  <c r="X20" i="4"/>
  <c r="Q20" i="4"/>
  <c r="P20" i="4" s="1"/>
  <c r="X19" i="4"/>
  <c r="W19" i="4"/>
  <c r="Q19" i="4"/>
  <c r="R19" i="4" s="1"/>
  <c r="X18" i="4"/>
  <c r="W18" i="4" s="1"/>
  <c r="Q18" i="4"/>
  <c r="Y18" i="4" s="1"/>
  <c r="X17" i="4"/>
  <c r="Q17" i="4"/>
  <c r="R17" i="4" s="1"/>
  <c r="X16" i="4"/>
  <c r="W16" i="4" s="1"/>
  <c r="Q16" i="4"/>
  <c r="Y16" i="4" s="1"/>
  <c r="X15" i="4"/>
  <c r="Q15" i="4"/>
  <c r="X14" i="4"/>
  <c r="W14" i="4" s="1"/>
  <c r="Q14" i="4"/>
  <c r="X13" i="4"/>
  <c r="Q13" i="4"/>
  <c r="X12" i="4"/>
  <c r="W12" i="4" s="1"/>
  <c r="Q12" i="4"/>
  <c r="R12" i="4" s="1"/>
  <c r="X11" i="4"/>
  <c r="Q11" i="4"/>
  <c r="P11" i="4" s="1"/>
  <c r="X10" i="4"/>
  <c r="Q10" i="4"/>
  <c r="P10" i="4"/>
  <c r="X9" i="4"/>
  <c r="W9" i="4" s="1"/>
  <c r="Q9" i="4"/>
  <c r="X8" i="4"/>
  <c r="W8" i="4" s="1"/>
  <c r="Q8" i="4"/>
  <c r="P8" i="4" s="1"/>
  <c r="X7" i="4"/>
  <c r="W7" i="4" s="1"/>
  <c r="Q7" i="4"/>
  <c r="R7" i="4"/>
  <c r="X6" i="4"/>
  <c r="W6" i="4" s="1"/>
  <c r="Q6" i="4"/>
  <c r="X5" i="4"/>
  <c r="Q5" i="4"/>
  <c r="X4" i="4"/>
  <c r="W4" i="4" s="1"/>
  <c r="Q4" i="4"/>
  <c r="P4" i="4"/>
  <c r="X3" i="4"/>
  <c r="Q3" i="4"/>
  <c r="R3" i="4" s="1"/>
  <c r="X2" i="4"/>
  <c r="W2" i="4" s="1"/>
  <c r="Q2" i="4"/>
  <c r="AE2" i="4"/>
  <c r="AK2" i="4"/>
  <c r="AJ2" i="4" s="1"/>
  <c r="AO2" i="4"/>
  <c r="AT2" i="4"/>
  <c r="AX2" i="4"/>
  <c r="AY2" i="4"/>
  <c r="AE3" i="4"/>
  <c r="AO3" i="4"/>
  <c r="AT3" i="4"/>
  <c r="AX3" i="4"/>
  <c r="AY3" i="4"/>
  <c r="AE4" i="4"/>
  <c r="AO4" i="4"/>
  <c r="AT4" i="4"/>
  <c r="AX4" i="4"/>
  <c r="AY4" i="4"/>
  <c r="AE5" i="4"/>
  <c r="AO5" i="4"/>
  <c r="AT5" i="4"/>
  <c r="AX5" i="4"/>
  <c r="AY5" i="4"/>
  <c r="AE6" i="4"/>
  <c r="AO6" i="4"/>
  <c r="AS6" i="4"/>
  <c r="AT6" i="4"/>
  <c r="AX6" i="4"/>
  <c r="AY6" i="4"/>
  <c r="AE7" i="4"/>
  <c r="AO7" i="4"/>
  <c r="AT7" i="4"/>
  <c r="AX7" i="4"/>
  <c r="AY7" i="4"/>
  <c r="AE8" i="4"/>
  <c r="AO8" i="4"/>
  <c r="AT8" i="4"/>
  <c r="AX8" i="4"/>
  <c r="AY8" i="4"/>
  <c r="AE9" i="4"/>
  <c r="AO9" i="4"/>
  <c r="AT9" i="4"/>
  <c r="AX9" i="4"/>
  <c r="AY9" i="4"/>
  <c r="AE10" i="4"/>
  <c r="AO10" i="4"/>
  <c r="AQ10" i="4" s="1"/>
  <c r="AT10" i="4"/>
  <c r="AX10" i="4"/>
  <c r="AY10" i="4"/>
  <c r="AO11" i="4"/>
  <c r="AS11" i="4" s="1"/>
  <c r="AT11" i="4"/>
  <c r="AX11" i="4"/>
  <c r="AY11" i="4"/>
  <c r="AO12" i="4"/>
  <c r="AQ12" i="4" s="1"/>
  <c r="AT12" i="4"/>
  <c r="AX12" i="4"/>
  <c r="AY12" i="4"/>
  <c r="AO13" i="4"/>
  <c r="AT13" i="4"/>
  <c r="AX13" i="4"/>
  <c r="AY13" i="4"/>
  <c r="AE14" i="4"/>
  <c r="AO14" i="4"/>
  <c r="AT14" i="4"/>
  <c r="AX14" i="4"/>
  <c r="AY14" i="4"/>
  <c r="AE15" i="4"/>
  <c r="AO15" i="4"/>
  <c r="AQ15" i="4" s="1"/>
  <c r="AT15" i="4"/>
  <c r="AX15" i="4"/>
  <c r="AY15" i="4"/>
  <c r="AO16" i="4"/>
  <c r="AQ16" i="4" s="1"/>
  <c r="AT16" i="4"/>
  <c r="AX16" i="4"/>
  <c r="AY16" i="4"/>
  <c r="AE17" i="4"/>
  <c r="AO17" i="4"/>
  <c r="AQ17" i="4" s="1"/>
  <c r="AT17" i="4"/>
  <c r="AX17" i="4"/>
  <c r="AY17" i="4"/>
  <c r="AE18" i="4"/>
  <c r="AO18" i="4"/>
  <c r="AT18" i="4"/>
  <c r="AX18" i="4"/>
  <c r="AY18" i="4"/>
  <c r="AE19" i="4"/>
  <c r="AO19" i="4"/>
  <c r="AS19" i="4" s="1"/>
  <c r="AT19" i="4"/>
  <c r="AX19" i="4"/>
  <c r="AY19" i="4"/>
  <c r="AO20" i="4"/>
  <c r="AQ20" i="4" s="1"/>
  <c r="AT20" i="4"/>
  <c r="AX20" i="4"/>
  <c r="AY20" i="4"/>
  <c r="AE21" i="4"/>
  <c r="AO21" i="4"/>
  <c r="AS21" i="4"/>
  <c r="AT21" i="4"/>
  <c r="AX21" i="4"/>
  <c r="AY21" i="4"/>
  <c r="AO22" i="4"/>
  <c r="AS22" i="4" s="1"/>
  <c r="AT22" i="4"/>
  <c r="AX22" i="4"/>
  <c r="AY22" i="4"/>
  <c r="AE23" i="4"/>
  <c r="AO23" i="4"/>
  <c r="AQ23" i="4" s="1"/>
  <c r="AT23" i="4"/>
  <c r="AX23" i="4"/>
  <c r="AY23" i="4"/>
  <c r="AE24" i="4"/>
  <c r="AO24" i="4"/>
  <c r="AQ24" i="4" s="1"/>
  <c r="AT24" i="4"/>
  <c r="AX24" i="4"/>
  <c r="AY24" i="4"/>
  <c r="AE25" i="4"/>
  <c r="AO25" i="4"/>
  <c r="AQ25" i="4"/>
  <c r="AT25" i="4"/>
  <c r="AX25" i="4"/>
  <c r="AY25" i="4"/>
  <c r="AE26" i="4"/>
  <c r="AO26" i="4"/>
  <c r="AS26" i="4" s="1"/>
  <c r="AT26" i="4"/>
  <c r="AX26" i="4"/>
  <c r="AY26" i="4"/>
  <c r="AE27" i="4"/>
  <c r="AO27" i="4"/>
  <c r="AQ27" i="4" s="1"/>
  <c r="AT27" i="4"/>
  <c r="AX27" i="4"/>
  <c r="AY27" i="4"/>
  <c r="AE28" i="4"/>
  <c r="AO28" i="4"/>
  <c r="AQ28" i="4"/>
  <c r="AT28" i="4"/>
  <c r="AX28" i="4"/>
  <c r="AY28" i="4"/>
  <c r="AE29" i="4"/>
  <c r="AO29" i="4"/>
  <c r="AT29" i="4"/>
  <c r="AX29" i="4"/>
  <c r="AY29" i="4"/>
  <c r="AE30" i="4"/>
  <c r="AO30" i="4"/>
  <c r="AT30" i="4"/>
  <c r="AX30" i="4"/>
  <c r="AY30" i="4"/>
  <c r="AE31" i="4"/>
  <c r="AO31" i="4"/>
  <c r="AT31" i="4"/>
  <c r="AX31" i="4"/>
  <c r="AY31" i="4"/>
  <c r="AE32" i="4"/>
  <c r="AO32" i="4"/>
  <c r="AT32" i="4"/>
  <c r="AX32" i="4"/>
  <c r="AY32" i="4"/>
  <c r="AE33" i="4"/>
  <c r="AO33" i="4"/>
  <c r="AT33" i="4"/>
  <c r="AX33" i="4"/>
  <c r="AY33" i="4"/>
  <c r="AE34" i="4"/>
  <c r="AO34" i="4"/>
  <c r="AT34" i="4"/>
  <c r="AX34" i="4"/>
  <c r="AY34" i="4"/>
  <c r="AE35" i="4"/>
  <c r="AO35" i="4"/>
  <c r="AT35" i="4"/>
  <c r="AX35" i="4"/>
  <c r="AY35" i="4"/>
  <c r="AE36" i="4"/>
  <c r="AO36" i="4"/>
  <c r="AS36" i="4" s="1"/>
  <c r="AT36" i="4"/>
  <c r="AX36" i="4"/>
  <c r="AY36" i="4"/>
  <c r="AE37" i="4"/>
  <c r="AO37" i="4"/>
  <c r="AT37" i="4"/>
  <c r="AX37" i="4"/>
  <c r="AY37" i="4"/>
  <c r="AE38" i="4"/>
  <c r="AO38" i="4"/>
  <c r="AT38" i="4"/>
  <c r="AX38" i="4"/>
  <c r="AY38" i="4"/>
  <c r="AE39" i="4"/>
  <c r="AO39" i="4"/>
  <c r="AQ39" i="4" s="1"/>
  <c r="AT39" i="4"/>
  <c r="AX39" i="4"/>
  <c r="AY39" i="4"/>
  <c r="AE40" i="4"/>
  <c r="AO40" i="4"/>
  <c r="AQ40" i="4" s="1"/>
  <c r="AT40" i="4"/>
  <c r="AX40" i="4"/>
  <c r="AY40" i="4"/>
  <c r="AE41" i="4"/>
  <c r="AO41" i="4"/>
  <c r="AT41" i="4"/>
  <c r="AX41" i="4"/>
  <c r="AY41" i="4"/>
  <c r="AE42" i="4"/>
  <c r="AO42" i="4"/>
  <c r="AT42" i="4"/>
  <c r="AX42" i="4"/>
  <c r="AY42" i="4"/>
  <c r="AE43" i="4"/>
  <c r="AO43" i="4"/>
  <c r="AQ43" i="4" s="1"/>
  <c r="AT43" i="4"/>
  <c r="AX43" i="4"/>
  <c r="AY43" i="4"/>
  <c r="AE44" i="4"/>
  <c r="AO44" i="4"/>
  <c r="AQ44" i="4" s="1"/>
  <c r="AT44" i="4"/>
  <c r="AX44" i="4"/>
  <c r="AY44" i="4"/>
  <c r="AE45" i="4"/>
  <c r="AO45" i="4"/>
  <c r="AQ45" i="4"/>
  <c r="AT45" i="4"/>
  <c r="AX45" i="4"/>
  <c r="AY45" i="4"/>
  <c r="AE46" i="4"/>
  <c r="AO46" i="4"/>
  <c r="AS46" i="4" s="1"/>
  <c r="AT46" i="4"/>
  <c r="AX46" i="4"/>
  <c r="AY46" i="4"/>
  <c r="AE47" i="4"/>
  <c r="AO47" i="4"/>
  <c r="AT47" i="4"/>
  <c r="AX47" i="4"/>
  <c r="AY47" i="4"/>
  <c r="AE48" i="4"/>
  <c r="AO48" i="4"/>
  <c r="AT48" i="4"/>
  <c r="AX48" i="4"/>
  <c r="AY48" i="4"/>
  <c r="AE49" i="4"/>
  <c r="AO49" i="4"/>
  <c r="AT49" i="4"/>
  <c r="AX49" i="4"/>
  <c r="AY49" i="4"/>
  <c r="AE50" i="4"/>
  <c r="AO50" i="4"/>
  <c r="AT50" i="4"/>
  <c r="AX50" i="4"/>
  <c r="AY50" i="4"/>
  <c r="AE51" i="4"/>
  <c r="AO51" i="4"/>
  <c r="AS51" i="4" s="1"/>
  <c r="AT51" i="4"/>
  <c r="AX51" i="4"/>
  <c r="AY51" i="4"/>
  <c r="AE52" i="4"/>
  <c r="AO52" i="4"/>
  <c r="AT52" i="4"/>
  <c r="AX52" i="4"/>
  <c r="AY52" i="4"/>
  <c r="AE53" i="4"/>
  <c r="AO53" i="4"/>
  <c r="AT53" i="4"/>
  <c r="AX53" i="4"/>
  <c r="AY53" i="4"/>
  <c r="AE54" i="4"/>
  <c r="AO54" i="4"/>
  <c r="AQ54" i="4" s="1"/>
  <c r="AT54" i="4"/>
  <c r="AX54" i="4"/>
  <c r="AY54" i="4"/>
  <c r="AE55" i="4"/>
  <c r="AO55" i="4"/>
  <c r="AS55" i="4" s="1"/>
  <c r="AT55" i="4"/>
  <c r="AX55" i="4"/>
  <c r="AY55" i="4"/>
  <c r="AE56" i="4"/>
  <c r="AO56" i="4"/>
  <c r="AT56" i="4"/>
  <c r="AX56" i="4"/>
  <c r="AY56" i="4"/>
  <c r="AE57" i="4"/>
  <c r="AO57" i="4"/>
  <c r="AT57" i="4"/>
  <c r="AX57" i="4"/>
  <c r="AY57" i="4"/>
  <c r="AE58" i="4"/>
  <c r="AO58" i="4"/>
  <c r="AT58" i="4"/>
  <c r="AX58" i="4"/>
  <c r="AY58" i="4"/>
  <c r="AE59" i="4"/>
  <c r="AO59" i="4"/>
  <c r="AT59" i="4"/>
  <c r="AX59" i="4"/>
  <c r="AY59" i="4"/>
  <c r="AE60" i="4"/>
  <c r="AO60" i="4"/>
  <c r="AQ60" i="4" s="1"/>
  <c r="AT60" i="4"/>
  <c r="AX60" i="4"/>
  <c r="AY60" i="4"/>
  <c r="AE61" i="4"/>
  <c r="AO61" i="4"/>
  <c r="AQ61" i="4"/>
  <c r="AT61" i="4"/>
  <c r="AX61" i="4"/>
  <c r="AY61" i="4"/>
  <c r="AE62" i="4"/>
  <c r="AO62" i="4"/>
  <c r="AT62" i="4"/>
  <c r="AX62" i="4"/>
  <c r="AY62" i="4"/>
  <c r="AE63" i="4"/>
  <c r="AO63" i="4"/>
  <c r="AQ63" i="4" s="1"/>
  <c r="AT63" i="4"/>
  <c r="AX63" i="4"/>
  <c r="AY63" i="4"/>
  <c r="AE64" i="4"/>
  <c r="AO64" i="4"/>
  <c r="AQ64" i="4"/>
  <c r="AT64" i="4"/>
  <c r="AX64" i="4"/>
  <c r="AY64" i="4"/>
  <c r="AE65" i="4"/>
  <c r="AO65" i="4"/>
  <c r="AQ65" i="4" s="1"/>
  <c r="AT65" i="4"/>
  <c r="AX65" i="4"/>
  <c r="AY65" i="4"/>
  <c r="AE66" i="4"/>
  <c r="AO66" i="4"/>
  <c r="AQ66" i="4" s="1"/>
  <c r="AT66" i="4"/>
  <c r="AX66" i="4"/>
  <c r="AY66" i="4"/>
  <c r="AE67" i="4"/>
  <c r="AO67" i="4"/>
  <c r="AT67" i="4"/>
  <c r="AX67" i="4"/>
  <c r="AY67" i="4"/>
  <c r="AE68" i="4"/>
  <c r="AO68" i="4"/>
  <c r="AQ68" i="4" s="1"/>
  <c r="AT68" i="4"/>
  <c r="AX68" i="4"/>
  <c r="AY68" i="4"/>
  <c r="AE69" i="4"/>
  <c r="AO69" i="4"/>
  <c r="AT69" i="4"/>
  <c r="AX69" i="4"/>
  <c r="AY69" i="4"/>
  <c r="AE70" i="4"/>
  <c r="AO70" i="4"/>
  <c r="AT70" i="4"/>
  <c r="AX70" i="4"/>
  <c r="AY70" i="4"/>
  <c r="AE71" i="4"/>
  <c r="AO71" i="4"/>
  <c r="AQ71" i="4"/>
  <c r="AT71" i="4"/>
  <c r="AX71" i="4"/>
  <c r="AY71" i="4"/>
  <c r="AE72" i="4"/>
  <c r="AO72" i="4"/>
  <c r="AT72" i="4"/>
  <c r="AX72" i="4"/>
  <c r="AY72" i="4"/>
  <c r="AE73" i="4"/>
  <c r="AO73" i="4"/>
  <c r="AT73" i="4"/>
  <c r="AX73" i="4"/>
  <c r="AY73" i="4"/>
  <c r="AE74" i="4"/>
  <c r="AO74" i="4"/>
  <c r="AT74" i="4"/>
  <c r="AX74" i="4"/>
  <c r="AY74" i="4"/>
  <c r="AE75" i="4"/>
  <c r="AO75" i="4"/>
  <c r="AQ75" i="4" s="1"/>
  <c r="AT75" i="4"/>
  <c r="AX75" i="4"/>
  <c r="AY75" i="4"/>
  <c r="AE76" i="4"/>
  <c r="AO76" i="4"/>
  <c r="AT76" i="4"/>
  <c r="AX76" i="4"/>
  <c r="AY76" i="4"/>
  <c r="AE77" i="4"/>
  <c r="AO77" i="4"/>
  <c r="AT77" i="4"/>
  <c r="AX77" i="4"/>
  <c r="AY77" i="4"/>
  <c r="AE78" i="4"/>
  <c r="AO78" i="4"/>
  <c r="AT78" i="4"/>
  <c r="AX78" i="4"/>
  <c r="AY78" i="4"/>
  <c r="AE79" i="4"/>
  <c r="AO79" i="4"/>
  <c r="AT79" i="4"/>
  <c r="AX79" i="4"/>
  <c r="AY79" i="4"/>
  <c r="AE80" i="4"/>
  <c r="AO80" i="4"/>
  <c r="AT80" i="4"/>
  <c r="AX80" i="4"/>
  <c r="AY80" i="4"/>
  <c r="AE81" i="4"/>
  <c r="AO81" i="4"/>
  <c r="AQ81" i="4" s="1"/>
  <c r="AT81" i="4"/>
  <c r="AX81" i="4"/>
  <c r="AY81" i="4"/>
  <c r="AE82" i="4"/>
  <c r="AO82" i="4"/>
  <c r="AQ82" i="4"/>
  <c r="AT82" i="4"/>
  <c r="AX82" i="4"/>
  <c r="AY82" i="4"/>
  <c r="AE83" i="4"/>
  <c r="AO83" i="4"/>
  <c r="AS83" i="4" s="1"/>
  <c r="AT83" i="4"/>
  <c r="AX83" i="4"/>
  <c r="AY83" i="4"/>
  <c r="AE84" i="4"/>
  <c r="AO84" i="4"/>
  <c r="AQ84" i="4" s="1"/>
  <c r="AT84" i="4"/>
  <c r="AX84" i="4"/>
  <c r="AY84" i="4"/>
  <c r="AE85" i="4"/>
  <c r="AO85" i="4"/>
  <c r="AT85" i="4"/>
  <c r="AX85" i="4"/>
  <c r="AY85" i="4"/>
  <c r="AE86" i="4"/>
  <c r="AO86" i="4"/>
  <c r="AT86" i="4"/>
  <c r="AX86" i="4"/>
  <c r="AY86" i="4"/>
  <c r="AE87" i="4"/>
  <c r="AO87" i="4"/>
  <c r="AT87" i="4"/>
  <c r="AX87" i="4"/>
  <c r="AY87" i="4"/>
  <c r="AE88" i="4"/>
  <c r="AO88" i="4"/>
  <c r="AQ88" i="4" s="1"/>
  <c r="AT88" i="4"/>
  <c r="AX88" i="4"/>
  <c r="AY88" i="4"/>
  <c r="AE89" i="4"/>
  <c r="AO89" i="4"/>
  <c r="AS89" i="4" s="1"/>
  <c r="AT89" i="4"/>
  <c r="AX89" i="4"/>
  <c r="AY89" i="4"/>
  <c r="AE90" i="4"/>
  <c r="AO90" i="4"/>
  <c r="AS90" i="4" s="1"/>
  <c r="AT90" i="4"/>
  <c r="AX90" i="4"/>
  <c r="AY90" i="4"/>
  <c r="AE91" i="4"/>
  <c r="AO91" i="4"/>
  <c r="AQ91" i="4" s="1"/>
  <c r="AT91" i="4"/>
  <c r="AX91" i="4"/>
  <c r="AY91" i="4"/>
  <c r="AE92" i="4"/>
  <c r="AO92" i="4"/>
  <c r="AQ92" i="4"/>
  <c r="AT92" i="4"/>
  <c r="AX92" i="4"/>
  <c r="AY92" i="4"/>
  <c r="AE93" i="4"/>
  <c r="AO93" i="4"/>
  <c r="AT93" i="4"/>
  <c r="AX93" i="4"/>
  <c r="AY93" i="4"/>
  <c r="AE94" i="4"/>
  <c r="AO94" i="4"/>
  <c r="AS94" i="4" s="1"/>
  <c r="AT94" i="4"/>
  <c r="AX94" i="4"/>
  <c r="AY94" i="4"/>
  <c r="AE95" i="4"/>
  <c r="AO95" i="4"/>
  <c r="AT95" i="4"/>
  <c r="AX95" i="4"/>
  <c r="AY95" i="4"/>
  <c r="AE96" i="4"/>
  <c r="AO96" i="4"/>
  <c r="AQ96" i="4" s="1"/>
  <c r="AT96" i="4"/>
  <c r="AX96" i="4"/>
  <c r="AY96" i="4"/>
  <c r="AE97" i="4"/>
  <c r="AO97" i="4"/>
  <c r="AS97" i="4" s="1"/>
  <c r="AT97" i="4"/>
  <c r="AX97" i="4"/>
  <c r="AY97" i="4"/>
  <c r="AE98" i="4"/>
  <c r="AO98" i="4"/>
  <c r="AT98" i="4"/>
  <c r="AX98" i="4"/>
  <c r="AY98" i="4"/>
  <c r="AE99" i="4"/>
  <c r="AO99" i="4"/>
  <c r="AT99" i="4"/>
  <c r="AX99" i="4"/>
  <c r="AY99" i="4"/>
  <c r="AE100" i="4"/>
  <c r="AO100" i="4"/>
  <c r="AT100" i="4"/>
  <c r="AX100" i="4"/>
  <c r="AY100" i="4"/>
  <c r="AE101" i="4"/>
  <c r="AO101" i="4"/>
  <c r="AQ101" i="4"/>
  <c r="AT101" i="4"/>
  <c r="AX101" i="4"/>
  <c r="AY101" i="4"/>
  <c r="AE102" i="4"/>
  <c r="AO102" i="4"/>
  <c r="AS102" i="4"/>
  <c r="AT102" i="4"/>
  <c r="AX102" i="4"/>
  <c r="AY102" i="4"/>
  <c r="AE103" i="4"/>
  <c r="AO103" i="4"/>
  <c r="AT103" i="4"/>
  <c r="AX103" i="4"/>
  <c r="AY103" i="4"/>
  <c r="AE104" i="4"/>
  <c r="AO104" i="4"/>
  <c r="AQ104" i="4"/>
  <c r="AT104" i="4"/>
  <c r="AX104" i="4"/>
  <c r="AY104" i="4"/>
  <c r="AE105" i="4"/>
  <c r="AO105" i="4"/>
  <c r="AT105" i="4"/>
  <c r="AX105" i="4"/>
  <c r="AY105" i="4"/>
  <c r="AE106" i="4"/>
  <c r="AO106" i="4"/>
  <c r="AT106" i="4"/>
  <c r="AX106" i="4"/>
  <c r="AY106" i="4"/>
  <c r="AE107" i="4"/>
  <c r="AO107" i="4"/>
  <c r="AS107" i="4"/>
  <c r="AT107" i="4"/>
  <c r="AX107" i="4"/>
  <c r="AY107" i="4"/>
  <c r="AE108" i="4"/>
  <c r="AO108" i="4"/>
  <c r="AT108" i="4"/>
  <c r="AX108" i="4"/>
  <c r="AY108" i="4"/>
  <c r="AE109" i="4"/>
  <c r="AO109" i="4"/>
  <c r="AQ109" i="4"/>
  <c r="AT109" i="4"/>
  <c r="AX109" i="4"/>
  <c r="AY109" i="4"/>
  <c r="AE110" i="4"/>
  <c r="AO110" i="4"/>
  <c r="AT110" i="4"/>
  <c r="AX110" i="4"/>
  <c r="AY110" i="4"/>
  <c r="AE111" i="4"/>
  <c r="AO111" i="4"/>
  <c r="AT111" i="4"/>
  <c r="AX111" i="4"/>
  <c r="AY111" i="4"/>
  <c r="AE112" i="4"/>
  <c r="AO112" i="4"/>
  <c r="AT112" i="4"/>
  <c r="AX112" i="4"/>
  <c r="AY112" i="4"/>
  <c r="AE113" i="4"/>
  <c r="AO113" i="4"/>
  <c r="AS113" i="4"/>
  <c r="AT113" i="4"/>
  <c r="AX113" i="4"/>
  <c r="AY113" i="4"/>
  <c r="AE114" i="4"/>
  <c r="AO114" i="4"/>
  <c r="AS114" i="4" s="1"/>
  <c r="AT114" i="4"/>
  <c r="AX114" i="4"/>
  <c r="AY114" i="4"/>
  <c r="AE115" i="4"/>
  <c r="AO115" i="4"/>
  <c r="AT115" i="4"/>
  <c r="AX115" i="4"/>
  <c r="AY115" i="4"/>
  <c r="AE116" i="4"/>
  <c r="AO116" i="4"/>
  <c r="AT116" i="4"/>
  <c r="AX116" i="4"/>
  <c r="AY116" i="4"/>
  <c r="AE117" i="4"/>
  <c r="AO117" i="4"/>
  <c r="AS117" i="4" s="1"/>
  <c r="AT117" i="4"/>
  <c r="AX117" i="4"/>
  <c r="AY117" i="4"/>
  <c r="AE118" i="4"/>
  <c r="AO118" i="4"/>
  <c r="AQ118" i="4" s="1"/>
  <c r="AT118" i="4"/>
  <c r="AX118" i="4"/>
  <c r="AY118" i="4"/>
  <c r="AE119" i="4"/>
  <c r="AO119" i="4"/>
  <c r="AT119" i="4"/>
  <c r="AX119" i="4"/>
  <c r="AY119" i="4"/>
  <c r="AE120" i="4"/>
  <c r="AO120" i="4"/>
  <c r="AT120" i="4"/>
  <c r="AX120" i="4"/>
  <c r="AY120" i="4"/>
  <c r="AE121" i="4"/>
  <c r="AO121" i="4"/>
  <c r="AT121" i="4"/>
  <c r="AX121" i="4"/>
  <c r="AY121" i="4"/>
  <c r="AE122" i="4"/>
  <c r="AO122" i="4"/>
  <c r="AT122" i="4"/>
  <c r="AX122" i="4"/>
  <c r="AY122" i="4"/>
  <c r="AE123" i="4"/>
  <c r="AO123" i="4"/>
  <c r="AT123" i="4"/>
  <c r="AX123" i="4"/>
  <c r="AY123" i="4"/>
  <c r="AE124" i="4"/>
  <c r="AO124" i="4"/>
  <c r="AT124" i="4"/>
  <c r="AX124" i="4"/>
  <c r="AY124" i="4"/>
  <c r="AE125" i="4"/>
  <c r="AO125" i="4"/>
  <c r="AQ125" i="4" s="1"/>
  <c r="AT125" i="4"/>
  <c r="AX125" i="4"/>
  <c r="AY125" i="4"/>
  <c r="AE126" i="4"/>
  <c r="AO126" i="4"/>
  <c r="AT126" i="4"/>
  <c r="AX126" i="4"/>
  <c r="AY126" i="4"/>
  <c r="AE127" i="4"/>
  <c r="AO127" i="4"/>
  <c r="AT127" i="4"/>
  <c r="AX127" i="4"/>
  <c r="AY127" i="4"/>
  <c r="AE128" i="4"/>
  <c r="AO128" i="4"/>
  <c r="AQ128" i="4" s="1"/>
  <c r="AT128" i="4"/>
  <c r="AX128" i="4"/>
  <c r="AY128" i="4"/>
  <c r="AE153" i="4"/>
  <c r="AO153" i="4"/>
  <c r="AQ153" i="4" s="1"/>
  <c r="AT153" i="4"/>
  <c r="AX153" i="4"/>
  <c r="AY153" i="4"/>
  <c r="AE154" i="4"/>
  <c r="AO154" i="4"/>
  <c r="AT154" i="4"/>
  <c r="AX154" i="4"/>
  <c r="AY154" i="4"/>
  <c r="AE155" i="4"/>
  <c r="AO155" i="4"/>
  <c r="AT155" i="4"/>
  <c r="AX155" i="4"/>
  <c r="AY155" i="4"/>
  <c r="AE156" i="4"/>
  <c r="AO156" i="4"/>
  <c r="AT156" i="4"/>
  <c r="AX156" i="4"/>
  <c r="AY156" i="4"/>
  <c r="AE157" i="4"/>
  <c r="AO157" i="4"/>
  <c r="AT157" i="4"/>
  <c r="AX157" i="4"/>
  <c r="AY157" i="4"/>
  <c r="AE158" i="4"/>
  <c r="AO158" i="4"/>
  <c r="AT158" i="4"/>
  <c r="AX158" i="4"/>
  <c r="AY158" i="4"/>
  <c r="AE159" i="4"/>
  <c r="AO159" i="4"/>
  <c r="AT159" i="4"/>
  <c r="AX159" i="4"/>
  <c r="AY159" i="4"/>
  <c r="AE160" i="4"/>
  <c r="AO160" i="4"/>
  <c r="AT160" i="4"/>
  <c r="AX160" i="4"/>
  <c r="AY160" i="4"/>
  <c r="AE161" i="4"/>
  <c r="AO161" i="4"/>
  <c r="AQ161" i="4" s="1"/>
  <c r="AT161" i="4"/>
  <c r="AX161" i="4"/>
  <c r="AY161" i="4"/>
  <c r="AE162" i="4"/>
  <c r="AO162" i="4"/>
  <c r="AT162" i="4"/>
  <c r="AX162" i="4"/>
  <c r="AY162" i="4"/>
  <c r="AE163" i="4"/>
  <c r="AO163" i="4"/>
  <c r="AQ163" i="4" s="1"/>
  <c r="AT163" i="4"/>
  <c r="AX163" i="4"/>
  <c r="AY163" i="4"/>
  <c r="AE164" i="4"/>
  <c r="AO164" i="4"/>
  <c r="AQ164" i="4" s="1"/>
  <c r="AT164" i="4"/>
  <c r="AX164" i="4"/>
  <c r="AY164" i="4"/>
  <c r="AE165" i="4"/>
  <c r="AO165" i="4"/>
  <c r="AS165" i="4" s="1"/>
  <c r="AT165" i="4"/>
  <c r="AX165" i="4"/>
  <c r="AY165" i="4"/>
  <c r="AE166" i="4"/>
  <c r="AO166" i="4"/>
  <c r="AT166" i="4"/>
  <c r="AX166" i="4"/>
  <c r="AY166" i="4"/>
  <c r="AE167" i="4"/>
  <c r="AO167" i="4"/>
  <c r="AT167" i="4"/>
  <c r="AX167" i="4"/>
  <c r="AY167" i="4"/>
  <c r="AE168" i="4"/>
  <c r="AO168" i="4"/>
  <c r="AT168" i="4"/>
  <c r="AX168" i="4"/>
  <c r="AY168" i="4"/>
  <c r="AE169" i="4"/>
  <c r="AO169" i="4"/>
  <c r="AT169" i="4"/>
  <c r="AX169" i="4"/>
  <c r="AY169" i="4"/>
  <c r="AE170" i="4"/>
  <c r="AO170" i="4"/>
  <c r="AQ170" i="4"/>
  <c r="AT170" i="4"/>
  <c r="AX170" i="4"/>
  <c r="AY170" i="4"/>
  <c r="AE171" i="4"/>
  <c r="AO171" i="4"/>
  <c r="AS171" i="4"/>
  <c r="AT171" i="4"/>
  <c r="AX171" i="4"/>
  <c r="AY171" i="4"/>
  <c r="AE172" i="4"/>
  <c r="AO172" i="4"/>
  <c r="AT172" i="4"/>
  <c r="AX172" i="4"/>
  <c r="AY172" i="4"/>
  <c r="AE173" i="4"/>
  <c r="AO173" i="4"/>
  <c r="AT173" i="4"/>
  <c r="AX173" i="4"/>
  <c r="AY173" i="4"/>
  <c r="AE174" i="4"/>
  <c r="AO174" i="4"/>
  <c r="AQ174" i="4"/>
  <c r="AT174" i="4"/>
  <c r="AX174" i="4"/>
  <c r="AY174" i="4"/>
  <c r="AE175" i="4"/>
  <c r="AO175" i="4"/>
  <c r="AT175" i="4"/>
  <c r="AX175" i="4"/>
  <c r="AY175" i="4"/>
  <c r="AE176" i="4"/>
  <c r="AO176" i="4"/>
  <c r="AT176" i="4"/>
  <c r="AX176" i="4"/>
  <c r="AY176" i="4"/>
  <c r="AE177" i="4"/>
  <c r="AO177" i="4"/>
  <c r="AS177" i="4"/>
  <c r="AT177" i="4"/>
  <c r="AX177" i="4"/>
  <c r="AY177" i="4"/>
  <c r="AE178" i="4"/>
  <c r="AO178" i="4"/>
  <c r="AT178" i="4"/>
  <c r="AX178" i="4"/>
  <c r="AY178" i="4"/>
  <c r="AE179" i="4"/>
  <c r="AO179" i="4"/>
  <c r="AQ179" i="4" s="1"/>
  <c r="AT179" i="4"/>
  <c r="AX179" i="4"/>
  <c r="AY179" i="4"/>
  <c r="AE180" i="4"/>
  <c r="AO180" i="4"/>
  <c r="AT180" i="4"/>
  <c r="AX180" i="4"/>
  <c r="AY180" i="4"/>
  <c r="AE181" i="4"/>
  <c r="AO181" i="4"/>
  <c r="AT181" i="4"/>
  <c r="AX181" i="4"/>
  <c r="AY181" i="4"/>
  <c r="AE182" i="4"/>
  <c r="AO182" i="4"/>
  <c r="AS182" i="4" s="1"/>
  <c r="AT182" i="4"/>
  <c r="AX182" i="4"/>
  <c r="AY182" i="4"/>
  <c r="AE183" i="4"/>
  <c r="AO183" i="4"/>
  <c r="AT183" i="4"/>
  <c r="AX183" i="4"/>
  <c r="AY183" i="4"/>
  <c r="AE184" i="4"/>
  <c r="AO184" i="4"/>
  <c r="AT184" i="4"/>
  <c r="AX184" i="4"/>
  <c r="AY184" i="4"/>
  <c r="AE185" i="4"/>
  <c r="AO185" i="4"/>
  <c r="AT185" i="4"/>
  <c r="AX185" i="4"/>
  <c r="AY185" i="4"/>
  <c r="AE186" i="4"/>
  <c r="AO186" i="4"/>
  <c r="AT186" i="4"/>
  <c r="AX186" i="4"/>
  <c r="AY186" i="4"/>
  <c r="AE187" i="4"/>
  <c r="AO187" i="4"/>
  <c r="AQ187" i="4" s="1"/>
  <c r="AT187" i="4"/>
  <c r="AX187" i="4"/>
  <c r="AY187" i="4"/>
  <c r="AE188" i="4"/>
  <c r="AO188" i="4"/>
  <c r="AT188" i="4"/>
  <c r="AX188" i="4"/>
  <c r="AY188" i="4"/>
  <c r="AE189" i="4"/>
  <c r="AO189" i="4"/>
  <c r="AQ189" i="4" s="1"/>
  <c r="AT189" i="4"/>
  <c r="AX189" i="4"/>
  <c r="AY189" i="4"/>
  <c r="AE190" i="4"/>
  <c r="AO190" i="4"/>
  <c r="AS190" i="4"/>
  <c r="AT190" i="4"/>
  <c r="AX190" i="4"/>
  <c r="AY190" i="4"/>
  <c r="AE191" i="4"/>
  <c r="AO191" i="4"/>
  <c r="AT191" i="4"/>
  <c r="AX191" i="4"/>
  <c r="AY191" i="4"/>
  <c r="AE192" i="4"/>
  <c r="AO192" i="4"/>
  <c r="AQ192" i="4"/>
  <c r="AT192" i="4"/>
  <c r="AX192" i="4"/>
  <c r="AY192" i="4"/>
  <c r="AE193" i="4"/>
  <c r="AO193" i="4"/>
  <c r="AT193" i="4"/>
  <c r="AX193" i="4"/>
  <c r="AY193" i="4"/>
  <c r="AE194" i="4"/>
  <c r="AO194" i="4"/>
  <c r="AT194" i="4"/>
  <c r="AX194" i="4"/>
  <c r="AY194" i="4"/>
  <c r="AE195" i="4"/>
  <c r="AO195" i="4"/>
  <c r="AQ195" i="4"/>
  <c r="AT195" i="4"/>
  <c r="AX195" i="4"/>
  <c r="AY195" i="4"/>
  <c r="AE196" i="4"/>
  <c r="AO196" i="4"/>
  <c r="AS196" i="4" s="1"/>
  <c r="AT196" i="4"/>
  <c r="AX196" i="4"/>
  <c r="AY196" i="4"/>
  <c r="AE197" i="4"/>
  <c r="AO197" i="4"/>
  <c r="AT197" i="4"/>
  <c r="AX197" i="4"/>
  <c r="AY197" i="4"/>
  <c r="AE198" i="4"/>
  <c r="AO198" i="4"/>
  <c r="AT198" i="4"/>
  <c r="AX198" i="4"/>
  <c r="AY198" i="4"/>
  <c r="AE199" i="4"/>
  <c r="AO199" i="4"/>
  <c r="AS199" i="4" s="1"/>
  <c r="AT199" i="4"/>
  <c r="AX199" i="4"/>
  <c r="AY199" i="4"/>
  <c r="AE200" i="4"/>
  <c r="AO200" i="4"/>
  <c r="AT200" i="4"/>
  <c r="AX200" i="4"/>
  <c r="AY200" i="4"/>
  <c r="AE201" i="4"/>
  <c r="AO201" i="4"/>
  <c r="AS201" i="4" s="1"/>
  <c r="AT201" i="4"/>
  <c r="AX201" i="4"/>
  <c r="AY201" i="4"/>
  <c r="AE202" i="4"/>
  <c r="AO202" i="4"/>
  <c r="AQ202" i="4" s="1"/>
  <c r="AT202" i="4"/>
  <c r="AX202" i="4"/>
  <c r="AY202" i="4"/>
  <c r="AE203" i="4"/>
  <c r="AO203" i="4"/>
  <c r="AT203" i="4"/>
  <c r="AX203" i="4"/>
  <c r="AY203" i="4"/>
  <c r="AE204" i="4"/>
  <c r="AO204" i="4"/>
  <c r="AT204" i="4"/>
  <c r="AX204" i="4"/>
  <c r="AY204" i="4"/>
  <c r="AE205" i="4"/>
  <c r="AO205" i="4"/>
  <c r="AQ205" i="4" s="1"/>
  <c r="AT205" i="4"/>
  <c r="AX205" i="4"/>
  <c r="AY205" i="4"/>
  <c r="AE206" i="4"/>
  <c r="AO206" i="4"/>
  <c r="AQ206" i="4"/>
  <c r="AT206" i="4"/>
  <c r="AX206" i="4"/>
  <c r="AY206" i="4"/>
  <c r="AE207" i="4"/>
  <c r="AO207" i="4"/>
  <c r="AQ207" i="4" s="1"/>
  <c r="AT207" i="4"/>
  <c r="AX207" i="4"/>
  <c r="AY207" i="4"/>
  <c r="AE208" i="4"/>
  <c r="AO208" i="4"/>
  <c r="AQ208" i="4" s="1"/>
  <c r="AT208" i="4"/>
  <c r="AX208" i="4"/>
  <c r="AY208" i="4"/>
  <c r="AE209" i="4"/>
  <c r="AO209" i="4"/>
  <c r="AT209" i="4"/>
  <c r="AX209" i="4"/>
  <c r="AY209" i="4"/>
  <c r="AE210" i="4"/>
  <c r="AO210" i="4"/>
  <c r="AT210" i="4"/>
  <c r="AX210" i="4"/>
  <c r="AY210" i="4"/>
  <c r="AE211" i="4"/>
  <c r="AO211" i="4"/>
  <c r="AS211" i="4" s="1"/>
  <c r="AT211" i="4"/>
  <c r="AX211" i="4"/>
  <c r="AY211" i="4"/>
  <c r="AE212" i="4"/>
  <c r="AO212" i="4"/>
  <c r="AT212" i="4"/>
  <c r="AX212" i="4"/>
  <c r="AY212" i="4"/>
  <c r="AE213" i="4"/>
  <c r="AO213" i="4"/>
  <c r="AQ213" i="4"/>
  <c r="AT213" i="4"/>
  <c r="AX213" i="4"/>
  <c r="AY213" i="4"/>
  <c r="AE214" i="4"/>
  <c r="AO214" i="4"/>
  <c r="AQ214" i="4" s="1"/>
  <c r="AT214" i="4"/>
  <c r="AX214" i="4"/>
  <c r="AY214" i="4"/>
  <c r="AE215" i="4"/>
  <c r="AO215" i="4"/>
  <c r="AQ215" i="4" s="1"/>
  <c r="AT215" i="4"/>
  <c r="AX215" i="4"/>
  <c r="AY215" i="4"/>
  <c r="AE216" i="4"/>
  <c r="AO216" i="4"/>
  <c r="AS216" i="4" s="1"/>
  <c r="AT216" i="4"/>
  <c r="AX216" i="4"/>
  <c r="AY216" i="4"/>
  <c r="B97" i="12"/>
  <c r="B232" i="12" s="1"/>
  <c r="B367" i="12" s="1"/>
  <c r="B502" i="12" s="1"/>
  <c r="B98" i="12"/>
  <c r="B233" i="12" s="1"/>
  <c r="B368" i="12" s="1"/>
  <c r="B503" i="12" s="1"/>
  <c r="B638" i="12" s="1"/>
  <c r="B773" i="12" s="1"/>
  <c r="B908" i="12" s="1"/>
  <c r="B1043" i="12" s="1"/>
  <c r="B1178" i="12" s="1"/>
  <c r="B1313" i="12"/>
  <c r="B1448" i="12" s="1"/>
  <c r="B1583" i="12" s="1"/>
  <c r="B99" i="12"/>
  <c r="B100" i="12"/>
  <c r="B235" i="12" s="1"/>
  <c r="B370" i="12" s="1"/>
  <c r="B505" i="12" s="1"/>
  <c r="B640" i="12" s="1"/>
  <c r="B775" i="12" s="1"/>
  <c r="B101" i="12"/>
  <c r="B102" i="12"/>
  <c r="B103" i="12"/>
  <c r="B238" i="12" s="1"/>
  <c r="B104" i="12"/>
  <c r="B105" i="12"/>
  <c r="B240" i="12" s="1"/>
  <c r="B106" i="12"/>
  <c r="B241" i="12" s="1"/>
  <c r="B107" i="12"/>
  <c r="B242" i="12" s="1"/>
  <c r="B108" i="12"/>
  <c r="B109" i="12"/>
  <c r="B244" i="12"/>
  <c r="B379" i="12" s="1"/>
  <c r="B514" i="12" s="1"/>
  <c r="B649" i="12" s="1"/>
  <c r="B784" i="12" s="1"/>
  <c r="B919" i="12" s="1"/>
  <c r="B110" i="12"/>
  <c r="B111" i="12"/>
  <c r="B246" i="12" s="1"/>
  <c r="B381" i="12" s="1"/>
  <c r="B516" i="12" s="1"/>
  <c r="B112" i="12"/>
  <c r="B113" i="12"/>
  <c r="B248" i="12"/>
  <c r="B383" i="12" s="1"/>
  <c r="B518" i="12" s="1"/>
  <c r="B653" i="12" s="1"/>
  <c r="B114" i="12"/>
  <c r="B249" i="12"/>
  <c r="B384" i="12"/>
  <c r="B115" i="12"/>
  <c r="B116" i="12"/>
  <c r="B251" i="12"/>
  <c r="B117" i="12"/>
  <c r="B252" i="12" s="1"/>
  <c r="B387" i="12" s="1"/>
  <c r="B522" i="12" s="1"/>
  <c r="B657" i="12" s="1"/>
  <c r="B118" i="12"/>
  <c r="B253" i="12" s="1"/>
  <c r="B81" i="12"/>
  <c r="B216" i="12" s="1"/>
  <c r="B351" i="12" s="1"/>
  <c r="B486" i="12" s="1"/>
  <c r="B621" i="12" s="1"/>
  <c r="B756" i="12" s="1"/>
  <c r="B891" i="12" s="1"/>
  <c r="B1026" i="12" s="1"/>
  <c r="B1161" i="12" s="1"/>
  <c r="B82" i="12"/>
  <c r="B83" i="12"/>
  <c r="B218" i="12"/>
  <c r="B353" i="12" s="1"/>
  <c r="B84" i="12"/>
  <c r="B85" i="12"/>
  <c r="B86" i="12"/>
  <c r="B221" i="12" s="1"/>
  <c r="B356" i="12"/>
  <c r="B491" i="12" s="1"/>
  <c r="B626" i="12" s="1"/>
  <c r="B87" i="12"/>
  <c r="B222" i="12" s="1"/>
  <c r="B88" i="12"/>
  <c r="B223" i="12" s="1"/>
  <c r="B89" i="12"/>
  <c r="B90" i="12"/>
  <c r="B91" i="12"/>
  <c r="B92" i="12"/>
  <c r="B227" i="12" s="1"/>
  <c r="B362" i="12" s="1"/>
  <c r="B497" i="12" s="1"/>
  <c r="B93" i="12"/>
  <c r="B228" i="12"/>
  <c r="B363" i="12" s="1"/>
  <c r="B498" i="12" s="1"/>
  <c r="B94" i="12"/>
  <c r="B229" i="12" s="1"/>
  <c r="B364" i="12" s="1"/>
  <c r="B499" i="12" s="1"/>
  <c r="B95" i="12"/>
  <c r="B230" i="12"/>
  <c r="B365" i="12" s="1"/>
  <c r="B500" i="12" s="1"/>
  <c r="B635" i="12" s="1"/>
  <c r="B96" i="12"/>
  <c r="B231" i="12" s="1"/>
  <c r="B366" i="12" s="1"/>
  <c r="B3" i="12"/>
  <c r="B138" i="12" s="1"/>
  <c r="B273" i="12" s="1"/>
  <c r="B4" i="12"/>
  <c r="B5" i="12"/>
  <c r="B140" i="12" s="1"/>
  <c r="B6" i="12"/>
  <c r="B141" i="12"/>
  <c r="B276" i="12" s="1"/>
  <c r="B411" i="12" s="1"/>
  <c r="B546" i="12" s="1"/>
  <c r="B681" i="12" s="1"/>
  <c r="B816" i="12" s="1"/>
  <c r="B7" i="12"/>
  <c r="B142" i="12" s="1"/>
  <c r="B8" i="12"/>
  <c r="B143" i="12"/>
  <c r="B278" i="12" s="1"/>
  <c r="B413" i="12"/>
  <c r="B548" i="12" s="1"/>
  <c r="B683" i="12" s="1"/>
  <c r="B818" i="12" s="1"/>
  <c r="B953" i="12" s="1"/>
  <c r="B1088" i="12" s="1"/>
  <c r="B9" i="12"/>
  <c r="B144" i="12"/>
  <c r="B279" i="12" s="1"/>
  <c r="B10" i="12"/>
  <c r="B145" i="12" s="1"/>
  <c r="B280" i="12" s="1"/>
  <c r="B415" i="12" s="1"/>
  <c r="B11" i="12"/>
  <c r="B146" i="12" s="1"/>
  <c r="B12" i="12"/>
  <c r="B13" i="12"/>
  <c r="B148" i="12"/>
  <c r="B283" i="12" s="1"/>
  <c r="B418" i="12" s="1"/>
  <c r="B553" i="12" s="1"/>
  <c r="B688" i="12" s="1"/>
  <c r="B823" i="12" s="1"/>
  <c r="B958" i="12" s="1"/>
  <c r="B1093" i="12" s="1"/>
  <c r="B1228" i="12" s="1"/>
  <c r="B14" i="12"/>
  <c r="B149" i="12" s="1"/>
  <c r="B15" i="12"/>
  <c r="B150" i="12"/>
  <c r="B16" i="12"/>
  <c r="B151" i="12" s="1"/>
  <c r="B286" i="12" s="1"/>
  <c r="B421" i="12" s="1"/>
  <c r="B556" i="12" s="1"/>
  <c r="B17" i="12"/>
  <c r="B18" i="12"/>
  <c r="B153" i="12" s="1"/>
  <c r="B288" i="12"/>
  <c r="B423" i="12" s="1"/>
  <c r="B19" i="12"/>
  <c r="B154" i="12" s="1"/>
  <c r="B20" i="12"/>
  <c r="B155" i="12"/>
  <c r="B290" i="12" s="1"/>
  <c r="B21" i="12"/>
  <c r="B22" i="12"/>
  <c r="B157" i="12" s="1"/>
  <c r="B292" i="12" s="1"/>
  <c r="B427" i="12" s="1"/>
  <c r="B23" i="12"/>
  <c r="B158" i="12" s="1"/>
  <c r="B293" i="12" s="1"/>
  <c r="B428" i="12"/>
  <c r="B563" i="12"/>
  <c r="B24" i="12"/>
  <c r="B159" i="12" s="1"/>
  <c r="B294" i="12" s="1"/>
  <c r="B25" i="12"/>
  <c r="B160" i="12" s="1"/>
  <c r="B295" i="12" s="1"/>
  <c r="B430" i="12" s="1"/>
  <c r="B565" i="12" s="1"/>
  <c r="B700" i="12" s="1"/>
  <c r="B835" i="12" s="1"/>
  <c r="B970" i="12" s="1"/>
  <c r="B26" i="12"/>
  <c r="B161" i="12" s="1"/>
  <c r="B296" i="12" s="1"/>
  <c r="B431" i="12" s="1"/>
  <c r="B27" i="12"/>
  <c r="B162" i="12" s="1"/>
  <c r="B28" i="12"/>
  <c r="B163" i="12"/>
  <c r="B298" i="12" s="1"/>
  <c r="B29" i="12"/>
  <c r="B164" i="12"/>
  <c r="B299" i="12" s="1"/>
  <c r="B30" i="12"/>
  <c r="B31" i="12"/>
  <c r="B32" i="12"/>
  <c r="B167" i="12" s="1"/>
  <c r="B33" i="12"/>
  <c r="B34" i="12"/>
  <c r="B169" i="12" s="1"/>
  <c r="B35" i="12"/>
  <c r="B170" i="12" s="1"/>
  <c r="B305" i="12" s="1"/>
  <c r="B440" i="12" s="1"/>
  <c r="B36" i="12"/>
  <c r="B37" i="12"/>
  <c r="B172" i="12" s="1"/>
  <c r="B307" i="12" s="1"/>
  <c r="B442" i="12" s="1"/>
  <c r="B38" i="12"/>
  <c r="B39" i="12"/>
  <c r="B40" i="12"/>
  <c r="B175" i="12" s="1"/>
  <c r="B310" i="12" s="1"/>
  <c r="B445" i="12" s="1"/>
  <c r="B580" i="12" s="1"/>
  <c r="B41" i="12"/>
  <c r="B176" i="12" s="1"/>
  <c r="B311" i="12" s="1"/>
  <c r="B446" i="12" s="1"/>
  <c r="B581" i="12" s="1"/>
  <c r="B716" i="12" s="1"/>
  <c r="B42" i="12"/>
  <c r="B43" i="12"/>
  <c r="B178" i="12" s="1"/>
  <c r="B313" i="12" s="1"/>
  <c r="B44" i="12"/>
  <c r="B179" i="12"/>
  <c r="B314" i="12"/>
  <c r="B45" i="12"/>
  <c r="B180" i="12" s="1"/>
  <c r="B315" i="12" s="1"/>
  <c r="B450" i="12" s="1"/>
  <c r="B585" i="12" s="1"/>
  <c r="B720" i="12" s="1"/>
  <c r="B46" i="12"/>
  <c r="B181" i="12" s="1"/>
  <c r="B316" i="12" s="1"/>
  <c r="B47" i="12"/>
  <c r="B182" i="12" s="1"/>
  <c r="B48" i="12"/>
  <c r="B49" i="12"/>
  <c r="B50" i="12"/>
  <c r="B185" i="12" s="1"/>
  <c r="B320" i="12" s="1"/>
  <c r="B455" i="12" s="1"/>
  <c r="B590" i="12" s="1"/>
  <c r="B725" i="12" s="1"/>
  <c r="B51" i="12"/>
  <c r="B186" i="12" s="1"/>
  <c r="B321" i="12" s="1"/>
  <c r="B456" i="12" s="1"/>
  <c r="B52" i="12"/>
  <c r="B53" i="12"/>
  <c r="B54" i="12"/>
  <c r="B189" i="12" s="1"/>
  <c r="B324" i="12" s="1"/>
  <c r="B459" i="12" s="1"/>
  <c r="B594" i="12"/>
  <c r="B55" i="12"/>
  <c r="B190" i="12" s="1"/>
  <c r="B325" i="12" s="1"/>
  <c r="B56" i="12"/>
  <c r="B57" i="12"/>
  <c r="B192" i="12"/>
  <c r="B327" i="12" s="1"/>
  <c r="B58" i="12"/>
  <c r="B193" i="12" s="1"/>
  <c r="B59" i="12"/>
  <c r="B194" i="12" s="1"/>
  <c r="B329" i="12" s="1"/>
  <c r="B60" i="12"/>
  <c r="B195" i="12" s="1"/>
  <c r="B61" i="12"/>
  <c r="B196" i="12" s="1"/>
  <c r="B62" i="12"/>
  <c r="B197" i="12" s="1"/>
  <c r="B332" i="12" s="1"/>
  <c r="B63" i="12"/>
  <c r="B198" i="12" s="1"/>
  <c r="B333" i="12" s="1"/>
  <c r="B64" i="12"/>
  <c r="B65" i="12"/>
  <c r="B66" i="12"/>
  <c r="B201" i="12" s="1"/>
  <c r="B336" i="12" s="1"/>
  <c r="B471" i="12" s="1"/>
  <c r="B606" i="12" s="1"/>
  <c r="B67" i="12"/>
  <c r="B202" i="12" s="1"/>
  <c r="B68" i="12"/>
  <c r="B203" i="12" s="1"/>
  <c r="B69" i="12"/>
  <c r="B204" i="12" s="1"/>
  <c r="B70" i="12"/>
  <c r="B71" i="12"/>
  <c r="B72" i="12"/>
  <c r="B207" i="12"/>
  <c r="B73" i="12"/>
  <c r="B208" i="12"/>
  <c r="B343" i="12" s="1"/>
  <c r="B478" i="12" s="1"/>
  <c r="B613" i="12" s="1"/>
  <c r="B748" i="12" s="1"/>
  <c r="B74" i="12"/>
  <c r="B209" i="12"/>
  <c r="B344" i="12" s="1"/>
  <c r="B479" i="12" s="1"/>
  <c r="B614" i="12" s="1"/>
  <c r="B75" i="12"/>
  <c r="B76" i="12"/>
  <c r="B77" i="12"/>
  <c r="B212" i="12"/>
  <c r="B347" i="12" s="1"/>
  <c r="B482" i="12" s="1"/>
  <c r="B617" i="12" s="1"/>
  <c r="B78" i="12"/>
  <c r="B213" i="12"/>
  <c r="B348" i="12" s="1"/>
  <c r="B79" i="12"/>
  <c r="B80" i="12"/>
  <c r="C2" i="14"/>
  <c r="O95" i="32"/>
  <c r="P95" i="32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/>
  <c r="E47" i="40"/>
  <c r="F47" i="40"/>
  <c r="F46" i="40"/>
  <c r="P46" i="40"/>
  <c r="E46" i="40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 s="1"/>
  <c r="R78" i="32"/>
  <c r="Y18" i="33" s="1"/>
  <c r="T78" i="32"/>
  <c r="Q79" i="32"/>
  <c r="Z17" i="33"/>
  <c r="T79" i="32"/>
  <c r="Z20" i="33" s="1"/>
  <c r="Q80" i="32"/>
  <c r="R80" i="32"/>
  <c r="AA18" i="33" s="1"/>
  <c r="S80" i="32"/>
  <c r="AA19" i="33" s="1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Z18" i="33"/>
  <c r="S79" i="32"/>
  <c r="Z19" i="33" s="1"/>
  <c r="T80" i="32"/>
  <c r="AA20" i="33" s="1"/>
  <c r="R81" i="32"/>
  <c r="AB18" i="33"/>
  <c r="S51" i="32"/>
  <c r="Q51" i="32"/>
  <c r="R77" i="32"/>
  <c r="X18" i="33"/>
  <c r="Q77" i="32"/>
  <c r="X17" i="33" s="1"/>
  <c r="Q81" i="32"/>
  <c r="AB17" i="33" s="1"/>
  <c r="S78" i="32"/>
  <c r="O51" i="32"/>
  <c r="T51" i="32"/>
  <c r="R51" i="32"/>
  <c r="T42" i="32"/>
  <c r="T76" i="32"/>
  <c r="R42" i="32"/>
  <c r="R76" i="32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H84" i="17" s="1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Y215" i="28"/>
  <c r="D216" i="28"/>
  <c r="B216" i="28" s="1"/>
  <c r="U216" i="28"/>
  <c r="D217" i="28"/>
  <c r="B217" i="28"/>
  <c r="U217" i="28"/>
  <c r="D19" i="28"/>
  <c r="B19" i="28" s="1"/>
  <c r="S19" i="28"/>
  <c r="Y19" i="28" s="1"/>
  <c r="U19" i="28"/>
  <c r="D20" i="28"/>
  <c r="B20" i="28"/>
  <c r="S20" i="28"/>
  <c r="U20" i="28"/>
  <c r="D18" i="28"/>
  <c r="B18" i="28" s="1"/>
  <c r="S18" i="28"/>
  <c r="U18" i="28"/>
  <c r="D17" i="28"/>
  <c r="B17" i="28" s="1"/>
  <c r="S17" i="28"/>
  <c r="U17" i="28"/>
  <c r="D7" i="34"/>
  <c r="D18" i="34" s="1"/>
  <c r="E7" i="34"/>
  <c r="E18" i="34" s="1"/>
  <c r="F7" i="34"/>
  <c r="F18" i="34" s="1"/>
  <c r="G7" i="34"/>
  <c r="G18" i="34" s="1"/>
  <c r="H7" i="34"/>
  <c r="H18" i="34" s="1"/>
  <c r="I7" i="34"/>
  <c r="I18" i="34" s="1"/>
  <c r="J7" i="34"/>
  <c r="J18" i="34" s="1"/>
  <c r="K7" i="34"/>
  <c r="K18" i="34"/>
  <c r="L7" i="34"/>
  <c r="L18" i="34" s="1"/>
  <c r="M7" i="34"/>
  <c r="M18" i="34"/>
  <c r="N7" i="34"/>
  <c r="N18" i="34" s="1"/>
  <c r="O7" i="34"/>
  <c r="O18" i="34"/>
  <c r="P7" i="34"/>
  <c r="P18" i="34"/>
  <c r="Q7" i="34"/>
  <c r="Q18" i="34"/>
  <c r="R7" i="34"/>
  <c r="R18" i="34" s="1"/>
  <c r="S7" i="34"/>
  <c r="S18" i="34" s="1"/>
  <c r="T7" i="34"/>
  <c r="T18" i="34" s="1"/>
  <c r="U7" i="34"/>
  <c r="U18" i="34" s="1"/>
  <c r="V7" i="34"/>
  <c r="V18" i="34" s="1"/>
  <c r="W7" i="34"/>
  <c r="W18" i="34"/>
  <c r="X7" i="34"/>
  <c r="X18" i="34"/>
  <c r="Y7" i="34"/>
  <c r="Y18" i="34" s="1"/>
  <c r="Z7" i="34"/>
  <c r="Z18" i="34" s="1"/>
  <c r="AA7" i="34"/>
  <c r="AA18" i="34"/>
  <c r="AB7" i="34"/>
  <c r="AB18" i="34" s="1"/>
  <c r="AC7" i="34"/>
  <c r="AC18" i="34" s="1"/>
  <c r="AD7" i="34"/>
  <c r="AD18" i="34" s="1"/>
  <c r="AE7" i="34"/>
  <c r="AE18" i="34"/>
  <c r="AF7" i="34"/>
  <c r="AF18" i="34" s="1"/>
  <c r="AG7" i="34"/>
  <c r="AG18" i="34" s="1"/>
  <c r="AH7" i="34"/>
  <c r="AH18" i="34" s="1"/>
  <c r="AI7" i="34"/>
  <c r="AI18" i="34" s="1"/>
  <c r="AJ7" i="34"/>
  <c r="AJ18" i="34" s="1"/>
  <c r="AK7" i="34"/>
  <c r="AK18" i="34" s="1"/>
  <c r="AL7" i="34"/>
  <c r="AL18" i="34" s="1"/>
  <c r="AM7" i="34"/>
  <c r="AM18" i="34"/>
  <c r="AN7" i="34"/>
  <c r="AN18" i="34" s="1"/>
  <c r="AO7" i="34"/>
  <c r="AO18" i="34" s="1"/>
  <c r="C7" i="34"/>
  <c r="C18" i="34" s="1"/>
  <c r="U172" i="28"/>
  <c r="D172" i="28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 s="1"/>
  <c r="U246" i="28"/>
  <c r="D246" i="28"/>
  <c r="B246" i="28"/>
  <c r="U249" i="28"/>
  <c r="D249" i="28"/>
  <c r="B249" i="28" s="1"/>
  <c r="U243" i="28"/>
  <c r="D243" i="28"/>
  <c r="B243" i="28" s="1"/>
  <c r="U251" i="28"/>
  <c r="D251" i="28"/>
  <c r="B251" i="28"/>
  <c r="U254" i="28"/>
  <c r="D254" i="28"/>
  <c r="B254" i="28" s="1"/>
  <c r="U245" i="28"/>
  <c r="D245" i="28"/>
  <c r="B245" i="28" s="1"/>
  <c r="U248" i="28"/>
  <c r="D248" i="28"/>
  <c r="B248" i="28"/>
  <c r="U242" i="28"/>
  <c r="D242" i="28"/>
  <c r="B242" i="28" s="1"/>
  <c r="U250" i="28"/>
  <c r="D250" i="28"/>
  <c r="B250" i="28" s="1"/>
  <c r="U253" i="28"/>
  <c r="D253" i="28"/>
  <c r="B253" i="28" s="1"/>
  <c r="U244" i="28"/>
  <c r="D244" i="28"/>
  <c r="B244" i="28" s="1"/>
  <c r="U247" i="28"/>
  <c r="D247" i="28"/>
  <c r="B247" i="28"/>
  <c r="U241" i="28"/>
  <c r="D241" i="28"/>
  <c r="B241" i="28" s="1"/>
  <c r="U238" i="28"/>
  <c r="D238" i="28"/>
  <c r="B238" i="28"/>
  <c r="U235" i="28"/>
  <c r="D235" i="28"/>
  <c r="B235" i="28"/>
  <c r="U232" i="28"/>
  <c r="D232" i="28"/>
  <c r="B232" i="28" s="1"/>
  <c r="U237" i="28"/>
  <c r="D237" i="28"/>
  <c r="B237" i="28"/>
  <c r="U234" i="28"/>
  <c r="D234" i="28"/>
  <c r="B234" i="28"/>
  <c r="U231" i="28"/>
  <c r="D231" i="28"/>
  <c r="B231" i="28" s="1"/>
  <c r="U236" i="28"/>
  <c r="D236" i="28"/>
  <c r="B236" i="28" s="1"/>
  <c r="U233" i="28"/>
  <c r="D233" i="28"/>
  <c r="B233" i="28"/>
  <c r="U230" i="28"/>
  <c r="D230" i="28"/>
  <c r="B230" i="28" s="1"/>
  <c r="U229" i="28"/>
  <c r="D229" i="28"/>
  <c r="B229" i="28"/>
  <c r="U225" i="28"/>
  <c r="D225" i="28"/>
  <c r="B225" i="28" s="1"/>
  <c r="U221" i="28"/>
  <c r="D221" i="28"/>
  <c r="B221" i="28" s="1"/>
  <c r="U228" i="28"/>
  <c r="D228" i="28"/>
  <c r="B228" i="28"/>
  <c r="U224" i="28"/>
  <c r="D224" i="28"/>
  <c r="B224" i="28" s="1"/>
  <c r="U220" i="28"/>
  <c r="D220" i="28"/>
  <c r="B220" i="28" s="1"/>
  <c r="U227" i="28"/>
  <c r="D227" i="28"/>
  <c r="B227" i="28" s="1"/>
  <c r="U223" i="28"/>
  <c r="D223" i="28"/>
  <c r="B223" i="28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 s="1"/>
  <c r="U211" i="28"/>
  <c r="D211" i="28"/>
  <c r="B211" i="28" s="1"/>
  <c r="U208" i="28"/>
  <c r="D208" i="28"/>
  <c r="B208" i="28"/>
  <c r="U213" i="28"/>
  <c r="D213" i="28"/>
  <c r="B213" i="28" s="1"/>
  <c r="U210" i="28"/>
  <c r="D210" i="28"/>
  <c r="B210" i="28"/>
  <c r="U207" i="28"/>
  <c r="D207" i="28"/>
  <c r="B207" i="28" s="1"/>
  <c r="U212" i="28"/>
  <c r="D212" i="28"/>
  <c r="B212" i="28" s="1"/>
  <c r="U209" i="28"/>
  <c r="D209" i="28"/>
  <c r="B209" i="28"/>
  <c r="U206" i="28"/>
  <c r="D206" i="28"/>
  <c r="B206" i="28" s="1"/>
  <c r="U202" i="28"/>
  <c r="D202" i="28"/>
  <c r="B202" i="28" s="1"/>
  <c r="U205" i="28"/>
  <c r="D205" i="28"/>
  <c r="B205" i="28"/>
  <c r="U196" i="28"/>
  <c r="D196" i="28"/>
  <c r="B196" i="28" s="1"/>
  <c r="U199" i="28"/>
  <c r="D199" i="28"/>
  <c r="B199" i="28"/>
  <c r="U193" i="28"/>
  <c r="D193" i="28"/>
  <c r="B193" i="28" s="1"/>
  <c r="U201" i="28"/>
  <c r="D201" i="28"/>
  <c r="B201" i="28" s="1"/>
  <c r="U204" i="28"/>
  <c r="D204" i="28"/>
  <c r="B204" i="28" s="1"/>
  <c r="U195" i="28"/>
  <c r="D195" i="28"/>
  <c r="B195" i="28" s="1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/>
  <c r="U194" i="28"/>
  <c r="D194" i="28"/>
  <c r="B194" i="28" s="1"/>
  <c r="U197" i="28"/>
  <c r="D197" i="28"/>
  <c r="B197" i="28" s="1"/>
  <c r="U191" i="28"/>
  <c r="D191" i="28"/>
  <c r="B191" i="28"/>
  <c r="U190" i="28"/>
  <c r="D190" i="28"/>
  <c r="B190" i="28" s="1"/>
  <c r="U184" i="28"/>
  <c r="D184" i="28"/>
  <c r="B184" i="28" s="1"/>
  <c r="U178" i="28"/>
  <c r="D178" i="28"/>
  <c r="B178" i="28"/>
  <c r="U189" i="28"/>
  <c r="D189" i="28"/>
  <c r="B189" i="28" s="1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/>
  <c r="U180" i="28"/>
  <c r="D180" i="28"/>
  <c r="B180" i="28" s="1"/>
  <c r="U174" i="28"/>
  <c r="D174" i="28"/>
  <c r="B174" i="28" s="1"/>
  <c r="U185" i="28"/>
  <c r="D185" i="28"/>
  <c r="B185" i="28"/>
  <c r="U179" i="28"/>
  <c r="D179" i="28"/>
  <c r="B179" i="28" s="1"/>
  <c r="U173" i="28"/>
  <c r="D173" i="28"/>
  <c r="B173" i="28" s="1"/>
  <c r="U166" i="28"/>
  <c r="D166" i="28"/>
  <c r="B166" i="28"/>
  <c r="U170" i="28"/>
  <c r="D170" i="28"/>
  <c r="B170" i="28" s="1"/>
  <c r="U162" i="28"/>
  <c r="D162" i="28"/>
  <c r="B162" i="28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 s="1"/>
  <c r="U157" i="28"/>
  <c r="D157" i="28"/>
  <c r="B157" i="28" s="1"/>
  <c r="U164" i="28"/>
  <c r="D164" i="28"/>
  <c r="B164" i="28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/>
  <c r="U159" i="28"/>
  <c r="D159" i="28"/>
  <c r="B159" i="28" s="1"/>
  <c r="U155" i="28"/>
  <c r="D155" i="28"/>
  <c r="B155" i="28" s="1"/>
  <c r="U154" i="28"/>
  <c r="D154" i="28"/>
  <c r="B154" i="28"/>
  <c r="U149" i="28"/>
  <c r="D149" i="28"/>
  <c r="B149" i="28" s="1"/>
  <c r="U144" i="28"/>
  <c r="D144" i="28"/>
  <c r="B144" i="28"/>
  <c r="U139" i="28"/>
  <c r="D139" i="28"/>
  <c r="B139" i="28" s="1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/>
  <c r="U137" i="28"/>
  <c r="D137" i="28"/>
  <c r="B137" i="28" s="1"/>
  <c r="U151" i="28"/>
  <c r="D151" i="28"/>
  <c r="B151" i="28" s="1"/>
  <c r="U146" i="28"/>
  <c r="D146" i="28"/>
  <c r="B146" i="28"/>
  <c r="U141" i="28"/>
  <c r="D141" i="28"/>
  <c r="B141" i="28" s="1"/>
  <c r="U136" i="28"/>
  <c r="D136" i="28"/>
  <c r="B136" i="28" s="1"/>
  <c r="U150" i="28"/>
  <c r="D150" i="28"/>
  <c r="B150" i="28"/>
  <c r="U145" i="28"/>
  <c r="D145" i="28"/>
  <c r="B145" i="28" s="1"/>
  <c r="U140" i="28"/>
  <c r="D140" i="28"/>
  <c r="B140" i="28"/>
  <c r="U135" i="28"/>
  <c r="D135" i="28"/>
  <c r="B135" i="28" s="1"/>
  <c r="U124" i="28"/>
  <c r="D124" i="28"/>
  <c r="B124" i="28" s="1"/>
  <c r="U130" i="28"/>
  <c r="D130" i="28"/>
  <c r="B130" i="28" s="1"/>
  <c r="U118" i="28"/>
  <c r="D118" i="28"/>
  <c r="B118" i="28" s="1"/>
  <c r="U123" i="28"/>
  <c r="D123" i="28"/>
  <c r="B123" i="28" s="1"/>
  <c r="U129" i="28"/>
  <c r="D129" i="28"/>
  <c r="B129" i="28"/>
  <c r="U117" i="28"/>
  <c r="D117" i="28"/>
  <c r="B117" i="28" s="1"/>
  <c r="U134" i="28"/>
  <c r="D134" i="28"/>
  <c r="B134" i="28"/>
  <c r="U122" i="28"/>
  <c r="D122" i="28"/>
  <c r="B122" i="28" s="1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 s="1"/>
  <c r="U127" i="28"/>
  <c r="D127" i="28"/>
  <c r="B127" i="28"/>
  <c r="U115" i="28"/>
  <c r="D115" i="28"/>
  <c r="B115" i="28" s="1"/>
  <c r="U132" i="28"/>
  <c r="D132" i="28"/>
  <c r="B132" i="28" s="1"/>
  <c r="U120" i="28"/>
  <c r="D120" i="28"/>
  <c r="B120" i="28" s="1"/>
  <c r="U126" i="28"/>
  <c r="D126" i="28"/>
  <c r="B126" i="28" s="1"/>
  <c r="U114" i="28"/>
  <c r="D114" i="28"/>
  <c r="B114" i="28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/>
  <c r="U29" i="28"/>
  <c r="D29" i="28"/>
  <c r="B29" i="28" s="1"/>
  <c r="U26" i="28"/>
  <c r="D26" i="28"/>
  <c r="B26" i="28" s="1"/>
  <c r="U23" i="28"/>
  <c r="D23" i="28"/>
  <c r="B23" i="28"/>
  <c r="U16" i="28"/>
  <c r="D16" i="28"/>
  <c r="B16" i="28" s="1"/>
  <c r="U28" i="28"/>
  <c r="D28" i="28"/>
  <c r="B28" i="28" s="1"/>
  <c r="U25" i="28"/>
  <c r="D25" i="28"/>
  <c r="B25" i="28"/>
  <c r="U22" i="28"/>
  <c r="D22" i="28"/>
  <c r="B22" i="28" s="1"/>
  <c r="U15" i="28"/>
  <c r="D15" i="28"/>
  <c r="B15" i="28"/>
  <c r="U27" i="28"/>
  <c r="D27" i="28"/>
  <c r="B27" i="28"/>
  <c r="U24" i="28"/>
  <c r="D24" i="28"/>
  <c r="B24" i="28" s="1"/>
  <c r="U21" i="28"/>
  <c r="D21" i="28"/>
  <c r="B21" i="28" s="1"/>
  <c r="U14" i="28"/>
  <c r="D14" i="28"/>
  <c r="B14" i="28"/>
  <c r="U13" i="28"/>
  <c r="D13" i="28"/>
  <c r="B13" i="28" s="1"/>
  <c r="U9" i="28"/>
  <c r="D9" i="28"/>
  <c r="B9" i="28" s="1"/>
  <c r="U5" i="28"/>
  <c r="D5" i="28"/>
  <c r="B5" i="28" s="1"/>
  <c r="U12" i="28"/>
  <c r="D12" i="28"/>
  <c r="B12" i="28"/>
  <c r="U8" i="28"/>
  <c r="D8" i="28"/>
  <c r="B8" i="28" s="1"/>
  <c r="U3" i="28"/>
  <c r="D3" i="28"/>
  <c r="B3" i="28" s="1"/>
  <c r="U11" i="28"/>
  <c r="D11" i="28"/>
  <c r="B11" i="28" s="1"/>
  <c r="U7" i="28"/>
  <c r="D7" i="28"/>
  <c r="B7" i="28"/>
  <c r="U4" i="28"/>
  <c r="D4" i="28"/>
  <c r="B4" i="28" s="1"/>
  <c r="U10" i="28"/>
  <c r="D10" i="28"/>
  <c r="B10" i="28" s="1"/>
  <c r="U6" i="28"/>
  <c r="D6" i="28"/>
  <c r="B6" i="28" s="1"/>
  <c r="U2" i="28"/>
  <c r="D2" i="28"/>
  <c r="B2" i="28"/>
  <c r="S172" i="28"/>
  <c r="B172" i="28"/>
  <c r="S171" i="28"/>
  <c r="Y171" i="28"/>
  <c r="S240" i="28"/>
  <c r="S239" i="28"/>
  <c r="S252" i="28"/>
  <c r="S255" i="28"/>
  <c r="S246" i="28"/>
  <c r="S249" i="28"/>
  <c r="S243" i="28"/>
  <c r="T243" i="28" s="1"/>
  <c r="V243" i="28" s="1"/>
  <c r="X243" i="28" s="1"/>
  <c r="Y243" i="28"/>
  <c r="S251" i="28"/>
  <c r="S254" i="28"/>
  <c r="T254" i="28" s="1"/>
  <c r="V254" i="28" s="1"/>
  <c r="X254" i="28" s="1"/>
  <c r="S245" i="28"/>
  <c r="S248" i="28"/>
  <c r="S242" i="28"/>
  <c r="Y242" i="28"/>
  <c r="S250" i="28"/>
  <c r="S253" i="28"/>
  <c r="T253" i="28" s="1"/>
  <c r="S244" i="28"/>
  <c r="S247" i="28"/>
  <c r="S241" i="28"/>
  <c r="Y241" i="28" s="1"/>
  <c r="S238" i="28"/>
  <c r="Y238" i="28" s="1"/>
  <c r="S235" i="28"/>
  <c r="S232" i="28"/>
  <c r="S237" i="28"/>
  <c r="S234" i="28"/>
  <c r="S231" i="28"/>
  <c r="T231" i="28" s="1"/>
  <c r="S236" i="28"/>
  <c r="Y236" i="28"/>
  <c r="S233" i="28"/>
  <c r="S230" i="28"/>
  <c r="S229" i="28"/>
  <c r="T229" i="28" s="1"/>
  <c r="V229" i="28" s="1"/>
  <c r="S225" i="28"/>
  <c r="S221" i="28"/>
  <c r="S228" i="28"/>
  <c r="Y228" i="28" s="1"/>
  <c r="S224" i="28"/>
  <c r="S220" i="28"/>
  <c r="S227" i="28"/>
  <c r="S223" i="28"/>
  <c r="S219" i="28"/>
  <c r="S226" i="28"/>
  <c r="S222" i="28"/>
  <c r="T222" i="28"/>
  <c r="V222" i="28" s="1"/>
  <c r="W222" i="28" s="1"/>
  <c r="S211" i="28"/>
  <c r="S208" i="28"/>
  <c r="S210" i="28"/>
  <c r="T210" i="28" s="1"/>
  <c r="S207" i="28"/>
  <c r="Y207" i="28" s="1"/>
  <c r="S209" i="28"/>
  <c r="S206" i="28"/>
  <c r="Y206" i="28" s="1"/>
  <c r="S202" i="28"/>
  <c r="Y202" i="28"/>
  <c r="S205" i="28"/>
  <c r="S196" i="28"/>
  <c r="S199" i="28"/>
  <c r="S193" i="28"/>
  <c r="S201" i="28"/>
  <c r="S204" i="28"/>
  <c r="Y204" i="28" s="1"/>
  <c r="S195" i="28"/>
  <c r="S198" i="28"/>
  <c r="Y198" i="28" s="1"/>
  <c r="S192" i="28"/>
  <c r="S200" i="28"/>
  <c r="S203" i="28"/>
  <c r="S194" i="28"/>
  <c r="Y194" i="28" s="1"/>
  <c r="S197" i="28"/>
  <c r="Y197" i="28"/>
  <c r="S191" i="28"/>
  <c r="S184" i="28"/>
  <c r="S178" i="28"/>
  <c r="S189" i="28"/>
  <c r="Y189" i="28" s="1"/>
  <c r="S183" i="28"/>
  <c r="S177" i="28"/>
  <c r="Y177" i="28" s="1"/>
  <c r="S188" i="28"/>
  <c r="S182" i="28"/>
  <c r="T182" i="28" s="1"/>
  <c r="V182" i="28" s="1"/>
  <c r="W182" i="28" s="1"/>
  <c r="S176" i="28"/>
  <c r="S187" i="28"/>
  <c r="S181" i="28"/>
  <c r="S175" i="28"/>
  <c r="Y175" i="28"/>
  <c r="S186" i="28"/>
  <c r="T186" i="28" s="1"/>
  <c r="S180" i="28"/>
  <c r="Y180" i="28" s="1"/>
  <c r="S174" i="28"/>
  <c r="Y174" i="28" s="1"/>
  <c r="S185" i="28"/>
  <c r="Y185" i="28"/>
  <c r="S179" i="28"/>
  <c r="Y179" i="28" s="1"/>
  <c r="S173" i="28"/>
  <c r="S166" i="28"/>
  <c r="S170" i="28"/>
  <c r="Y170" i="28"/>
  <c r="S162" i="28"/>
  <c r="S158" i="28"/>
  <c r="S165" i="28"/>
  <c r="S169" i="28"/>
  <c r="S161" i="28"/>
  <c r="S157" i="28"/>
  <c r="S164" i="28"/>
  <c r="S168" i="28"/>
  <c r="S160" i="28"/>
  <c r="S156" i="28"/>
  <c r="S163" i="28"/>
  <c r="S167" i="28"/>
  <c r="S159" i="28"/>
  <c r="S155" i="28"/>
  <c r="S154" i="28"/>
  <c r="Y154" i="28"/>
  <c r="S149" i="28"/>
  <c r="Y149" i="28"/>
  <c r="S144" i="28"/>
  <c r="S139" i="28"/>
  <c r="T139" i="28" s="1"/>
  <c r="V139" i="28" s="1"/>
  <c r="X139" i="28" s="1"/>
  <c r="S153" i="28"/>
  <c r="Y153" i="28" s="1"/>
  <c r="S148" i="28"/>
  <c r="S143" i="28"/>
  <c r="S138" i="28"/>
  <c r="Y138" i="28"/>
  <c r="S152" i="28"/>
  <c r="Y152" i="28" s="1"/>
  <c r="S147" i="28"/>
  <c r="S142" i="28"/>
  <c r="S137" i="28"/>
  <c r="S151" i="28"/>
  <c r="S146" i="28"/>
  <c r="S141" i="28"/>
  <c r="S136" i="28"/>
  <c r="S150" i="28"/>
  <c r="Y150" i="28"/>
  <c r="S145" i="28"/>
  <c r="Y145" i="28"/>
  <c r="S140" i="28"/>
  <c r="S135" i="28"/>
  <c r="S124" i="28"/>
  <c r="Y124" i="28" s="1"/>
  <c r="S130" i="28"/>
  <c r="S118" i="28"/>
  <c r="S123" i="28"/>
  <c r="Y123" i="28" s="1"/>
  <c r="S129" i="28"/>
  <c r="S117" i="28"/>
  <c r="S134" i="28"/>
  <c r="S122" i="28"/>
  <c r="S128" i="28"/>
  <c r="S116" i="28"/>
  <c r="S133" i="28"/>
  <c r="Y133" i="28" s="1"/>
  <c r="S121" i="28"/>
  <c r="S127" i="28"/>
  <c r="S115" i="28"/>
  <c r="S132" i="28"/>
  <c r="Y132" i="28"/>
  <c r="S120" i="28"/>
  <c r="S126" i="28"/>
  <c r="S114" i="28"/>
  <c r="Y114" i="28"/>
  <c r="S131" i="28"/>
  <c r="S119" i="28"/>
  <c r="S125" i="28"/>
  <c r="S113" i="28"/>
  <c r="Y113" i="28" s="1"/>
  <c r="S29" i="28"/>
  <c r="Y29" i="28"/>
  <c r="S26" i="28"/>
  <c r="S23" i="28"/>
  <c r="S16" i="28"/>
  <c r="Y16" i="28" s="1"/>
  <c r="S28" i="28"/>
  <c r="Y28" i="28" s="1"/>
  <c r="S25" i="28"/>
  <c r="T25" i="28" s="1"/>
  <c r="V25" i="28" s="1"/>
  <c r="W25" i="28" s="1"/>
  <c r="S22" i="28"/>
  <c r="Y22" i="28" s="1"/>
  <c r="S15" i="28"/>
  <c r="S27" i="28"/>
  <c r="T27" i="28" s="1"/>
  <c r="V27" i="28" s="1"/>
  <c r="X27" i="28" s="1"/>
  <c r="S24" i="28"/>
  <c r="S21" i="28"/>
  <c r="S14" i="28"/>
  <c r="S13" i="28"/>
  <c r="Y13" i="28" s="1"/>
  <c r="S9" i="28"/>
  <c r="S5" i="28"/>
  <c r="S12" i="28"/>
  <c r="T12" i="28" s="1"/>
  <c r="V12" i="28" s="1"/>
  <c r="S8" i="28"/>
  <c r="Y8" i="28" s="1"/>
  <c r="S3" i="28"/>
  <c r="Y3" i="28" s="1"/>
  <c r="S11" i="28"/>
  <c r="S7" i="28"/>
  <c r="S4" i="28"/>
  <c r="S10" i="28"/>
  <c r="S6" i="28"/>
  <c r="Y6" i="28" s="1"/>
  <c r="Y213" i="28"/>
  <c r="Y214" i="28"/>
  <c r="Y23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 s="1"/>
  <c r="X76" i="32"/>
  <c r="W24" i="33" s="1"/>
  <c r="Y76" i="32"/>
  <c r="Z76" i="32"/>
  <c r="AA76" i="32"/>
  <c r="AB76" i="32"/>
  <c r="AC76" i="32"/>
  <c r="W29" i="33" s="1"/>
  <c r="AD76" i="32"/>
  <c r="W30" i="33" s="1"/>
  <c r="AE76" i="32"/>
  <c r="W31" i="33" s="1"/>
  <c r="AF76" i="32"/>
  <c r="W32" i="33" s="1"/>
  <c r="AG76" i="32"/>
  <c r="W33" i="33" s="1"/>
  <c r="AH76" i="32"/>
  <c r="AI76" i="32"/>
  <c r="AJ76" i="32"/>
  <c r="AK76" i="32"/>
  <c r="W37" i="33"/>
  <c r="AL76" i="32"/>
  <c r="AM76" i="32"/>
  <c r="W39" i="33" s="1"/>
  <c r="AN76" i="32"/>
  <c r="U77" i="32"/>
  <c r="V77" i="32"/>
  <c r="X22" i="33" s="1"/>
  <c r="W77" i="32"/>
  <c r="X77" i="32"/>
  <c r="X24" i="33" s="1"/>
  <c r="Y77" i="32"/>
  <c r="X25" i="33" s="1"/>
  <c r="Z77" i="32"/>
  <c r="AA77" i="32"/>
  <c r="X27" i="33" s="1"/>
  <c r="AB77" i="32"/>
  <c r="X28" i="33"/>
  <c r="AC77" i="32"/>
  <c r="X29" i="33"/>
  <c r="AD77" i="32"/>
  <c r="X30" i="33" s="1"/>
  <c r="AE77" i="32"/>
  <c r="X31" i="33" s="1"/>
  <c r="AF77" i="32"/>
  <c r="X32" i="33" s="1"/>
  <c r="AG77" i="32"/>
  <c r="AH77" i="32"/>
  <c r="X34" i="33" s="1"/>
  <c r="AI77" i="32"/>
  <c r="AJ77" i="32"/>
  <c r="X36" i="33" s="1"/>
  <c r="AK77" i="32"/>
  <c r="X37" i="33" s="1"/>
  <c r="AL77" i="32"/>
  <c r="X38" i="33" s="1"/>
  <c r="AM77" i="32"/>
  <c r="X39" i="33" s="1"/>
  <c r="AN77" i="32"/>
  <c r="X40" i="33" s="1"/>
  <c r="U78" i="32"/>
  <c r="Y21" i="33"/>
  <c r="V78" i="32"/>
  <c r="Y22" i="33" s="1"/>
  <c r="W78" i="32"/>
  <c r="Y23" i="33" s="1"/>
  <c r="X78" i="32"/>
  <c r="Y24" i="33" s="1"/>
  <c r="Y78" i="32"/>
  <c r="Y25" i="33" s="1"/>
  <c r="Z78" i="32"/>
  <c r="Y26" i="33" s="1"/>
  <c r="AA78" i="32"/>
  <c r="Y27" i="33" s="1"/>
  <c r="AB78" i="32"/>
  <c r="Y28" i="33" s="1"/>
  <c r="AC78" i="32"/>
  <c r="Y29" i="33"/>
  <c r="AD78" i="32"/>
  <c r="Y30" i="33" s="1"/>
  <c r="AE78" i="32"/>
  <c r="Y31" i="33" s="1"/>
  <c r="AF78" i="32"/>
  <c r="Y32" i="33" s="1"/>
  <c r="AG78" i="32"/>
  <c r="Y33" i="33" s="1"/>
  <c r="AH78" i="32"/>
  <c r="Y34" i="33" s="1"/>
  <c r="AI78" i="32"/>
  <c r="Y35" i="33" s="1"/>
  <c r="AJ78" i="32"/>
  <c r="Y36" i="33" s="1"/>
  <c r="AK78" i="32"/>
  <c r="Y37" i="33"/>
  <c r="AL78" i="32"/>
  <c r="Y38" i="33" s="1"/>
  <c r="AM78" i="32"/>
  <c r="Y39" i="33" s="1"/>
  <c r="AN78" i="32"/>
  <c r="Y40" i="33" s="1"/>
  <c r="U79" i="32"/>
  <c r="Z21" i="33" s="1"/>
  <c r="V79" i="32"/>
  <c r="Z22" i="33" s="1"/>
  <c r="W79" i="32"/>
  <c r="Z23" i="33" s="1"/>
  <c r="X79" i="32"/>
  <c r="Z24" i="33" s="1"/>
  <c r="Y79" i="32"/>
  <c r="Z25" i="33"/>
  <c r="Z79" i="32"/>
  <c r="Z26" i="33" s="1"/>
  <c r="AA79" i="32"/>
  <c r="Z27" i="33" s="1"/>
  <c r="AB79" i="32"/>
  <c r="Z28" i="33" s="1"/>
  <c r="AC79" i="32"/>
  <c r="Z29" i="33" s="1"/>
  <c r="AD79" i="32"/>
  <c r="Z30" i="33" s="1"/>
  <c r="AE79" i="32"/>
  <c r="Z31" i="33" s="1"/>
  <c r="AF79" i="32"/>
  <c r="AG79" i="32"/>
  <c r="AH79" i="32"/>
  <c r="AI79" i="32"/>
  <c r="Z35" i="33"/>
  <c r="AJ79" i="32"/>
  <c r="Z36" i="33" s="1"/>
  <c r="AK79" i="32"/>
  <c r="Z37" i="33" s="1"/>
  <c r="AL79" i="32"/>
  <c r="Z38" i="33" s="1"/>
  <c r="AM79" i="32"/>
  <c r="Z39" i="33" s="1"/>
  <c r="AN79" i="32"/>
  <c r="Z40" i="33" s="1"/>
  <c r="U80" i="32"/>
  <c r="AA21" i="33" s="1"/>
  <c r="V80" i="32"/>
  <c r="AA22" i="33" s="1"/>
  <c r="W80" i="32"/>
  <c r="AA23" i="33" s="1"/>
  <c r="X80" i="32"/>
  <c r="AA24" i="33" s="1"/>
  <c r="Y80" i="32"/>
  <c r="AA25" i="33" s="1"/>
  <c r="Z80" i="32"/>
  <c r="AA80" i="32"/>
  <c r="AB80" i="32"/>
  <c r="AA28" i="33" s="1"/>
  <c r="AC80" i="32"/>
  <c r="AA29" i="33" s="1"/>
  <c r="AD80" i="32"/>
  <c r="AA30" i="33"/>
  <c r="AE80" i="32"/>
  <c r="AF80" i="32"/>
  <c r="AA32" i="33" s="1"/>
  <c r="AG80" i="32"/>
  <c r="AA33" i="33" s="1"/>
  <c r="AH80" i="32"/>
  <c r="AA34" i="33"/>
  <c r="AI80" i="32"/>
  <c r="AA35" i="33" s="1"/>
  <c r="AJ80" i="32"/>
  <c r="AA36" i="33" s="1"/>
  <c r="AK80" i="32"/>
  <c r="AA37" i="33" s="1"/>
  <c r="AL80" i="32"/>
  <c r="AA38" i="33"/>
  <c r="AM80" i="32"/>
  <c r="AN80" i="32"/>
  <c r="AA40" i="33" s="1"/>
  <c r="U81" i="32"/>
  <c r="AB21" i="33" s="1"/>
  <c r="V81" i="32"/>
  <c r="AB22" i="33" s="1"/>
  <c r="W81" i="32"/>
  <c r="X81" i="32"/>
  <c r="AB24" i="33" s="1"/>
  <c r="Y81" i="32"/>
  <c r="AB25" i="33" s="1"/>
  <c r="Z81" i="32"/>
  <c r="AB26" i="33" s="1"/>
  <c r="AA81" i="32"/>
  <c r="AB27" i="33"/>
  <c r="AB81" i="32"/>
  <c r="AB28" i="33" s="1"/>
  <c r="AC81" i="32"/>
  <c r="AB29" i="33"/>
  <c r="AD81" i="32"/>
  <c r="AB30" i="33"/>
  <c r="AE81" i="32"/>
  <c r="AB31" i="33"/>
  <c r="AF81" i="32"/>
  <c r="AB32" i="33" s="1"/>
  <c r="AG81" i="32"/>
  <c r="AB33" i="33"/>
  <c r="AH81" i="32"/>
  <c r="AB34" i="33"/>
  <c r="AI81" i="32"/>
  <c r="AB35" i="33"/>
  <c r="AJ81" i="32"/>
  <c r="AB36" i="33" s="1"/>
  <c r="AK81" i="32"/>
  <c r="AL81" i="32"/>
  <c r="AB38" i="33" s="1"/>
  <c r="AM81" i="32"/>
  <c r="AB39" i="33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H40" i="31"/>
  <c r="N40" i="31"/>
  <c r="H28" i="31"/>
  <c r="N28" i="31"/>
  <c r="N26" i="31"/>
  <c r="H26" i="31"/>
  <c r="H27" i="31"/>
  <c r="N27" i="31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H13" i="31"/>
  <c r="N13" i="31"/>
  <c r="H37" i="31"/>
  <c r="N37" i="31"/>
  <c r="H34" i="31"/>
  <c r="N34" i="31"/>
  <c r="H32" i="31"/>
  <c r="N32" i="31"/>
  <c r="H12" i="31"/>
  <c r="N12" i="31"/>
  <c r="H11" i="31"/>
  <c r="N11" i="31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C21" i="32" s="1"/>
  <c r="D16" i="32"/>
  <c r="E16" i="32"/>
  <c r="F16" i="32"/>
  <c r="F21" i="32" s="1"/>
  <c r="G16" i="32"/>
  <c r="H16" i="32"/>
  <c r="H97" i="32" s="1"/>
  <c r="I16" i="32"/>
  <c r="I75" i="32" s="1"/>
  <c r="J16" i="32"/>
  <c r="K16" i="32"/>
  <c r="K97" i="32" s="1"/>
  <c r="L16" i="32"/>
  <c r="L97" i="32"/>
  <c r="M16" i="32"/>
  <c r="M54" i="32" s="1"/>
  <c r="N16" i="32"/>
  <c r="N54" i="32" s="1"/>
  <c r="O16" i="32"/>
  <c r="P16" i="32"/>
  <c r="P75" i="32" s="1"/>
  <c r="Q16" i="32"/>
  <c r="R16" i="32"/>
  <c r="S16" i="32"/>
  <c r="T16" i="32"/>
  <c r="T75" i="32"/>
  <c r="U16" i="32"/>
  <c r="U30" i="32"/>
  <c r="V16" i="32"/>
  <c r="V85" i="32"/>
  <c r="W16" i="32"/>
  <c r="X16" i="32"/>
  <c r="Y16" i="32"/>
  <c r="Z16" i="32"/>
  <c r="Z30" i="32"/>
  <c r="Z21" i="32"/>
  <c r="AA16" i="32"/>
  <c r="AB16" i="32"/>
  <c r="AB97" i="32" s="1"/>
  <c r="AC16" i="32"/>
  <c r="AC85" i="32" s="1"/>
  <c r="AD16" i="32"/>
  <c r="AE16" i="32"/>
  <c r="AE85" i="32" s="1"/>
  <c r="AF16" i="32"/>
  <c r="AG16" i="32"/>
  <c r="AH16" i="32"/>
  <c r="AI16" i="32"/>
  <c r="AI85" i="32" s="1"/>
  <c r="AJ16" i="32"/>
  <c r="AK16" i="32"/>
  <c r="AL16" i="32"/>
  <c r="AM16" i="32"/>
  <c r="AM44" i="32" s="1"/>
  <c r="AN16" i="32"/>
  <c r="AN75" i="32" s="1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C44" i="32"/>
  <c r="C54" i="32"/>
  <c r="C65" i="32"/>
  <c r="A42" i="14"/>
  <c r="A43" i="14"/>
  <c r="A82" i="14"/>
  <c r="A44" i="14"/>
  <c r="A83" i="14" s="1"/>
  <c r="A45" i="14"/>
  <c r="A46" i="14"/>
  <c r="A47" i="14"/>
  <c r="A48" i="14"/>
  <c r="A87" i="14"/>
  <c r="A49" i="14"/>
  <c r="A50" i="14"/>
  <c r="A51" i="14"/>
  <c r="A52" i="14"/>
  <c r="A53" i="14"/>
  <c r="A54" i="14"/>
  <c r="A55" i="14"/>
  <c r="A56" i="14"/>
  <c r="A57" i="14"/>
  <c r="A58" i="14"/>
  <c r="A97" i="14" s="1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117" i="14"/>
  <c r="A79" i="14"/>
  <c r="A118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B80" i="14" s="1"/>
  <c r="B119" i="14" s="1"/>
  <c r="B158" i="14" s="1"/>
  <c r="B197" i="14" s="1"/>
  <c r="B236" i="14" s="1"/>
  <c r="A41" i="14"/>
  <c r="B42" i="14"/>
  <c r="B81" i="14" s="1"/>
  <c r="B43" i="14"/>
  <c r="B82" i="14"/>
  <c r="B44" i="14"/>
  <c r="B45" i="14"/>
  <c r="B84" i="14" s="1"/>
  <c r="B123" i="14" s="1"/>
  <c r="B162" i="14" s="1"/>
  <c r="B201" i="14" s="1"/>
  <c r="B240" i="14" s="1"/>
  <c r="B46" i="14"/>
  <c r="B85" i="14" s="1"/>
  <c r="B124" i="14" s="1"/>
  <c r="B163" i="14" s="1"/>
  <c r="B202" i="14" s="1"/>
  <c r="B241" i="14" s="1"/>
  <c r="B47" i="14"/>
  <c r="B48" i="14"/>
  <c r="B49" i="14"/>
  <c r="B50" i="14"/>
  <c r="B89" i="14"/>
  <c r="B128" i="14" s="1"/>
  <c r="B167" i="14" s="1"/>
  <c r="B206" i="14" s="1"/>
  <c r="B245" i="14" s="1"/>
  <c r="B51" i="14"/>
  <c r="C51" i="14"/>
  <c r="B52" i="14"/>
  <c r="B91" i="14"/>
  <c r="B53" i="14"/>
  <c r="B54" i="14"/>
  <c r="B93" i="14" s="1"/>
  <c r="B132" i="14" s="1"/>
  <c r="B171" i="14" s="1"/>
  <c r="B210" i="14" s="1"/>
  <c r="B249" i="14" s="1"/>
  <c r="B55" i="14"/>
  <c r="B94" i="14"/>
  <c r="B133" i="14" s="1"/>
  <c r="B172" i="14" s="1"/>
  <c r="B211" i="14" s="1"/>
  <c r="B250" i="14" s="1"/>
  <c r="B56" i="14"/>
  <c r="B95" i="14"/>
  <c r="B134" i="14" s="1"/>
  <c r="B173" i="14" s="1"/>
  <c r="B212" i="14" s="1"/>
  <c r="B251" i="14" s="1"/>
  <c r="B57" i="14"/>
  <c r="I57" i="14" s="1"/>
  <c r="C57" i="14"/>
  <c r="B58" i="14"/>
  <c r="B59" i="14"/>
  <c r="B60" i="14"/>
  <c r="B61" i="14"/>
  <c r="B100" i="14"/>
  <c r="B139" i="14" s="1"/>
  <c r="B178" i="14" s="1"/>
  <c r="B217" i="14" s="1"/>
  <c r="B256" i="14" s="1"/>
  <c r="B62" i="14"/>
  <c r="B63" i="14"/>
  <c r="C63" i="14"/>
  <c r="B64" i="14"/>
  <c r="B65" i="14"/>
  <c r="B66" i="14"/>
  <c r="B105" i="14"/>
  <c r="B144" i="14" s="1"/>
  <c r="B183" i="14" s="1"/>
  <c r="B222" i="14" s="1"/>
  <c r="B261" i="14" s="1"/>
  <c r="B67" i="14"/>
  <c r="B68" i="14"/>
  <c r="C68" i="14" s="1"/>
  <c r="B69" i="14"/>
  <c r="B108" i="14" s="1"/>
  <c r="B147" i="14" s="1"/>
  <c r="B186" i="14" s="1"/>
  <c r="B225" i="14" s="1"/>
  <c r="B264" i="14" s="1"/>
  <c r="B70" i="14"/>
  <c r="B109" i="14" s="1"/>
  <c r="B148" i="14" s="1"/>
  <c r="B187" i="14" s="1"/>
  <c r="B226" i="14" s="1"/>
  <c r="B265" i="14" s="1"/>
  <c r="B71" i="14"/>
  <c r="B110" i="14" s="1"/>
  <c r="B149" i="14"/>
  <c r="B188" i="14" s="1"/>
  <c r="B227" i="14" s="1"/>
  <c r="B266" i="14" s="1"/>
  <c r="B72" i="14"/>
  <c r="B73" i="14"/>
  <c r="B74" i="14"/>
  <c r="B75" i="14"/>
  <c r="B76" i="14"/>
  <c r="B77" i="14"/>
  <c r="B116" i="14"/>
  <c r="B155" i="14" s="1"/>
  <c r="B78" i="14"/>
  <c r="B79" i="14"/>
  <c r="B118" i="14"/>
  <c r="B157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B92" i="14"/>
  <c r="B131" i="14" s="1"/>
  <c r="B170" i="14" s="1"/>
  <c r="B209" i="14" s="1"/>
  <c r="V17" i="17"/>
  <c r="X17" i="17"/>
  <c r="W17" i="17"/>
  <c r="AL1" i="13"/>
  <c r="B2" i="12"/>
  <c r="B137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47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91" i="5"/>
  <c r="J99" i="5" s="1"/>
  <c r="J94" i="5"/>
  <c r="I91" i="5"/>
  <c r="I94" i="5" s="1"/>
  <c r="I88" i="5"/>
  <c r="I87" i="5"/>
  <c r="I86" i="5"/>
  <c r="I85" i="5"/>
  <c r="I84" i="5"/>
  <c r="I83" i="5"/>
  <c r="I82" i="5"/>
  <c r="I81" i="5"/>
  <c r="K80" i="5"/>
  <c r="K88" i="5" s="1"/>
  <c r="J80" i="5"/>
  <c r="I77" i="5"/>
  <c r="I76" i="5"/>
  <c r="I75" i="5"/>
  <c r="I74" i="5"/>
  <c r="I73" i="5"/>
  <c r="I72" i="5"/>
  <c r="I71" i="5"/>
  <c r="I70" i="5"/>
  <c r="K69" i="5"/>
  <c r="J69" i="5"/>
  <c r="J58" i="5"/>
  <c r="J64" i="5" s="1"/>
  <c r="I58" i="5"/>
  <c r="I65" i="5" s="1"/>
  <c r="I55" i="5"/>
  <c r="I54" i="5"/>
  <c r="I53" i="5"/>
  <c r="I52" i="5"/>
  <c r="I51" i="5"/>
  <c r="I50" i="5"/>
  <c r="I49" i="5"/>
  <c r="I48" i="5"/>
  <c r="M47" i="5"/>
  <c r="L47" i="5"/>
  <c r="K47" i="5"/>
  <c r="J47" i="5"/>
  <c r="J49" i="5" s="1"/>
  <c r="I44" i="5"/>
  <c r="I43" i="5"/>
  <c r="I42" i="5"/>
  <c r="I41" i="5"/>
  <c r="I40" i="5"/>
  <c r="I39" i="5"/>
  <c r="I38" i="5"/>
  <c r="I37" i="5"/>
  <c r="S36" i="5"/>
  <c r="S37" i="5" s="1"/>
  <c r="R36" i="5"/>
  <c r="Q36" i="5"/>
  <c r="Q40" i="5"/>
  <c r="P36" i="5"/>
  <c r="O36" i="5"/>
  <c r="N36" i="5"/>
  <c r="M36" i="5"/>
  <c r="L36" i="5"/>
  <c r="K36" i="5"/>
  <c r="K44" i="5" s="1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1" i="5"/>
  <c r="M14" i="5"/>
  <c r="L14" i="5"/>
  <c r="L19" i="5" s="1"/>
  <c r="L16" i="5"/>
  <c r="K14" i="5"/>
  <c r="K18" i="5" s="1"/>
  <c r="J14" i="5"/>
  <c r="I14" i="5"/>
  <c r="U2" i="5"/>
  <c r="S118" i="5" s="1"/>
  <c r="T2" i="5"/>
  <c r="T9" i="5"/>
  <c r="S117" i="5"/>
  <c r="S2" i="5"/>
  <c r="S9" i="5" s="1"/>
  <c r="R2" i="5"/>
  <c r="Q2" i="5"/>
  <c r="Q9" i="5" s="1"/>
  <c r="P2" i="5"/>
  <c r="S113" i="5" s="1"/>
  <c r="K2" i="5"/>
  <c r="J2" i="5"/>
  <c r="I2" i="5"/>
  <c r="I6" i="5" s="1"/>
  <c r="J63" i="5"/>
  <c r="K26" i="5"/>
  <c r="B11" i="32"/>
  <c r="AI143" i="4"/>
  <c r="AO143" i="4" s="1"/>
  <c r="AI131" i="4"/>
  <c r="AO131" i="4" s="1"/>
  <c r="AI138" i="4"/>
  <c r="AO138" i="4" s="1"/>
  <c r="AI139" i="4"/>
  <c r="AO139" i="4" s="1"/>
  <c r="AQ139" i="4" s="1"/>
  <c r="AI141" i="4"/>
  <c r="AO141" i="4"/>
  <c r="AS141" i="4" s="1"/>
  <c r="AI130" i="4"/>
  <c r="AO130" i="4"/>
  <c r="AQ130" i="4" s="1"/>
  <c r="AI144" i="4"/>
  <c r="AO144" i="4" s="1"/>
  <c r="AI140" i="4"/>
  <c r="AO140" i="4" s="1"/>
  <c r="AS140" i="4" s="1"/>
  <c r="AU140" i="4" s="1"/>
  <c r="AV140" i="4" s="1"/>
  <c r="AI134" i="4"/>
  <c r="AO134" i="4"/>
  <c r="AS134" i="4" s="1"/>
  <c r="AI132" i="4"/>
  <c r="AO132" i="4" s="1"/>
  <c r="AI133" i="4"/>
  <c r="AO133" i="4" s="1"/>
  <c r="AQ133" i="4" s="1"/>
  <c r="AI137" i="4"/>
  <c r="AO137" i="4" s="1"/>
  <c r="AI136" i="4"/>
  <c r="AO136" i="4" s="1"/>
  <c r="AI145" i="4"/>
  <c r="AO145" i="4" s="1"/>
  <c r="AI135" i="4"/>
  <c r="AO135" i="4" s="1"/>
  <c r="AS135" i="4" s="1"/>
  <c r="AU135" i="4" s="1"/>
  <c r="AV135" i="4" s="1"/>
  <c r="AI142" i="4"/>
  <c r="AO142" i="4" s="1"/>
  <c r="AS142" i="4" s="1"/>
  <c r="AU142" i="4" s="1"/>
  <c r="AV142" i="4" s="1"/>
  <c r="C28" i="12"/>
  <c r="B96" i="14"/>
  <c r="B135" i="14" s="1"/>
  <c r="B174" i="14"/>
  <c r="B213" i="14" s="1"/>
  <c r="B252" i="14" s="1"/>
  <c r="H21" i="32"/>
  <c r="N459" i="7"/>
  <c r="N1608" i="7"/>
  <c r="I809" i="7"/>
  <c r="I1031" i="7"/>
  <c r="I1254" i="7"/>
  <c r="I1271" i="7"/>
  <c r="I1275" i="7"/>
  <c r="N1119" i="7"/>
  <c r="N1273" i="7"/>
  <c r="H30" i="32"/>
  <c r="J98" i="5"/>
  <c r="C44" i="12"/>
  <c r="B90" i="14"/>
  <c r="B129" i="14"/>
  <c r="T15" i="28"/>
  <c r="J95" i="5"/>
  <c r="C93" i="12"/>
  <c r="H85" i="32"/>
  <c r="AR23" i="4"/>
  <c r="AR103" i="4"/>
  <c r="AR12" i="4"/>
  <c r="AR38" i="4"/>
  <c r="AR197" i="4"/>
  <c r="AR98" i="4"/>
  <c r="C62" i="12"/>
  <c r="C69" i="12"/>
  <c r="T251" i="28"/>
  <c r="T258" i="28"/>
  <c r="V258" i="28" s="1"/>
  <c r="W258" i="28" s="1"/>
  <c r="I58" i="14"/>
  <c r="L75" i="32"/>
  <c r="T164" i="28"/>
  <c r="V164" i="28" s="1"/>
  <c r="W164" i="28" s="1"/>
  <c r="T189" i="28"/>
  <c r="V189" i="28" s="1"/>
  <c r="W189" i="28" s="1"/>
  <c r="T171" i="28"/>
  <c r="P47" i="40"/>
  <c r="AR162" i="4"/>
  <c r="AR95" i="4"/>
  <c r="AR157" i="4"/>
  <c r="AR84" i="4"/>
  <c r="AR54" i="4"/>
  <c r="AR172" i="4"/>
  <c r="AR86" i="4"/>
  <c r="AR112" i="4"/>
  <c r="AR97" i="4"/>
  <c r="AR121" i="4"/>
  <c r="AR137" i="4"/>
  <c r="C127" i="12"/>
  <c r="C54" i="12"/>
  <c r="U85" i="32"/>
  <c r="AR72" i="4"/>
  <c r="AR126" i="4"/>
  <c r="AR17" i="4"/>
  <c r="AR111" i="4"/>
  <c r="AR45" i="4"/>
  <c r="AR77" i="4"/>
  <c r="AR75" i="4"/>
  <c r="AR195" i="4"/>
  <c r="AR163" i="4"/>
  <c r="AR41" i="4"/>
  <c r="T246" i="28"/>
  <c r="V246" i="28" s="1"/>
  <c r="X246" i="28" s="1"/>
  <c r="AR187" i="4"/>
  <c r="AR212" i="4"/>
  <c r="AR39" i="4"/>
  <c r="AR161" i="4"/>
  <c r="AR175" i="4"/>
  <c r="AR170" i="4"/>
  <c r="AR153" i="4"/>
  <c r="AR20" i="4"/>
  <c r="AR182" i="4"/>
  <c r="AR27" i="4"/>
  <c r="T26" i="28"/>
  <c r="V26" i="28" s="1"/>
  <c r="T197" i="28"/>
  <c r="V197" i="28" s="1"/>
  <c r="X197" i="28" s="1"/>
  <c r="T204" i="28"/>
  <c r="V204" i="28" s="1"/>
  <c r="T209" i="28"/>
  <c r="V209" i="28" s="1"/>
  <c r="X209" i="28" s="1"/>
  <c r="M21" i="5"/>
  <c r="C27" i="12"/>
  <c r="Y251" i="28"/>
  <c r="AR180" i="4"/>
  <c r="M17" i="5"/>
  <c r="T28" i="28"/>
  <c r="U117" i="5"/>
  <c r="C113" i="12"/>
  <c r="C24" i="12"/>
  <c r="C68" i="12"/>
  <c r="C105" i="12"/>
  <c r="C96" i="12"/>
  <c r="C10" i="12"/>
  <c r="C19" i="12"/>
  <c r="C130" i="12"/>
  <c r="C46" i="12"/>
  <c r="C74" i="12"/>
  <c r="C22" i="12"/>
  <c r="C55" i="12"/>
  <c r="C77" i="12"/>
  <c r="C125" i="12"/>
  <c r="C72" i="12"/>
  <c r="C123" i="12"/>
  <c r="C60" i="12"/>
  <c r="C109" i="12"/>
  <c r="C98" i="12"/>
  <c r="C9" i="12"/>
  <c r="C41" i="12"/>
  <c r="C78" i="12"/>
  <c r="C97" i="12"/>
  <c r="C87" i="12"/>
  <c r="C5" i="12"/>
  <c r="C73" i="12"/>
  <c r="C20" i="12"/>
  <c r="C116" i="12"/>
  <c r="AM65" i="32"/>
  <c r="AM97" i="32"/>
  <c r="AM54" i="32"/>
  <c r="B75" i="32"/>
  <c r="A313" i="12"/>
  <c r="A448" i="12" s="1"/>
  <c r="A583" i="12" s="1"/>
  <c r="A718" i="12" s="1"/>
  <c r="A853" i="12" s="1"/>
  <c r="A988" i="12" s="1"/>
  <c r="A1123" i="12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P43" i="5"/>
  <c r="I92" i="5"/>
  <c r="I98" i="5"/>
  <c r="Q7" i="5"/>
  <c r="Q43" i="5"/>
  <c r="C43" i="12"/>
  <c r="C114" i="12"/>
  <c r="Y191" i="28"/>
  <c r="T191" i="28"/>
  <c r="V191" i="28" s="1"/>
  <c r="B117" i="14"/>
  <c r="B156" i="14" s="1"/>
  <c r="B195" i="14" s="1"/>
  <c r="B234" i="14" s="1"/>
  <c r="B273" i="14" s="1"/>
  <c r="Y120" i="28"/>
  <c r="T120" i="28"/>
  <c r="M19" i="5"/>
  <c r="Y162" i="28"/>
  <c r="T162" i="28"/>
  <c r="V162" i="28" s="1"/>
  <c r="W162" i="28" s="1"/>
  <c r="B259" i="12"/>
  <c r="B394" i="12"/>
  <c r="B529" i="12" s="1"/>
  <c r="B664" i="12" s="1"/>
  <c r="Y168" i="28"/>
  <c r="T168" i="28"/>
  <c r="V168" i="28" s="1"/>
  <c r="T3" i="5"/>
  <c r="M43" i="5"/>
  <c r="J53" i="5"/>
  <c r="J50" i="5"/>
  <c r="B219" i="12"/>
  <c r="B354" i="12"/>
  <c r="C84" i="12"/>
  <c r="A2637" i="12"/>
  <c r="A2772" i="12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R9" i="5"/>
  <c r="U118" i="5"/>
  <c r="B206" i="12"/>
  <c r="B341" i="12" s="1"/>
  <c r="B476" i="12" s="1"/>
  <c r="B191" i="12"/>
  <c r="B326" i="12" s="1"/>
  <c r="B461" i="12" s="1"/>
  <c r="B177" i="12"/>
  <c r="B312" i="12" s="1"/>
  <c r="C42" i="12"/>
  <c r="B304" i="12"/>
  <c r="B439" i="12" s="1"/>
  <c r="D3" i="14"/>
  <c r="C23" i="12"/>
  <c r="C11" i="12"/>
  <c r="AG30" i="32"/>
  <c r="AG44" i="32"/>
  <c r="AG54" i="32"/>
  <c r="AG21" i="32"/>
  <c r="AG65" i="32"/>
  <c r="AG35" i="32"/>
  <c r="T205" i="28"/>
  <c r="Y205" i="28"/>
  <c r="Y253" i="28"/>
  <c r="B173" i="12"/>
  <c r="C173" i="12"/>
  <c r="C38" i="12"/>
  <c r="A711" i="12"/>
  <c r="A846" i="12"/>
  <c r="A981" i="12" s="1"/>
  <c r="A1116" i="12" s="1"/>
  <c r="A1251" i="12" s="1"/>
  <c r="A1386" i="12" s="1"/>
  <c r="A1521" i="12" s="1"/>
  <c r="A1656" i="12" s="1"/>
  <c r="A1791" i="12" s="1"/>
  <c r="A1926" i="12" s="1"/>
  <c r="A2061" i="12" s="1"/>
  <c r="A2196" i="12" s="1"/>
  <c r="K43" i="5"/>
  <c r="K37" i="5"/>
  <c r="R4" i="5"/>
  <c r="T211" i="28"/>
  <c r="V211" i="28" s="1"/>
  <c r="Y211" i="28"/>
  <c r="M20" i="5"/>
  <c r="S115" i="5"/>
  <c r="J21" i="5"/>
  <c r="J18" i="5"/>
  <c r="C34" i="12"/>
  <c r="C106" i="12"/>
  <c r="AG85" i="32"/>
  <c r="AF97" i="32"/>
  <c r="C35" i="32"/>
  <c r="C97" i="32"/>
  <c r="C30" i="32"/>
  <c r="W21" i="33"/>
  <c r="R40" i="4"/>
  <c r="AR8" i="4"/>
  <c r="AR92" i="4"/>
  <c r="AR79" i="4"/>
  <c r="AR205" i="4"/>
  <c r="AR194" i="4"/>
  <c r="C6" i="12"/>
  <c r="T9" i="28"/>
  <c r="V9" i="28" s="1"/>
  <c r="Y9" i="28"/>
  <c r="B375" i="12"/>
  <c r="B510" i="12" s="1"/>
  <c r="T16" i="28"/>
  <c r="V16" i="28" s="1"/>
  <c r="W16" i="28" s="1"/>
  <c r="Z65" i="32"/>
  <c r="Z85" i="32"/>
  <c r="L54" i="32"/>
  <c r="AR208" i="4"/>
  <c r="V21" i="32"/>
  <c r="O47" i="40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AR145" i="4"/>
  <c r="AR129" i="4"/>
  <c r="N46" i="40"/>
  <c r="AS208" i="4"/>
  <c r="AS72" i="4"/>
  <c r="AU72" i="4" s="1"/>
  <c r="AW72" i="4" s="1"/>
  <c r="AS48" i="4"/>
  <c r="AU48" i="4" s="1"/>
  <c r="AV48" i="4" s="1"/>
  <c r="O46" i="40"/>
  <c r="AS75" i="4"/>
  <c r="AU75" i="4" s="1"/>
  <c r="AV75" i="4" s="1"/>
  <c r="P56" i="4"/>
  <c r="AQ90" i="4"/>
  <c r="P27" i="4"/>
  <c r="B634" i="12"/>
  <c r="B769" i="12" s="1"/>
  <c r="B904" i="12" s="1"/>
  <c r="A85" i="14"/>
  <c r="AN97" i="32"/>
  <c r="AN21" i="32"/>
  <c r="J19" i="5"/>
  <c r="Y209" i="28"/>
  <c r="B358" i="12"/>
  <c r="B256" i="12"/>
  <c r="B391" i="12"/>
  <c r="C121" i="12"/>
  <c r="Y273" i="28"/>
  <c r="T273" i="28"/>
  <c r="V273" i="28" s="1"/>
  <c r="W273" i="28" s="1"/>
  <c r="A2801" i="12"/>
  <c r="A2936" i="12" s="1"/>
  <c r="A3071" i="12" s="1"/>
  <c r="A3206" i="12" s="1"/>
  <c r="A2174" i="12"/>
  <c r="A2309" i="12" s="1"/>
  <c r="A2444" i="12" s="1"/>
  <c r="A2579" i="12" s="1"/>
  <c r="A2714" i="12"/>
  <c r="A2849" i="12" s="1"/>
  <c r="A2984" i="12" s="1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Y234" i="28"/>
  <c r="T234" i="28"/>
  <c r="V234" i="28" s="1"/>
  <c r="W234" i="28" s="1"/>
  <c r="Q10" i="5"/>
  <c r="S114" i="5"/>
  <c r="T114" i="5"/>
  <c r="Q3" i="5"/>
  <c r="T132" i="28"/>
  <c r="I46" i="14"/>
  <c r="T185" i="28"/>
  <c r="B255" i="12"/>
  <c r="B390" i="12" s="1"/>
  <c r="B525" i="12" s="1"/>
  <c r="B660" i="12"/>
  <c r="B795" i="12"/>
  <c r="C120" i="12"/>
  <c r="A1725" i="12"/>
  <c r="A1860" i="12"/>
  <c r="A1995" i="12" s="1"/>
  <c r="A2130" i="12" s="1"/>
  <c r="A2265" i="12" s="1"/>
  <c r="A2400" i="12" s="1"/>
  <c r="A2535" i="12" s="1"/>
  <c r="A2670" i="12" s="1"/>
  <c r="A2805" i="12" s="1"/>
  <c r="A2940" i="12" s="1"/>
  <c r="A3075" i="12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 s="1"/>
  <c r="A2064" i="12" s="1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Y27" i="28"/>
  <c r="J17" i="5"/>
  <c r="T160" i="28"/>
  <c r="V160" i="28" s="1"/>
  <c r="X160" i="28" s="1"/>
  <c r="Y160" i="28"/>
  <c r="P187" i="4"/>
  <c r="T47" i="28"/>
  <c r="V47" i="28" s="1"/>
  <c r="X47" i="28" s="1"/>
  <c r="Y47" i="28"/>
  <c r="I7" i="5"/>
  <c r="I8" i="5"/>
  <c r="W75" i="32"/>
  <c r="W30" i="32"/>
  <c r="W44" i="32"/>
  <c r="W54" i="32"/>
  <c r="B1363" i="12"/>
  <c r="B1498" i="12" s="1"/>
  <c r="B1633" i="12"/>
  <c r="B1768" i="12" s="1"/>
  <c r="A1546" i="12"/>
  <c r="A1681" i="12" s="1"/>
  <c r="A1816" i="12" s="1"/>
  <c r="A1951" i="12" s="1"/>
  <c r="A2086" i="12" s="1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R114" i="5"/>
  <c r="K91" i="5"/>
  <c r="I93" i="5"/>
  <c r="I30" i="32"/>
  <c r="R38" i="5"/>
  <c r="J65" i="5"/>
  <c r="Q8" i="5"/>
  <c r="I4" i="5"/>
  <c r="J22" i="5"/>
  <c r="T116" i="28"/>
  <c r="V116" i="28" s="1"/>
  <c r="Y116" i="28"/>
  <c r="Q37" i="5"/>
  <c r="K28" i="5"/>
  <c r="M22" i="5"/>
  <c r="I42" i="14"/>
  <c r="Q85" i="32"/>
  <c r="X35" i="32"/>
  <c r="AM35" i="32"/>
  <c r="AM75" i="32"/>
  <c r="AM21" i="32"/>
  <c r="AM30" i="32"/>
  <c r="T153" i="28"/>
  <c r="V153" i="28" s="1"/>
  <c r="W153" i="28" s="1"/>
  <c r="T43" i="28"/>
  <c r="V43" i="28" s="1"/>
  <c r="L40" i="5"/>
  <c r="K27" i="5"/>
  <c r="T7" i="5"/>
  <c r="K35" i="32"/>
  <c r="Y222" i="28"/>
  <c r="T175" i="28"/>
  <c r="V175" i="28" s="1"/>
  <c r="T202" i="28"/>
  <c r="T214" i="28"/>
  <c r="V214" i="28" s="1"/>
  <c r="T316" i="28"/>
  <c r="V316" i="28" s="1"/>
  <c r="X316" i="28" s="1"/>
  <c r="T37" i="28"/>
  <c r="V37" i="28" s="1"/>
  <c r="X37" i="28" s="1"/>
  <c r="T289" i="28"/>
  <c r="V289" i="28" s="1"/>
  <c r="W289" i="28" s="1"/>
  <c r="T277" i="28"/>
  <c r="V277" i="28" s="1"/>
  <c r="T76" i="28"/>
  <c r="V76" i="28" s="1"/>
  <c r="X76" i="28" s="1"/>
  <c r="T106" i="28"/>
  <c r="V106" i="28" s="1"/>
  <c r="W106" i="28" s="1"/>
  <c r="T55" i="28"/>
  <c r="V55" i="28" s="1"/>
  <c r="X55" i="28" s="1"/>
  <c r="T291" i="28"/>
  <c r="V291" i="28" s="1"/>
  <c r="T296" i="28"/>
  <c r="V296" i="28" s="1"/>
  <c r="W296" i="28" s="1"/>
  <c r="T108" i="28"/>
  <c r="T307" i="28"/>
  <c r="V307" i="28" s="1"/>
  <c r="W307" i="28" s="1"/>
  <c r="T282" i="28"/>
  <c r="V282" i="28" s="1"/>
  <c r="T312" i="28"/>
  <c r="V312" i="28" s="1"/>
  <c r="W312" i="28" s="1"/>
  <c r="T48" i="28"/>
  <c r="V48" i="28" s="1"/>
  <c r="T94" i="28"/>
  <c r="V94" i="28" s="1"/>
  <c r="W94" i="28" s="1"/>
  <c r="T285" i="28"/>
  <c r="V285" i="28" s="1"/>
  <c r="T88" i="28"/>
  <c r="V88" i="28" s="1"/>
  <c r="X88" i="28" s="1"/>
  <c r="T262" i="28"/>
  <c r="V262" i="28" s="1"/>
  <c r="W262" i="28" s="1"/>
  <c r="T98" i="28"/>
  <c r="V98" i="28" s="1"/>
  <c r="X98" i="28" s="1"/>
  <c r="T216" i="28"/>
  <c r="V216" i="28" s="1"/>
  <c r="W216" i="28" s="1"/>
  <c r="T70" i="28"/>
  <c r="V70" i="28" s="1"/>
  <c r="W70" i="28" s="1"/>
  <c r="T213" i="28"/>
  <c r="T105" i="28"/>
  <c r="V105" i="28" s="1"/>
  <c r="W105" i="28" s="1"/>
  <c r="T83" i="28"/>
  <c r="V83" i="28" s="1"/>
  <c r="X83" i="28" s="1"/>
  <c r="T274" i="28"/>
  <c r="V274" i="28" s="1"/>
  <c r="W274" i="28" s="1"/>
  <c r="T295" i="28"/>
  <c r="V295" i="28" s="1"/>
  <c r="W295" i="28" s="1"/>
  <c r="T123" i="28"/>
  <c r="T133" i="28"/>
  <c r="V133" i="28" s="1"/>
  <c r="W133" i="28" s="1"/>
  <c r="T36" i="28"/>
  <c r="V36" i="28" s="1"/>
  <c r="T84" i="28"/>
  <c r="V84" i="28" s="1"/>
  <c r="W84" i="28" s="1"/>
  <c r="T19" i="28"/>
  <c r="V19" i="28" s="1"/>
  <c r="T242" i="28"/>
  <c r="T149" i="28"/>
  <c r="V149" i="28" s="1"/>
  <c r="W149" i="28" s="1"/>
  <c r="T275" i="28"/>
  <c r="V275" i="28" s="1"/>
  <c r="X275" i="28" s="1"/>
  <c r="T259" i="28"/>
  <c r="V259" i="28" s="1"/>
  <c r="T91" i="28"/>
  <c r="V91" i="28" s="1"/>
  <c r="T233" i="28"/>
  <c r="V233" i="28" s="1"/>
  <c r="T228" i="28"/>
  <c r="V228" i="28" s="1"/>
  <c r="W228" i="28" s="1"/>
  <c r="T174" i="28"/>
  <c r="V174" i="28" s="1"/>
  <c r="T170" i="28"/>
  <c r="V170" i="28" s="1"/>
  <c r="W170" i="28" s="1"/>
  <c r="T152" i="28"/>
  <c r="V152" i="28" s="1"/>
  <c r="W152" i="28" s="1"/>
  <c r="AR147" i="4"/>
  <c r="AR146" i="4"/>
  <c r="AR143" i="4"/>
  <c r="AR140" i="4"/>
  <c r="AR131" i="4"/>
  <c r="AR144" i="4"/>
  <c r="AR133" i="4"/>
  <c r="AR132" i="4"/>
  <c r="AR151" i="4"/>
  <c r="AR150" i="4"/>
  <c r="AR148" i="4"/>
  <c r="AR152" i="4"/>
  <c r="AR134" i="4"/>
  <c r="AR149" i="4"/>
  <c r="AR130" i="4"/>
  <c r="AR138" i="4"/>
  <c r="AR139" i="4"/>
  <c r="AR141" i="4"/>
  <c r="AR142" i="4"/>
  <c r="AR135" i="4"/>
  <c r="A346" i="12"/>
  <c r="A481" i="12" s="1"/>
  <c r="A616" i="12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E97" i="32"/>
  <c r="AE54" i="32"/>
  <c r="AE21" i="32"/>
  <c r="T150" i="28"/>
  <c r="T142" i="28"/>
  <c r="Y142" i="28"/>
  <c r="T179" i="28"/>
  <c r="V179" i="28" s="1"/>
  <c r="W179" i="28" s="1"/>
  <c r="B86" i="14"/>
  <c r="B125" i="14" s="1"/>
  <c r="X54" i="32"/>
  <c r="Q97" i="32"/>
  <c r="Q35" i="32"/>
  <c r="Q21" i="32"/>
  <c r="Q44" i="32"/>
  <c r="Q54" i="32"/>
  <c r="Q30" i="32"/>
  <c r="K85" i="32"/>
  <c r="X35" i="33"/>
  <c r="AC82" i="32"/>
  <c r="X23" i="33"/>
  <c r="T165" i="28"/>
  <c r="V165" i="28" s="1"/>
  <c r="X165" i="28" s="1"/>
  <c r="Y165" i="28"/>
  <c r="Y201" i="28"/>
  <c r="T201" i="28"/>
  <c r="V201" i="28" s="1"/>
  <c r="W201" i="28" s="1"/>
  <c r="Y20" i="28"/>
  <c r="T20" i="28"/>
  <c r="V20" i="28" s="1"/>
  <c r="W20" i="28" s="1"/>
  <c r="T80" i="28"/>
  <c r="V80" i="28" s="1"/>
  <c r="T114" i="28"/>
  <c r="W20" i="33"/>
  <c r="C85" i="32"/>
  <c r="Z75" i="32"/>
  <c r="C75" i="32"/>
  <c r="V54" i="32"/>
  <c r="T3" i="28"/>
  <c r="V3" i="28" s="1"/>
  <c r="T13" i="28"/>
  <c r="V13" i="28" s="1"/>
  <c r="X13" i="28" s="1"/>
  <c r="T141" i="28"/>
  <c r="V141" i="28" s="1"/>
  <c r="T190" i="28"/>
  <c r="C71" i="14"/>
  <c r="T180" i="28"/>
  <c r="T236" i="28"/>
  <c r="V236" i="28" s="1"/>
  <c r="X236" i="28" s="1"/>
  <c r="T238" i="28"/>
  <c r="V238" i="28" s="1"/>
  <c r="Z54" i="32"/>
  <c r="T241" i="28"/>
  <c r="T294" i="28"/>
  <c r="V294" i="28" s="1"/>
  <c r="W294" i="28" s="1"/>
  <c r="M47" i="40"/>
  <c r="Y101" i="28"/>
  <c r="T101" i="28"/>
  <c r="V101" i="28" s="1"/>
  <c r="W101" i="28" s="1"/>
  <c r="T145" i="28"/>
  <c r="V145" i="28" s="1"/>
  <c r="Y269" i="28"/>
  <c r="T269" i="28"/>
  <c r="V269" i="28" s="1"/>
  <c r="W269" i="28" s="1"/>
  <c r="T276" i="28"/>
  <c r="V276" i="28" s="1"/>
  <c r="X276" i="28" s="1"/>
  <c r="Y276" i="28"/>
  <c r="T298" i="28"/>
  <c r="V298" i="28" s="1"/>
  <c r="W298" i="28" s="1"/>
  <c r="T97" i="28"/>
  <c r="V97" i="28" s="1"/>
  <c r="W97" i="28" s="1"/>
  <c r="I1247" i="7"/>
  <c r="I1603" i="7"/>
  <c r="I1607" i="7"/>
  <c r="N1025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N1153" i="7"/>
  <c r="T215" i="28"/>
  <c r="V215" i="28" s="1"/>
  <c r="N1265" i="7"/>
  <c r="N1269" i="7"/>
  <c r="N1277" i="7"/>
  <c r="N1591" i="7"/>
  <c r="N1595" i="7"/>
  <c r="N1599" i="7"/>
  <c r="I1152" i="7"/>
  <c r="I1258" i="7"/>
  <c r="I1602" i="7"/>
  <c r="N1261" i="7"/>
  <c r="I253" i="7"/>
  <c r="I458" i="7"/>
  <c r="I810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592" i="7"/>
  <c r="N695" i="7"/>
  <c r="N1247" i="7"/>
  <c r="N1264" i="7"/>
  <c r="N1268" i="7"/>
  <c r="N1272" i="7"/>
  <c r="N1598" i="7"/>
  <c r="N1602" i="7"/>
  <c r="N1606" i="7"/>
  <c r="I255" i="7"/>
  <c r="N1256" i="7"/>
  <c r="N1260" i="7"/>
  <c r="N1604" i="7"/>
  <c r="N293" i="7"/>
  <c r="N808" i="7"/>
  <c r="N1030" i="7"/>
  <c r="N1096" i="7"/>
  <c r="N1120" i="7"/>
  <c r="N1266" i="7"/>
  <c r="N1270" i="7"/>
  <c r="N1274" i="7"/>
  <c r="N1278" i="7"/>
  <c r="A48" i="6"/>
  <c r="A49" i="6" s="1"/>
  <c r="B48" i="6"/>
  <c r="B49" i="6" s="1"/>
  <c r="B64" i="6"/>
  <c r="R67" i="4"/>
  <c r="AS43" i="4"/>
  <c r="AU43" i="4" s="1"/>
  <c r="AV43" i="4" s="1"/>
  <c r="AQ178" i="4"/>
  <c r="P183" i="4"/>
  <c r="P159" i="4"/>
  <c r="Y206" i="4"/>
  <c r="AQ117" i="4"/>
  <c r="P138" i="4"/>
  <c r="AQ46" i="4"/>
  <c r="AS164" i="4"/>
  <c r="AS20" i="4"/>
  <c r="AU20" i="4" s="1"/>
  <c r="AW20" i="4" s="1"/>
  <c r="P23" i="4"/>
  <c r="AQ112" i="4"/>
  <c r="P68" i="4"/>
  <c r="AQ89" i="4"/>
  <c r="AQ22" i="4"/>
  <c r="AS205" i="4"/>
  <c r="Y58" i="4"/>
  <c r="P84" i="4"/>
  <c r="R10" i="4"/>
  <c r="AQ36" i="4"/>
  <c r="AQ114" i="4"/>
  <c r="P105" i="4"/>
  <c r="P63" i="4"/>
  <c r="P73" i="4"/>
  <c r="R214" i="4"/>
  <c r="AQ57" i="4"/>
  <c r="R65" i="4"/>
  <c r="Y152" i="4"/>
  <c r="AS12" i="4"/>
  <c r="AU12" i="4" s="1"/>
  <c r="P3" i="4"/>
  <c r="R35" i="4"/>
  <c r="P44" i="4"/>
  <c r="AS45" i="4"/>
  <c r="AU45" i="4" s="1"/>
  <c r="AW45" i="4" s="1"/>
  <c r="AS23" i="4"/>
  <c r="AU23" i="4" s="1"/>
  <c r="AV23" i="4" s="1"/>
  <c r="AS187" i="4"/>
  <c r="AQ72" i="4"/>
  <c r="P189" i="4"/>
  <c r="AS64" i="4"/>
  <c r="R11" i="4"/>
  <c r="R71" i="4"/>
  <c r="R161" i="4"/>
  <c r="W58" i="4"/>
  <c r="P177" i="4"/>
  <c r="Y42" i="4"/>
  <c r="Y149" i="4"/>
  <c r="P127" i="4"/>
  <c r="AQ5" i="4"/>
  <c r="AS202" i="4"/>
  <c r="Q6" i="5"/>
  <c r="I99" i="5"/>
  <c r="J20" i="5"/>
  <c r="F4" i="14"/>
  <c r="F36" i="14"/>
  <c r="F6" i="14"/>
  <c r="P97" i="32"/>
  <c r="P30" i="32"/>
  <c r="Y117" i="28"/>
  <c r="T117" i="28"/>
  <c r="V117" i="28" s="1"/>
  <c r="B468" i="12"/>
  <c r="B603" i="12" s="1"/>
  <c r="B738" i="12" s="1"/>
  <c r="I10" i="5"/>
  <c r="H64" i="14"/>
  <c r="Y210" i="28"/>
  <c r="K20" i="5"/>
  <c r="K30" i="5"/>
  <c r="K29" i="5"/>
  <c r="I71" i="14"/>
  <c r="A110" i="14"/>
  <c r="H71" i="14"/>
  <c r="G71" i="14"/>
  <c r="A95" i="14"/>
  <c r="F95" i="14" s="1"/>
  <c r="G56" i="14"/>
  <c r="AB35" i="32"/>
  <c r="AB44" i="32"/>
  <c r="AB75" i="32"/>
  <c r="Y231" i="28"/>
  <c r="Y250" i="28"/>
  <c r="T250" i="28"/>
  <c r="V250" i="28" s="1"/>
  <c r="W250" i="28" s="1"/>
  <c r="B574" i="12"/>
  <c r="A596" i="12"/>
  <c r="A731" i="12" s="1"/>
  <c r="A866" i="12" s="1"/>
  <c r="A1001" i="12" s="1"/>
  <c r="A1136" i="12" s="1"/>
  <c r="J48" i="5"/>
  <c r="O41" i="5"/>
  <c r="J15" i="5"/>
  <c r="I97" i="5"/>
  <c r="R43" i="5"/>
  <c r="L37" i="5"/>
  <c r="I15" i="5"/>
  <c r="J16" i="5"/>
  <c r="M25" i="5"/>
  <c r="L44" i="5"/>
  <c r="I56" i="14"/>
  <c r="I47" i="14"/>
  <c r="H47" i="14"/>
  <c r="W26" i="33"/>
  <c r="A1298" i="12"/>
  <c r="I3" i="5"/>
  <c r="AS139" i="4"/>
  <c r="AU139" i="4" s="1"/>
  <c r="K74" i="5"/>
  <c r="I5" i="5"/>
  <c r="I95" i="5"/>
  <c r="I96" i="5"/>
  <c r="B103" i="14"/>
  <c r="B142" i="14" s="1"/>
  <c r="AK97" i="32"/>
  <c r="AK65" i="32"/>
  <c r="AK30" i="32"/>
  <c r="AK85" i="32"/>
  <c r="AK54" i="32"/>
  <c r="AK75" i="32"/>
  <c r="AK21" i="32"/>
  <c r="AK44" i="32"/>
  <c r="AK35" i="32"/>
  <c r="M85" i="32"/>
  <c r="M97" i="32"/>
  <c r="M44" i="32"/>
  <c r="B21" i="32"/>
  <c r="B65" i="32"/>
  <c r="T154" i="28"/>
  <c r="V154" i="28" s="1"/>
  <c r="Y187" i="28"/>
  <c r="T187" i="28"/>
  <c r="V187" i="28" s="1"/>
  <c r="X187" i="28" s="1"/>
  <c r="J72" i="5"/>
  <c r="K21" i="5"/>
  <c r="K38" i="5"/>
  <c r="K41" i="5"/>
  <c r="S5" i="5"/>
  <c r="R39" i="5"/>
  <c r="K42" i="5"/>
  <c r="M51" i="5"/>
  <c r="R40" i="5"/>
  <c r="K39" i="5"/>
  <c r="S7" i="5"/>
  <c r="Q5" i="5"/>
  <c r="I9" i="5"/>
  <c r="K40" i="5"/>
  <c r="U114" i="5"/>
  <c r="C2" i="12"/>
  <c r="AB85" i="32"/>
  <c r="AF65" i="32"/>
  <c r="AF85" i="32"/>
  <c r="AF30" i="32"/>
  <c r="T35" i="32"/>
  <c r="T85" i="32"/>
  <c r="T65" i="32"/>
  <c r="T21" i="32"/>
  <c r="T54" i="32"/>
  <c r="T97" i="32"/>
  <c r="T30" i="32"/>
  <c r="G21" i="32"/>
  <c r="T137" i="28"/>
  <c r="Y137" i="28"/>
  <c r="W19" i="33"/>
  <c r="G51" i="14"/>
  <c r="B87" i="14"/>
  <c r="B126" i="14" s="1"/>
  <c r="B165" i="14" s="1"/>
  <c r="B204" i="14" s="1"/>
  <c r="B243" i="14" s="1"/>
  <c r="Y163" i="28"/>
  <c r="T163" i="28"/>
  <c r="V163" i="28" s="1"/>
  <c r="W163" i="28" s="1"/>
  <c r="T181" i="28"/>
  <c r="V181" i="28" s="1"/>
  <c r="Y181" i="28"/>
  <c r="T177" i="28"/>
  <c r="V177" i="28" s="1"/>
  <c r="X177" i="28" s="1"/>
  <c r="B524" i="12"/>
  <c r="G67" i="14"/>
  <c r="B106" i="14"/>
  <c r="B145" i="14" s="1"/>
  <c r="B184" i="14" s="1"/>
  <c r="B223" i="14" s="1"/>
  <c r="B262" i="14" s="1"/>
  <c r="H22" i="31"/>
  <c r="G22" i="31"/>
  <c r="H51" i="14"/>
  <c r="I43" i="14"/>
  <c r="G43" i="14"/>
  <c r="F43" i="14"/>
  <c r="H43" i="14"/>
  <c r="F97" i="32"/>
  <c r="F65" i="32"/>
  <c r="F30" i="32"/>
  <c r="F75" i="32"/>
  <c r="F85" i="32"/>
  <c r="F35" i="32"/>
  <c r="F54" i="32"/>
  <c r="Y15" i="28"/>
  <c r="Z84" i="17"/>
  <c r="C134" i="12"/>
  <c r="C133" i="12"/>
  <c r="C135" i="12"/>
  <c r="C136" i="12"/>
  <c r="C228" i="12"/>
  <c r="C365" i="12"/>
  <c r="A156" i="14"/>
  <c r="I66" i="14"/>
  <c r="T113" i="28"/>
  <c r="V113" i="28" s="1"/>
  <c r="T122" i="28"/>
  <c r="V122" i="28" s="1"/>
  <c r="X122" i="28" s="1"/>
  <c r="Y122" i="28"/>
  <c r="Y139" i="28"/>
  <c r="T194" i="28"/>
  <c r="V194" i="28" s="1"/>
  <c r="X194" i="28" s="1"/>
  <c r="Y226" i="28"/>
  <c r="T226" i="28"/>
  <c r="V226" i="28" s="1"/>
  <c r="X226" i="28" s="1"/>
  <c r="Y224" i="28"/>
  <c r="T224" i="28"/>
  <c r="V224" i="28" s="1"/>
  <c r="AK84" i="17"/>
  <c r="AA84" i="17"/>
  <c r="B860" i="12"/>
  <c r="B995" i="12" s="1"/>
  <c r="B1130" i="12"/>
  <c r="B788" i="12"/>
  <c r="B923" i="12" s="1"/>
  <c r="A104" i="14"/>
  <c r="A143" i="14" s="1"/>
  <c r="G57" i="14"/>
  <c r="AD35" i="32"/>
  <c r="K75" i="32"/>
  <c r="K21" i="32"/>
  <c r="K30" i="32"/>
  <c r="T22" i="28"/>
  <c r="Y125" i="28"/>
  <c r="T125" i="28"/>
  <c r="V125" i="28" s="1"/>
  <c r="T115" i="28"/>
  <c r="V115" i="28" s="1"/>
  <c r="X115" i="28" s="1"/>
  <c r="Y115" i="28"/>
  <c r="Y203" i="28"/>
  <c r="T203" i="28"/>
  <c r="B1105" i="12"/>
  <c r="B408" i="12"/>
  <c r="B550" i="12"/>
  <c r="A103" i="14"/>
  <c r="I64" i="14"/>
  <c r="V65" i="32"/>
  <c r="U54" i="32"/>
  <c r="V44" i="32"/>
  <c r="AG97" i="32"/>
  <c r="AG75" i="32"/>
  <c r="R21" i="32"/>
  <c r="W38" i="33"/>
  <c r="AL82" i="32"/>
  <c r="Y26" i="28"/>
  <c r="Y25" i="28"/>
  <c r="T124" i="28"/>
  <c r="V124" i="28" s="1"/>
  <c r="W124" i="28" s="1"/>
  <c r="T147" i="28"/>
  <c r="V147" i="28" s="1"/>
  <c r="Y147" i="28"/>
  <c r="Y229" i="28"/>
  <c r="AN35" i="32"/>
  <c r="U75" i="32"/>
  <c r="Z44" i="32"/>
  <c r="J85" i="32"/>
  <c r="Y164" i="28"/>
  <c r="T138" i="28"/>
  <c r="V138" i="28" s="1"/>
  <c r="Z35" i="32"/>
  <c r="Z97" i="32"/>
  <c r="V75" i="32"/>
  <c r="V30" i="32"/>
  <c r="T29" i="28"/>
  <c r="T198" i="28"/>
  <c r="V198" i="28" s="1"/>
  <c r="X198" i="28" s="1"/>
  <c r="T206" i="28"/>
  <c r="V206" i="28" s="1"/>
  <c r="A98" i="14"/>
  <c r="A137" i="14" s="1"/>
  <c r="Y118" i="28"/>
  <c r="T118" i="28"/>
  <c r="V118" i="28" s="1"/>
  <c r="Y17" i="33"/>
  <c r="W10" i="4"/>
  <c r="P190" i="4"/>
  <c r="W27" i="33"/>
  <c r="Y246" i="28"/>
  <c r="Y141" i="28"/>
  <c r="AQ102" i="4"/>
  <c r="AS66" i="4"/>
  <c r="AQ47" i="4"/>
  <c r="N84" i="17"/>
  <c r="AS69" i="4"/>
  <c r="AU69" i="4" s="1"/>
  <c r="AQ69" i="4"/>
  <c r="W112" i="4"/>
  <c r="R124" i="4"/>
  <c r="AQ180" i="4"/>
  <c r="W215" i="4"/>
  <c r="AQ29" i="4"/>
  <c r="AS29" i="4"/>
  <c r="AU29" i="4" s="1"/>
  <c r="AV29" i="4" s="1"/>
  <c r="W17" i="4"/>
  <c r="R197" i="4"/>
  <c r="R209" i="4"/>
  <c r="P209" i="4"/>
  <c r="W212" i="4"/>
  <c r="R202" i="4"/>
  <c r="R206" i="4"/>
  <c r="P206" i="4"/>
  <c r="AR192" i="4"/>
  <c r="AR174" i="4"/>
  <c r="AR94" i="4"/>
  <c r="AS189" i="4"/>
  <c r="AS174" i="4"/>
  <c r="AU174" i="4" s="1"/>
  <c r="AR62" i="4"/>
  <c r="AR47" i="4"/>
  <c r="AR189" i="4"/>
  <c r="P111" i="4"/>
  <c r="Y46" i="4"/>
  <c r="R46" i="4"/>
  <c r="W175" i="4"/>
  <c r="Y183" i="4"/>
  <c r="P195" i="4"/>
  <c r="Y2" i="28"/>
  <c r="T2" i="28"/>
  <c r="R198" i="4"/>
  <c r="P198" i="4"/>
  <c r="P213" i="4"/>
  <c r="T87" i="28"/>
  <c r="V87" i="28" s="1"/>
  <c r="W87" i="28" s="1"/>
  <c r="T257" i="28"/>
  <c r="V257" i="28" s="1"/>
  <c r="X257" i="28" s="1"/>
  <c r="T61" i="28"/>
  <c r="V61" i="28" s="1"/>
  <c r="X61" i="28" s="1"/>
  <c r="T286" i="28"/>
  <c r="V286" i="28" s="1"/>
  <c r="W286" i="28" s="1"/>
  <c r="T278" i="28"/>
  <c r="V278" i="28" s="1"/>
  <c r="T35" i="28"/>
  <c r="V35" i="28" s="1"/>
  <c r="T304" i="28"/>
  <c r="V304" i="28" s="1"/>
  <c r="X304" i="28" s="1"/>
  <c r="T99" i="28"/>
  <c r="V99" i="28" s="1"/>
  <c r="W99" i="28" s="1"/>
  <c r="AR36" i="4"/>
  <c r="AR61" i="4"/>
  <c r="AR85" i="4"/>
  <c r="AR209" i="4"/>
  <c r="AR28" i="4"/>
  <c r="AR37" i="4"/>
  <c r="AR88" i="4"/>
  <c r="AS28" i="4"/>
  <c r="AR122" i="4"/>
  <c r="AR165" i="4"/>
  <c r="AR7" i="4"/>
  <c r="AQ216" i="4"/>
  <c r="T301" i="28"/>
  <c r="V301" i="28" s="1"/>
  <c r="T292" i="28"/>
  <c r="V292" i="28" s="1"/>
  <c r="T263" i="28"/>
  <c r="T44" i="28"/>
  <c r="T74" i="28"/>
  <c r="V74" i="28" s="1"/>
  <c r="W74" i="28" s="1"/>
  <c r="T300" i="28"/>
  <c r="V300" i="28" s="1"/>
  <c r="T82" i="28"/>
  <c r="V82" i="28" s="1"/>
  <c r="W82" i="28" s="1"/>
  <c r="AQ191" i="4"/>
  <c r="AS191" i="4"/>
  <c r="AU191" i="4" s="1"/>
  <c r="AV191" i="4" s="1"/>
  <c r="W70" i="4"/>
  <c r="R77" i="4"/>
  <c r="P77" i="4"/>
  <c r="W142" i="4"/>
  <c r="Y142" i="4"/>
  <c r="T311" i="28"/>
  <c r="V311" i="28" s="1"/>
  <c r="W311" i="28" s="1"/>
  <c r="T265" i="28"/>
  <c r="T95" i="28"/>
  <c r="V95" i="28" s="1"/>
  <c r="W95" i="28" s="1"/>
  <c r="T58" i="28"/>
  <c r="V58" i="28" s="1"/>
  <c r="T107" i="28"/>
  <c r="V107" i="28" s="1"/>
  <c r="T297" i="28"/>
  <c r="T68" i="28"/>
  <c r="V68" i="28" s="1"/>
  <c r="T53" i="28"/>
  <c r="V53" i="28" s="1"/>
  <c r="T30" i="28"/>
  <c r="V30" i="28" s="1"/>
  <c r="T266" i="28"/>
  <c r="V266" i="28" s="1"/>
  <c r="X266" i="28" s="1"/>
  <c r="T309" i="28"/>
  <c r="V309" i="28" s="1"/>
  <c r="X309" i="28" s="1"/>
  <c r="T281" i="28"/>
  <c r="V281" i="28" s="1"/>
  <c r="T38" i="28"/>
  <c r="V38" i="28" s="1"/>
  <c r="W38" i="28" s="1"/>
  <c r="T305" i="28"/>
  <c r="V305" i="28" s="1"/>
  <c r="W305" i="28" s="1"/>
  <c r="T89" i="28"/>
  <c r="V89" i="28" s="1"/>
  <c r="T73" i="28"/>
  <c r="V73" i="28" s="1"/>
  <c r="X73" i="28" s="1"/>
  <c r="T212" i="28"/>
  <c r="T62" i="28"/>
  <c r="V62" i="28" s="1"/>
  <c r="T318" i="28"/>
  <c r="T45" i="28"/>
  <c r="V45" i="28" s="1"/>
  <c r="X45" i="28" s="1"/>
  <c r="T46" i="28"/>
  <c r="V46" i="28" s="1"/>
  <c r="T33" i="28"/>
  <c r="V33" i="28" s="1"/>
  <c r="W33" i="28" s="1"/>
  <c r="T31" i="28"/>
  <c r="V31" i="28" s="1"/>
  <c r="X31" i="28" s="1"/>
  <c r="T51" i="28"/>
  <c r="V51" i="28" s="1"/>
  <c r="T54" i="28"/>
  <c r="V54" i="28" s="1"/>
  <c r="X54" i="28" s="1"/>
  <c r="T32" i="28"/>
  <c r="V32" i="28" s="1"/>
  <c r="W32" i="28" s="1"/>
  <c r="T306" i="28"/>
  <c r="V306" i="28" s="1"/>
  <c r="X306" i="28" s="1"/>
  <c r="T110" i="28"/>
  <c r="T260" i="28"/>
  <c r="V260" i="28" s="1"/>
  <c r="W260" i="28" s="1"/>
  <c r="T56" i="28"/>
  <c r="V56" i="28" s="1"/>
  <c r="X56" i="28" s="1"/>
  <c r="T40" i="28"/>
  <c r="V40" i="28" s="1"/>
  <c r="X40" i="28" s="1"/>
  <c r="T314" i="28"/>
  <c r="V314" i="28" s="1"/>
  <c r="T109" i="28"/>
  <c r="V109" i="28" s="1"/>
  <c r="W109" i="28" s="1"/>
  <c r="T63" i="28"/>
  <c r="V63" i="28" s="1"/>
  <c r="W63" i="28" s="1"/>
  <c r="T111" i="28"/>
  <c r="V111" i="28" s="1"/>
  <c r="T313" i="28"/>
  <c r="V313" i="28" s="1"/>
  <c r="X313" i="28" s="1"/>
  <c r="T290" i="28"/>
  <c r="V290" i="28" s="1"/>
  <c r="T102" i="28"/>
  <c r="V102" i="28" s="1"/>
  <c r="X102" i="28" s="1"/>
  <c r="T310" i="28"/>
  <c r="V310" i="28" s="1"/>
  <c r="X310" i="28" s="1"/>
  <c r="T78" i="28"/>
  <c r="V78" i="28" s="1"/>
  <c r="T93" i="28"/>
  <c r="V93" i="28" s="1"/>
  <c r="W93" i="28" s="1"/>
  <c r="T86" i="28"/>
  <c r="V86" i="28" s="1"/>
  <c r="T104" i="28"/>
  <c r="V104" i="28" s="1"/>
  <c r="W104" i="28" s="1"/>
  <c r="T81" i="28"/>
  <c r="V81" i="28" s="1"/>
  <c r="T41" i="28"/>
  <c r="V41" i="28" s="1"/>
  <c r="W41" i="28" s="1"/>
  <c r="T34" i="28"/>
  <c r="V34" i="28" s="1"/>
  <c r="X34" i="28" s="1"/>
  <c r="T39" i="28"/>
  <c r="T112" i="28"/>
  <c r="V112" i="28" s="1"/>
  <c r="W112" i="28" s="1"/>
  <c r="T272" i="28"/>
  <c r="T65" i="28"/>
  <c r="V65" i="28" s="1"/>
  <c r="W65" i="28" s="1"/>
  <c r="T103" i="28"/>
  <c r="V103" i="28" s="1"/>
  <c r="W103" i="28" s="1"/>
  <c r="T217" i="28"/>
  <c r="V217" i="28" s="1"/>
  <c r="X217" i="28" s="1"/>
  <c r="T64" i="28"/>
  <c r="V64" i="28" s="1"/>
  <c r="T308" i="28"/>
  <c r="V308" i="28" s="1"/>
  <c r="T100" i="28"/>
  <c r="V100" i="28" s="1"/>
  <c r="X100" i="28" s="1"/>
  <c r="T317" i="28"/>
  <c r="V317" i="28" s="1"/>
  <c r="W317" i="28" s="1"/>
  <c r="T52" i="28"/>
  <c r="T264" i="28"/>
  <c r="V264" i="28" s="1"/>
  <c r="W264" i="28" s="1"/>
  <c r="T283" i="28"/>
  <c r="V283" i="28" s="1"/>
  <c r="X283" i="28" s="1"/>
  <c r="T256" i="28"/>
  <c r="V256" i="28" s="1"/>
  <c r="W256" i="28" s="1"/>
  <c r="T67" i="28"/>
  <c r="V67" i="28" s="1"/>
  <c r="T280" i="28"/>
  <c r="V280" i="28" s="1"/>
  <c r="W280" i="28" s="1"/>
  <c r="T79" i="28"/>
  <c r="V79" i="28" s="1"/>
  <c r="W79" i="28" s="1"/>
  <c r="T49" i="28"/>
  <c r="V49" i="28" s="1"/>
  <c r="W49" i="28" s="1"/>
  <c r="T50" i="28"/>
  <c r="V50" i="28" s="1"/>
  <c r="T75" i="28"/>
  <c r="V75" i="28" s="1"/>
  <c r="W75" i="28" s="1"/>
  <c r="T270" i="28"/>
  <c r="V270" i="28" s="1"/>
  <c r="T303" i="28"/>
  <c r="V303" i="28" s="1"/>
  <c r="W303" i="28" s="1"/>
  <c r="AQ194" i="4"/>
  <c r="AS194" i="4"/>
  <c r="AU194" i="4" s="1"/>
  <c r="AW194" i="4" s="1"/>
  <c r="AQ162" i="4"/>
  <c r="AS162" i="4"/>
  <c r="AU162" i="4" s="1"/>
  <c r="AW162" i="4" s="1"/>
  <c r="P60" i="4"/>
  <c r="Y60" i="4"/>
  <c r="T293" i="28"/>
  <c r="T90" i="28"/>
  <c r="V90" i="28" s="1"/>
  <c r="X90" i="28" s="1"/>
  <c r="T287" i="28"/>
  <c r="V287" i="28" s="1"/>
  <c r="T299" i="28"/>
  <c r="V299" i="28" s="1"/>
  <c r="W299" i="28" s="1"/>
  <c r="T279" i="28"/>
  <c r="V279" i="28" s="1"/>
  <c r="T268" i="28"/>
  <c r="V268" i="28" s="1"/>
  <c r="T72" i="28"/>
  <c r="V72" i="28" s="1"/>
  <c r="X72" i="28" s="1"/>
  <c r="T71" i="28"/>
  <c r="V71" i="28" s="1"/>
  <c r="W71" i="28" s="1"/>
  <c r="T59" i="28"/>
  <c r="V59" i="28" s="1"/>
  <c r="T218" i="28"/>
  <c r="AR19" i="4"/>
  <c r="AR200" i="4"/>
  <c r="AR76" i="4"/>
  <c r="AR18" i="4"/>
  <c r="AS192" i="4"/>
  <c r="AU192" i="4" s="1"/>
  <c r="AW192" i="4" s="1"/>
  <c r="Y134" i="4"/>
  <c r="N1601" i="7"/>
  <c r="I612" i="7"/>
  <c r="I1593" i="7"/>
  <c r="I1597" i="7"/>
  <c r="N256" i="7"/>
  <c r="N460" i="7"/>
  <c r="N1100" i="7"/>
  <c r="N1172" i="7"/>
  <c r="N1248" i="7"/>
  <c r="N1252" i="7"/>
  <c r="R152" i="4"/>
  <c r="R146" i="4"/>
  <c r="R43" i="4"/>
  <c r="W83" i="4"/>
  <c r="R100" i="4"/>
  <c r="R8" i="4"/>
  <c r="Y102" i="4"/>
  <c r="AS54" i="4"/>
  <c r="AU54" i="4" s="1"/>
  <c r="AS52" i="4"/>
  <c r="AQ52" i="4"/>
  <c r="AQ41" i="4"/>
  <c r="Y6" i="4"/>
  <c r="Y30" i="4"/>
  <c r="Y54" i="4"/>
  <c r="P86" i="4"/>
  <c r="R86" i="4"/>
  <c r="Y90" i="4"/>
  <c r="W114" i="4"/>
  <c r="Y114" i="4"/>
  <c r="W190" i="4"/>
  <c r="AS125" i="4"/>
  <c r="AU125" i="4" s="1"/>
  <c r="AV125" i="4" s="1"/>
  <c r="R25" i="4"/>
  <c r="R32" i="4"/>
  <c r="W216" i="4"/>
  <c r="AQ201" i="4"/>
  <c r="AS99" i="4"/>
  <c r="AU99" i="4" s="1"/>
  <c r="AW99" i="4" s="1"/>
  <c r="AQ99" i="4"/>
  <c r="AS85" i="4"/>
  <c r="AU85" i="4" s="1"/>
  <c r="AQ85" i="4"/>
  <c r="AQ26" i="4"/>
  <c r="Y53" i="4"/>
  <c r="Y61" i="4"/>
  <c r="R85" i="4"/>
  <c r="P85" i="4"/>
  <c r="R128" i="4"/>
  <c r="P128" i="4"/>
  <c r="R200" i="4"/>
  <c r="P200" i="4"/>
  <c r="W203" i="4"/>
  <c r="Y207" i="4"/>
  <c r="Y210" i="4"/>
  <c r="AQ67" i="4"/>
  <c r="AS193" i="4"/>
  <c r="AU193" i="4" s="1"/>
  <c r="AQ193" i="4"/>
  <c r="AQ35" i="4"/>
  <c r="AS35" i="4"/>
  <c r="AU35" i="4" s="1"/>
  <c r="R22" i="4"/>
  <c r="P22" i="4"/>
  <c r="W36" i="4"/>
  <c r="Y36" i="4"/>
  <c r="W71" i="4"/>
  <c r="Y118" i="4"/>
  <c r="R204" i="4"/>
  <c r="P204" i="4"/>
  <c r="Y8" i="4"/>
  <c r="Y182" i="4"/>
  <c r="Y93" i="4"/>
  <c r="AS16" i="4"/>
  <c r="AU16" i="4" s="1"/>
  <c r="AQ78" i="4"/>
  <c r="AS78" i="4"/>
  <c r="AU78" i="4" s="1"/>
  <c r="AV78" i="4" s="1"/>
  <c r="AS61" i="4"/>
  <c r="AS58" i="4"/>
  <c r="AQ58" i="4"/>
  <c r="R51" i="4"/>
  <c r="Y69" i="4"/>
  <c r="W75" i="4"/>
  <c r="Y194" i="4"/>
  <c r="AS96" i="4"/>
  <c r="AU96" i="4" s="1"/>
  <c r="AV96" i="4" s="1"/>
  <c r="R5" i="4"/>
  <c r="P5" i="4"/>
  <c r="W28" i="4"/>
  <c r="W49" i="4"/>
  <c r="Y49" i="4"/>
  <c r="Y136" i="4"/>
  <c r="W213" i="4"/>
  <c r="AS88" i="4"/>
  <c r="AU88" i="4" s="1"/>
  <c r="AS77" i="4"/>
  <c r="AQ77" i="4"/>
  <c r="P160" i="4"/>
  <c r="W210" i="4"/>
  <c r="R130" i="4"/>
  <c r="R29" i="4"/>
  <c r="P210" i="4"/>
  <c r="P182" i="4"/>
  <c r="AQ190" i="4"/>
  <c r="AS197" i="4"/>
  <c r="AU197" i="4" s="1"/>
  <c r="AQ197" i="4"/>
  <c r="AS173" i="4"/>
  <c r="AU173" i="4" s="1"/>
  <c r="AV173" i="4" s="1"/>
  <c r="AQ173" i="4"/>
  <c r="AQ103" i="4"/>
  <c r="AS10" i="4"/>
  <c r="AU10" i="4" s="1"/>
  <c r="AW10" i="4" s="1"/>
  <c r="P41" i="4"/>
  <c r="Y41" i="4"/>
  <c r="W55" i="4"/>
  <c r="R180" i="4"/>
  <c r="P180" i="4"/>
  <c r="R184" i="4"/>
  <c r="P191" i="4"/>
  <c r="Y25" i="4"/>
  <c r="P93" i="4"/>
  <c r="Y173" i="4"/>
  <c r="R207" i="4"/>
  <c r="P53" i="4"/>
  <c r="P117" i="4"/>
  <c r="AQ51" i="4"/>
  <c r="AQ185" i="4"/>
  <c r="AS185" i="4"/>
  <c r="AU185" i="4" s="1"/>
  <c r="AS176" i="4"/>
  <c r="AQ176" i="4"/>
  <c r="AQ121" i="4"/>
  <c r="AS121" i="4"/>
  <c r="W126" i="4"/>
  <c r="Y126" i="4"/>
  <c r="Y137" i="4"/>
  <c r="W153" i="4"/>
  <c r="Y153" i="4"/>
  <c r="R173" i="4"/>
  <c r="P173" i="4"/>
  <c r="Y180" i="4"/>
  <c r="W180" i="4"/>
  <c r="Y198" i="4"/>
  <c r="W198" i="4"/>
  <c r="P149" i="4"/>
  <c r="R149" i="4"/>
  <c r="AQ177" i="4"/>
  <c r="Y63" i="4"/>
  <c r="Y200" i="4"/>
  <c r="Y170" i="4"/>
  <c r="AQ55" i="4"/>
  <c r="AQ3" i="4"/>
  <c r="AS128" i="4"/>
  <c r="AU128" i="4" s="1"/>
  <c r="P32" i="4"/>
  <c r="W116" i="4"/>
  <c r="Y116" i="4"/>
  <c r="R57" i="4"/>
  <c r="R98" i="4"/>
  <c r="Y100" i="4"/>
  <c r="R196" i="4"/>
  <c r="Y37" i="4"/>
  <c r="AS168" i="4"/>
  <c r="AU168" i="4" s="1"/>
  <c r="AV168" i="4" s="1"/>
  <c r="AQ168" i="4"/>
  <c r="Y21" i="4"/>
  <c r="W21" i="4"/>
  <c r="AS209" i="4"/>
  <c r="AU209" i="4" s="1"/>
  <c r="AQ209" i="4"/>
  <c r="AQ212" i="4"/>
  <c r="AS212" i="4"/>
  <c r="AQ19" i="4"/>
  <c r="Y109" i="4"/>
  <c r="AS215" i="4"/>
  <c r="AU215" i="4" s="1"/>
  <c r="AV215" i="4" s="1"/>
  <c r="AQ183" i="4"/>
  <c r="Y73" i="4"/>
  <c r="W73" i="4"/>
  <c r="W201" i="4"/>
  <c r="W211" i="4"/>
  <c r="Y211" i="4"/>
  <c r="W145" i="4"/>
  <c r="P2" i="4"/>
  <c r="P135" i="4"/>
  <c r="AS133" i="4"/>
  <c r="AU133" i="4" s="1"/>
  <c r="AV133" i="4" s="1"/>
  <c r="AQ111" i="4"/>
  <c r="AS111" i="4"/>
  <c r="AU111" i="4" s="1"/>
  <c r="AS24" i="4"/>
  <c r="AU24" i="4" s="1"/>
  <c r="AW24" i="4" s="1"/>
  <c r="AS27" i="4"/>
  <c r="AU27" i="4" s="1"/>
  <c r="AS74" i="4"/>
  <c r="AQ74" i="4"/>
  <c r="Y68" i="4"/>
  <c r="Y104" i="4"/>
  <c r="W124" i="4"/>
  <c r="Y124" i="4"/>
  <c r="P37" i="4"/>
  <c r="AQ204" i="4"/>
  <c r="AS204" i="4"/>
  <c r="AU204" i="4" s="1"/>
  <c r="AW204" i="4" s="1"/>
  <c r="AS175" i="4"/>
  <c r="AU175" i="4" s="1"/>
  <c r="AV175" i="4" s="1"/>
  <c r="AQ175" i="4"/>
  <c r="R6" i="4"/>
  <c r="P6" i="4"/>
  <c r="R38" i="4"/>
  <c r="P38" i="4"/>
  <c r="R59" i="4"/>
  <c r="R66" i="4"/>
  <c r="P91" i="4"/>
  <c r="R193" i="4"/>
  <c r="P193" i="4"/>
  <c r="AQ140" i="4"/>
  <c r="Y29" i="4"/>
  <c r="R4" i="4"/>
  <c r="W134" i="4"/>
  <c r="AQ48" i="4"/>
  <c r="AS82" i="4"/>
  <c r="AU82" i="4" s="1"/>
  <c r="AS63" i="4"/>
  <c r="AU63" i="4" s="1"/>
  <c r="AW63" i="4" s="1"/>
  <c r="AS60" i="4"/>
  <c r="AU60" i="4" s="1"/>
  <c r="AW60" i="4" s="1"/>
  <c r="W56" i="4"/>
  <c r="Y56" i="4"/>
  <c r="P115" i="4"/>
  <c r="P122" i="4"/>
  <c r="Y129" i="4"/>
  <c r="P129" i="4"/>
  <c r="AQ94" i="4"/>
  <c r="P46" i="4"/>
  <c r="P54" i="4"/>
  <c r="R54" i="4"/>
  <c r="P82" i="4"/>
  <c r="R82" i="4"/>
  <c r="Y128" i="4"/>
  <c r="R142" i="4"/>
  <c r="W34" i="4"/>
  <c r="P43" i="4"/>
  <c r="AS186" i="4"/>
  <c r="AU186" i="4" s="1"/>
  <c r="AV186" i="4" s="1"/>
  <c r="AQ186" i="4"/>
  <c r="W24" i="4"/>
  <c r="W119" i="4"/>
  <c r="Y119" i="4"/>
  <c r="R188" i="4"/>
  <c r="P188" i="4"/>
  <c r="Y31" i="4"/>
  <c r="AQ11" i="4"/>
  <c r="R48" i="4"/>
  <c r="P48" i="4"/>
  <c r="R172" i="4"/>
  <c r="W204" i="4"/>
  <c r="AQ196" i="4"/>
  <c r="AS214" i="4"/>
  <c r="AU214" i="4" s="1"/>
  <c r="R147" i="4"/>
  <c r="R148" i="4"/>
  <c r="Y148" i="4"/>
  <c r="P148" i="4"/>
  <c r="Y147" i="4"/>
  <c r="W147" i="4"/>
  <c r="Y146" i="4"/>
  <c r="I117" i="14"/>
  <c r="I18" i="31"/>
  <c r="I43" i="31"/>
  <c r="I19" i="31"/>
  <c r="B308" i="12"/>
  <c r="C117" i="14"/>
  <c r="A415" i="12"/>
  <c r="A1252" i="12"/>
  <c r="A1387" i="12" s="1"/>
  <c r="A1522" i="12" s="1"/>
  <c r="A2555" i="12"/>
  <c r="A2690" i="12" s="1"/>
  <c r="A2825" i="12" s="1"/>
  <c r="A2960" i="12" s="1"/>
  <c r="A3095" i="12" s="1"/>
  <c r="A3230" i="12" s="1"/>
  <c r="A3365" i="12" s="1"/>
  <c r="A3500" i="12" s="1"/>
  <c r="A3635" i="12" s="1"/>
  <c r="A3770" i="12" s="1"/>
  <c r="F3" i="14"/>
  <c r="F39" i="14"/>
  <c r="B659" i="12"/>
  <c r="I95" i="14"/>
  <c r="C95" i="14"/>
  <c r="B194" i="14"/>
  <c r="B233" i="14" s="1"/>
  <c r="B272" i="14" s="1"/>
  <c r="F61" i="14"/>
  <c r="B1240" i="12"/>
  <c r="B1375" i="12" s="1"/>
  <c r="B1510" i="12" s="1"/>
  <c r="B632" i="12"/>
  <c r="B767" i="12" s="1"/>
  <c r="B902" i="12" s="1"/>
  <c r="A1433" i="12"/>
  <c r="F25" i="14"/>
  <c r="A122" i="14"/>
  <c r="A161" i="14" s="1"/>
  <c r="B910" i="12"/>
  <c r="B855" i="12"/>
  <c r="B248" i="14"/>
  <c r="F2" i="14"/>
  <c r="A1568" i="12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182" i="14"/>
  <c r="A3341" i="12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3613" i="12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B1045" i="12"/>
  <c r="A1657" i="12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3992" i="12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1271" i="12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3905" i="12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2331" i="12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F9" i="14"/>
  <c r="F12" i="14"/>
  <c r="F18" i="14"/>
  <c r="F10" i="14"/>
  <c r="F48" i="14"/>
  <c r="F52" i="14"/>
  <c r="F11" i="14"/>
  <c r="F14" i="14"/>
  <c r="F13" i="14"/>
  <c r="F8" i="14"/>
  <c r="F47" i="14"/>
  <c r="F17" i="14"/>
  <c r="F7" i="14"/>
  <c r="F15" i="14"/>
  <c r="F51" i="14"/>
  <c r="F53" i="14"/>
  <c r="F16" i="14"/>
  <c r="F46" i="14"/>
  <c r="F50" i="14"/>
  <c r="B199" i="12"/>
  <c r="B334" i="12" s="1"/>
  <c r="B166" i="12"/>
  <c r="C166" i="12" s="1"/>
  <c r="C31" i="12"/>
  <c r="B575" i="12"/>
  <c r="B2834" i="12"/>
  <c r="B2969" i="12" s="1"/>
  <c r="B3104" i="12" s="1"/>
  <c r="B3239" i="12" s="1"/>
  <c r="B3374" i="12" s="1"/>
  <c r="B3509" i="12" s="1"/>
  <c r="B3644" i="12" s="1"/>
  <c r="B3779" i="12" s="1"/>
  <c r="B3914" i="12" s="1"/>
  <c r="B4049" i="12" s="1"/>
  <c r="B4184" i="12" s="1"/>
  <c r="B4319" i="12" s="1"/>
  <c r="B4454" i="12" s="1"/>
  <c r="A221" i="14"/>
  <c r="Y261" i="28"/>
  <c r="T261" i="28"/>
  <c r="V261" i="28" s="1"/>
  <c r="X261" i="28" s="1"/>
  <c r="B289" i="12"/>
  <c r="C289" i="12" s="1"/>
  <c r="T161" i="28"/>
  <c r="V161" i="28" s="1"/>
  <c r="W161" i="28" s="1"/>
  <c r="Y161" i="28"/>
  <c r="Y195" i="28"/>
  <c r="T195" i="28"/>
  <c r="T244" i="28"/>
  <c r="V244" i="28" s="1"/>
  <c r="Y244" i="28"/>
  <c r="Y239" i="28"/>
  <c r="T239" i="28"/>
  <c r="V239" i="28" s="1"/>
  <c r="A676" i="12"/>
  <c r="Y167" i="28"/>
  <c r="T167" i="28"/>
  <c r="V167" i="28" s="1"/>
  <c r="X167" i="28" s="1"/>
  <c r="Y169" i="28"/>
  <c r="T169" i="28"/>
  <c r="V169" i="28" s="1"/>
  <c r="W169" i="28" s="1"/>
  <c r="B448" i="12"/>
  <c r="C313" i="12"/>
  <c r="Y42" i="28"/>
  <c r="T42" i="28"/>
  <c r="V42" i="28" s="1"/>
  <c r="X42" i="28" s="1"/>
  <c r="Y60" i="28"/>
  <c r="T60" i="28"/>
  <c r="V60" i="28" s="1"/>
  <c r="Y254" i="28"/>
  <c r="B533" i="12"/>
  <c r="C398" i="12"/>
  <c r="Y96" i="28"/>
  <c r="T96" i="28"/>
  <c r="V96" i="28" s="1"/>
  <c r="X96" i="28" s="1"/>
  <c r="B930" i="12"/>
  <c r="B799" i="12"/>
  <c r="B934" i="12" s="1"/>
  <c r="T144" i="28"/>
  <c r="V144" i="28" s="1"/>
  <c r="Y144" i="28"/>
  <c r="T207" i="28"/>
  <c r="V207" i="28" s="1"/>
  <c r="T225" i="28"/>
  <c r="V225" i="28" s="1"/>
  <c r="W225" i="28" s="1"/>
  <c r="Y225" i="28"/>
  <c r="Y237" i="28"/>
  <c r="T237" i="28"/>
  <c r="V237" i="28" s="1"/>
  <c r="W237" i="28" s="1"/>
  <c r="B281" i="12"/>
  <c r="B416" i="12" s="1"/>
  <c r="B451" i="12"/>
  <c r="R99" i="4"/>
  <c r="Y99" i="4"/>
  <c r="P99" i="4"/>
  <c r="R158" i="4"/>
  <c r="P158" i="4"/>
  <c r="Y201" i="4"/>
  <c r="P201" i="4"/>
  <c r="R216" i="4"/>
  <c r="P216" i="4"/>
  <c r="Y216" i="4"/>
  <c r="B685" i="12"/>
  <c r="B181" i="14"/>
  <c r="B645" i="12"/>
  <c r="J109" i="5"/>
  <c r="J106" i="5"/>
  <c r="J110" i="5"/>
  <c r="J107" i="5"/>
  <c r="K102" i="5"/>
  <c r="J108" i="5"/>
  <c r="C270" i="12"/>
  <c r="C244" i="12"/>
  <c r="C343" i="12"/>
  <c r="C189" i="12"/>
  <c r="C213" i="12"/>
  <c r="C307" i="12"/>
  <c r="C389" i="12"/>
  <c r="C169" i="12"/>
  <c r="C393" i="12"/>
  <c r="C179" i="12"/>
  <c r="C283" i="12"/>
  <c r="C141" i="12"/>
  <c r="C178" i="12"/>
  <c r="C293" i="12"/>
  <c r="C163" i="12"/>
  <c r="C249" i="12"/>
  <c r="C153" i="12"/>
  <c r="C362" i="12"/>
  <c r="C186" i="12"/>
  <c r="C170" i="12"/>
  <c r="C145" i="12"/>
  <c r="C356" i="12"/>
  <c r="C315" i="12"/>
  <c r="C230" i="12"/>
  <c r="C381" i="12"/>
  <c r="C268" i="12"/>
  <c r="C219" i="12"/>
  <c r="C180" i="12"/>
  <c r="C341" i="12"/>
  <c r="C155" i="12"/>
  <c r="C367" i="12"/>
  <c r="C231" i="12"/>
  <c r="C364" i="12"/>
  <c r="C262" i="12"/>
  <c r="C159" i="12"/>
  <c r="C192" i="12"/>
  <c r="C278" i="12"/>
  <c r="C191" i="12"/>
  <c r="C379" i="12"/>
  <c r="C397" i="12"/>
  <c r="C363" i="12"/>
  <c r="C201" i="12"/>
  <c r="C445" i="12"/>
  <c r="C185" i="12"/>
  <c r="C413" i="12"/>
  <c r="C280" i="12"/>
  <c r="C172" i="12"/>
  <c r="C402" i="12"/>
  <c r="C235" i="12"/>
  <c r="C158" i="12"/>
  <c r="C286" i="12"/>
  <c r="C295" i="12"/>
  <c r="C208" i="12"/>
  <c r="C216" i="12"/>
  <c r="C209" i="12"/>
  <c r="C261" i="12"/>
  <c r="C390" i="12"/>
  <c r="C255" i="12"/>
  <c r="C218" i="12"/>
  <c r="C246" i="12"/>
  <c r="C248" i="12"/>
  <c r="C500" i="12"/>
  <c r="C336" i="12"/>
  <c r="C383" i="12"/>
  <c r="C254" i="12"/>
  <c r="C351" i="12"/>
  <c r="C206" i="12"/>
  <c r="C260" i="12"/>
  <c r="C264" i="12"/>
  <c r="C263" i="12"/>
  <c r="C310" i="12"/>
  <c r="C177" i="12"/>
  <c r="C223" i="12"/>
  <c r="C499" i="12"/>
  <c r="C394" i="12"/>
  <c r="C175" i="12"/>
  <c r="C1026" i="12"/>
  <c r="C267" i="12"/>
  <c r="C259" i="12"/>
  <c r="C491" i="12"/>
  <c r="C157" i="12"/>
  <c r="C375" i="12"/>
  <c r="F40" i="14"/>
  <c r="F34" i="14"/>
  <c r="F58" i="14"/>
  <c r="F71" i="14"/>
  <c r="F32" i="14"/>
  <c r="F24" i="14"/>
  <c r="F27" i="14"/>
  <c r="F28" i="14"/>
  <c r="F33" i="14"/>
  <c r="F21" i="14"/>
  <c r="F31" i="14"/>
  <c r="F38" i="14"/>
  <c r="F29" i="14"/>
  <c r="F64" i="14"/>
  <c r="F79" i="14"/>
  <c r="F19" i="14"/>
  <c r="F30" i="14"/>
  <c r="F37" i="14"/>
  <c r="F26" i="14"/>
  <c r="F78" i="14"/>
  <c r="F66" i="14"/>
  <c r="F22" i="14"/>
  <c r="F20" i="14"/>
  <c r="F5" i="14"/>
  <c r="F67" i="14"/>
  <c r="F35" i="14"/>
  <c r="F23" i="14"/>
  <c r="F72" i="14"/>
  <c r="F117" i="14"/>
  <c r="D118" i="14"/>
  <c r="D74" i="14"/>
  <c r="A88" i="14"/>
  <c r="G49" i="14"/>
  <c r="H49" i="14"/>
  <c r="I49" i="14"/>
  <c r="B205" i="12"/>
  <c r="C70" i="12"/>
  <c r="B637" i="12"/>
  <c r="B772" i="12" s="1"/>
  <c r="C772" i="12" s="1"/>
  <c r="C502" i="12"/>
  <c r="B566" i="12"/>
  <c r="B701" i="12" s="1"/>
  <c r="B225" i="12"/>
  <c r="C90" i="12"/>
  <c r="Y178" i="4"/>
  <c r="W178" i="4"/>
  <c r="B1903" i="12"/>
  <c r="B2038" i="12" s="1"/>
  <c r="B2173" i="12" s="1"/>
  <c r="B752" i="12"/>
  <c r="B887" i="12" s="1"/>
  <c r="B1022" i="12" s="1"/>
  <c r="B543" i="12"/>
  <c r="B596" i="12"/>
  <c r="A136" i="14"/>
  <c r="A175" i="14" s="1"/>
  <c r="A214" i="14" s="1"/>
  <c r="A253" i="14" s="1"/>
  <c r="O42" i="5"/>
  <c r="O40" i="5"/>
  <c r="O43" i="5"/>
  <c r="O44" i="5"/>
  <c r="O38" i="5"/>
  <c r="O39" i="5"/>
  <c r="O37" i="5"/>
  <c r="K76" i="5"/>
  <c r="K73" i="5"/>
  <c r="K70" i="5"/>
  <c r="K75" i="5"/>
  <c r="K72" i="5"/>
  <c r="K71" i="5"/>
  <c r="K77" i="5"/>
  <c r="C73" i="14"/>
  <c r="I73" i="14"/>
  <c r="B112" i="14"/>
  <c r="N44" i="32"/>
  <c r="N30" i="32"/>
  <c r="N35" i="32"/>
  <c r="N65" i="32"/>
  <c r="N21" i="32"/>
  <c r="N97" i="32"/>
  <c r="N85" i="32"/>
  <c r="D44" i="32"/>
  <c r="D30" i="32"/>
  <c r="D75" i="32"/>
  <c r="Y128" i="28"/>
  <c r="T128" i="28"/>
  <c r="V128" i="28" s="1"/>
  <c r="X128" i="28" s="1"/>
  <c r="T130" i="28"/>
  <c r="V130" i="28" s="1"/>
  <c r="Y130" i="28"/>
  <c r="B464" i="12"/>
  <c r="B651" i="12"/>
  <c r="B786" i="12" s="1"/>
  <c r="AQ137" i="4"/>
  <c r="AS137" i="4"/>
  <c r="AU137" i="4" s="1"/>
  <c r="AW137" i="4" s="1"/>
  <c r="J4" i="5"/>
  <c r="J10" i="5"/>
  <c r="J3" i="5"/>
  <c r="J5" i="5"/>
  <c r="J7" i="5"/>
  <c r="J6" i="5"/>
  <c r="P42" i="5"/>
  <c r="P40" i="5"/>
  <c r="P37" i="5"/>
  <c r="P44" i="5"/>
  <c r="P41" i="5"/>
  <c r="P39" i="5"/>
  <c r="P38" i="5"/>
  <c r="K54" i="5"/>
  <c r="K49" i="5"/>
  <c r="K48" i="5"/>
  <c r="K50" i="5"/>
  <c r="H48" i="14"/>
  <c r="C48" i="14"/>
  <c r="I48" i="14"/>
  <c r="G48" i="14"/>
  <c r="A107" i="14"/>
  <c r="G61" i="14"/>
  <c r="I61" i="14"/>
  <c r="G42" i="14"/>
  <c r="C42" i="14"/>
  <c r="H42" i="14"/>
  <c r="F42" i="14"/>
  <c r="A81" i="14"/>
  <c r="B741" i="12"/>
  <c r="B357" i="12"/>
  <c r="C222" i="12"/>
  <c r="A1325" i="12"/>
  <c r="A1460" i="12" s="1"/>
  <c r="B493" i="12"/>
  <c r="C493" i="12" s="1"/>
  <c r="C358" i="12"/>
  <c r="B611" i="12"/>
  <c r="C611" i="12" s="1"/>
  <c r="K3" i="5"/>
  <c r="P84" i="17"/>
  <c r="AL84" i="17"/>
  <c r="V84" i="17"/>
  <c r="B331" i="12"/>
  <c r="C196" i="12"/>
  <c r="B729" i="12"/>
  <c r="C279" i="12"/>
  <c r="B414" i="12"/>
  <c r="B549" i="12" s="1"/>
  <c r="B684" i="12" s="1"/>
  <c r="B388" i="12"/>
  <c r="P70" i="4"/>
  <c r="R70" i="4"/>
  <c r="Y70" i="4"/>
  <c r="W125" i="4"/>
  <c r="P131" i="4"/>
  <c r="R131" i="4"/>
  <c r="P162" i="4"/>
  <c r="R162" i="4"/>
  <c r="R176" i="4"/>
  <c r="P176" i="4"/>
  <c r="T252" i="28"/>
  <c r="V252" i="28" s="1"/>
  <c r="W252" i="28" s="1"/>
  <c r="Y252" i="28"/>
  <c r="B328" i="12"/>
  <c r="B761" i="12"/>
  <c r="B896" i="12" s="1"/>
  <c r="B130" i="14"/>
  <c r="AJ30" i="32"/>
  <c r="AJ21" i="32"/>
  <c r="AJ35" i="32"/>
  <c r="AJ44" i="32"/>
  <c r="AJ75" i="32"/>
  <c r="S65" i="32"/>
  <c r="S30" i="32"/>
  <c r="S85" i="32"/>
  <c r="AB37" i="33"/>
  <c r="AK82" i="32"/>
  <c r="Z34" i="33"/>
  <c r="B188" i="12"/>
  <c r="C53" i="12"/>
  <c r="C321" i="12"/>
  <c r="B562" i="12"/>
  <c r="C562" i="12" s="1"/>
  <c r="AQ49" i="4"/>
  <c r="AS49" i="4"/>
  <c r="AU49" i="4" s="1"/>
  <c r="AW49" i="4" s="1"/>
  <c r="R49" i="4"/>
  <c r="P49" i="4"/>
  <c r="A1337" i="12"/>
  <c r="A1472" i="12" s="1"/>
  <c r="F76" i="14"/>
  <c r="B115" i="14"/>
  <c r="B154" i="14" s="1"/>
  <c r="B193" i="14" s="1"/>
  <c r="B232" i="14" s="1"/>
  <c r="B271" i="14" s="1"/>
  <c r="C52" i="14"/>
  <c r="G52" i="14"/>
  <c r="A113" i="14"/>
  <c r="Z33" i="33"/>
  <c r="B460" i="12"/>
  <c r="B297" i="12"/>
  <c r="B432" i="12" s="1"/>
  <c r="C432" i="12" s="1"/>
  <c r="C162" i="12"/>
  <c r="B501" i="12"/>
  <c r="B636" i="12" s="1"/>
  <c r="B519" i="12"/>
  <c r="C384" i="12"/>
  <c r="Y45" i="4"/>
  <c r="W45" i="4"/>
  <c r="W193" i="4"/>
  <c r="Y193" i="4"/>
  <c r="B800" i="12"/>
  <c r="Y271" i="28"/>
  <c r="T271" i="28"/>
  <c r="V271" i="28" s="1"/>
  <c r="W271" i="28" s="1"/>
  <c r="A657" i="12"/>
  <c r="C657" i="12" s="1"/>
  <c r="AA26" i="33"/>
  <c r="B749" i="12"/>
  <c r="B691" i="12"/>
  <c r="B826" i="12" s="1"/>
  <c r="B224" i="12"/>
  <c r="C89" i="12"/>
  <c r="B377" i="12"/>
  <c r="C242" i="12"/>
  <c r="P121" i="4"/>
  <c r="R121" i="4"/>
  <c r="Y121" i="4"/>
  <c r="P141" i="4"/>
  <c r="R141" i="4"/>
  <c r="T247" i="28"/>
  <c r="V247" i="28" s="1"/>
  <c r="W247" i="28" s="1"/>
  <c r="Y247" i="28"/>
  <c r="Y245" i="28"/>
  <c r="T245" i="28"/>
  <c r="V245" i="28" s="1"/>
  <c r="X245" i="28" s="1"/>
  <c r="C344" i="12"/>
  <c r="B171" i="12"/>
  <c r="C36" i="12"/>
  <c r="C4" i="12"/>
  <c r="B139" i="12"/>
  <c r="B792" i="12"/>
  <c r="B1216" i="12"/>
  <c r="B1351" i="12" s="1"/>
  <c r="A114" i="14"/>
  <c r="H75" i="14"/>
  <c r="I75" i="14"/>
  <c r="I67" i="14"/>
  <c r="C67" i="14"/>
  <c r="A106" i="14"/>
  <c r="G106" i="14" s="1"/>
  <c r="H67" i="14"/>
  <c r="F60" i="14"/>
  <c r="G60" i="14"/>
  <c r="Y11" i="28"/>
  <c r="T11" i="28"/>
  <c r="V11" i="28" s="1"/>
  <c r="X11" i="28" s="1"/>
  <c r="B215" i="12"/>
  <c r="B350" i="12" s="1"/>
  <c r="C80" i="12"/>
  <c r="C52" i="12"/>
  <c r="B187" i="12"/>
  <c r="C187" i="12" s="1"/>
  <c r="B851" i="12"/>
  <c r="B152" i="12"/>
  <c r="C17" i="12"/>
  <c r="B386" i="12"/>
  <c r="C251" i="12"/>
  <c r="Y130" i="4"/>
  <c r="A505" i="12"/>
  <c r="M41" i="5"/>
  <c r="M39" i="5"/>
  <c r="M44" i="5"/>
  <c r="M38" i="5"/>
  <c r="M42" i="5"/>
  <c r="S42" i="5"/>
  <c r="S44" i="5"/>
  <c r="J61" i="5"/>
  <c r="J66" i="5"/>
  <c r="J60" i="5"/>
  <c r="J62" i="5"/>
  <c r="J59" i="5"/>
  <c r="I85" i="32"/>
  <c r="I21" i="32"/>
  <c r="I65" i="32"/>
  <c r="W36" i="33"/>
  <c r="C203" i="12"/>
  <c r="B338" i="12"/>
  <c r="B217" i="12"/>
  <c r="C82" i="12"/>
  <c r="B1054" i="12"/>
  <c r="B1074" i="12"/>
  <c r="B1209" i="12" s="1"/>
  <c r="N38" i="5"/>
  <c r="J55" i="5"/>
  <c r="J52" i="5"/>
  <c r="J54" i="5"/>
  <c r="J51" i="5"/>
  <c r="J76" i="5"/>
  <c r="B101" i="14"/>
  <c r="AC21" i="32"/>
  <c r="AC65" i="32"/>
  <c r="AC75" i="32"/>
  <c r="AC44" i="32"/>
  <c r="AC54" i="32"/>
  <c r="AC35" i="32"/>
  <c r="R35" i="32"/>
  <c r="B35" i="32"/>
  <c r="B30" i="32"/>
  <c r="Y17" i="28"/>
  <c r="T17" i="28"/>
  <c r="V17" i="28" s="1"/>
  <c r="W17" i="28" s="1"/>
  <c r="B210" i="12"/>
  <c r="C75" i="12"/>
  <c r="B330" i="12"/>
  <c r="C195" i="12"/>
  <c r="B284" i="12"/>
  <c r="B419" i="12" s="1"/>
  <c r="B554" i="12" s="1"/>
  <c r="B689" i="12" s="1"/>
  <c r="B824" i="12" s="1"/>
  <c r="C149" i="12"/>
  <c r="B275" i="12"/>
  <c r="C275" i="12" s="1"/>
  <c r="C91" i="12"/>
  <c r="B226" i="12"/>
  <c r="B1890" i="12"/>
  <c r="B2025" i="12" s="1"/>
  <c r="B2160" i="12" s="1"/>
  <c r="B2295" i="12" s="1"/>
  <c r="B2430" i="12" s="1"/>
  <c r="T115" i="5"/>
  <c r="C7" i="12"/>
  <c r="C56" i="12"/>
  <c r="U115" i="5"/>
  <c r="C8" i="12"/>
  <c r="C50" i="12"/>
  <c r="C32" i="12"/>
  <c r="C194" i="12"/>
  <c r="C25" i="12"/>
  <c r="C118" i="12"/>
  <c r="C59" i="12"/>
  <c r="C94" i="12"/>
  <c r="C117" i="12"/>
  <c r="C66" i="12"/>
  <c r="L41" i="5"/>
  <c r="C26" i="12"/>
  <c r="C51" i="12"/>
  <c r="W21" i="32"/>
  <c r="W97" i="32"/>
  <c r="Q65" i="32"/>
  <c r="Q75" i="32"/>
  <c r="Y193" i="28"/>
  <c r="T193" i="28"/>
  <c r="V193" i="28" s="1"/>
  <c r="X193" i="28" s="1"/>
  <c r="B236" i="12"/>
  <c r="C236" i="12" s="1"/>
  <c r="C101" i="12"/>
  <c r="AS213" i="4"/>
  <c r="AU213" i="4" s="1"/>
  <c r="AV213" i="4" s="1"/>
  <c r="AS207" i="4"/>
  <c r="AU207" i="4" s="1"/>
  <c r="AW207" i="4" s="1"/>
  <c r="Y97" i="4"/>
  <c r="B266" i="12"/>
  <c r="C131" i="12"/>
  <c r="A1080" i="12"/>
  <c r="R5" i="5"/>
  <c r="C40" i="12"/>
  <c r="AQ134" i="4"/>
  <c r="K32" i="5"/>
  <c r="K33" i="5"/>
  <c r="C72" i="14"/>
  <c r="I72" i="14"/>
  <c r="A111" i="14"/>
  <c r="V97" i="32"/>
  <c r="C58" i="12"/>
  <c r="B302" i="12"/>
  <c r="C167" i="12"/>
  <c r="C111" i="12"/>
  <c r="R119" i="4"/>
  <c r="P119" i="4"/>
  <c r="C124" i="12"/>
  <c r="R6" i="5"/>
  <c r="R10" i="5"/>
  <c r="B183" i="12"/>
  <c r="C48" i="12"/>
  <c r="J97" i="5"/>
  <c r="J93" i="5"/>
  <c r="J96" i="5"/>
  <c r="C83" i="12"/>
  <c r="C107" i="12"/>
  <c r="C119" i="12"/>
  <c r="C126" i="12"/>
  <c r="C13" i="12"/>
  <c r="C3" i="12"/>
  <c r="C16" i="12"/>
  <c r="C63" i="12"/>
  <c r="C92" i="12"/>
  <c r="C29" i="12"/>
  <c r="C132" i="12"/>
  <c r="C15" i="12"/>
  <c r="C57" i="12"/>
  <c r="C129" i="12"/>
  <c r="C35" i="12"/>
  <c r="C227" i="12"/>
  <c r="C396" i="12"/>
  <c r="C14" i="12"/>
  <c r="C37" i="12"/>
  <c r="C86" i="12"/>
  <c r="C128" i="12"/>
  <c r="C103" i="12"/>
  <c r="C18" i="12"/>
  <c r="C161" i="12"/>
  <c r="C45" i="12"/>
  <c r="C100" i="12"/>
  <c r="C50" i="14"/>
  <c r="V35" i="32"/>
  <c r="U21" i="32"/>
  <c r="U35" i="32"/>
  <c r="Y159" i="28"/>
  <c r="T159" i="28"/>
  <c r="V159" i="28" s="1"/>
  <c r="T44" i="32"/>
  <c r="AS183" i="4"/>
  <c r="AU183" i="4" s="1"/>
  <c r="AV183" i="4" s="1"/>
  <c r="AS3" i="4"/>
  <c r="AU3" i="4" s="1"/>
  <c r="AW3" i="4" s="1"/>
  <c r="Y2" i="4"/>
  <c r="C76" i="14"/>
  <c r="AR50" i="4"/>
  <c r="AR113" i="4"/>
  <c r="AR46" i="4"/>
  <c r="AR14" i="4"/>
  <c r="AR191" i="4"/>
  <c r="AR177" i="4"/>
  <c r="AR55" i="4"/>
  <c r="AR185" i="4"/>
  <c r="AR80" i="4"/>
  <c r="AR210" i="4"/>
  <c r="AR110" i="4"/>
  <c r="AR81" i="4"/>
  <c r="AR214" i="4"/>
  <c r="AR25" i="4"/>
  <c r="AR78" i="4"/>
  <c r="AR100" i="4"/>
  <c r="AR13" i="4"/>
  <c r="AR22" i="4"/>
  <c r="AR201" i="4"/>
  <c r="AR44" i="4"/>
  <c r="AR65" i="4"/>
  <c r="AR58" i="4"/>
  <c r="AR105" i="4"/>
  <c r="AR89" i="4"/>
  <c r="AR154" i="4"/>
  <c r="AR6" i="4"/>
  <c r="AR203" i="4"/>
  <c r="AR48" i="4"/>
  <c r="AS65" i="4"/>
  <c r="AU65" i="4" s="1"/>
  <c r="AV65" i="4" s="1"/>
  <c r="AS68" i="4"/>
  <c r="AU68" i="4" s="1"/>
  <c r="AW68" i="4" s="1"/>
  <c r="AS153" i="4"/>
  <c r="AU153" i="4" s="1"/>
  <c r="AW153" i="4" s="1"/>
  <c r="AR118" i="4"/>
  <c r="AR188" i="4"/>
  <c r="AR83" i="4"/>
  <c r="AR202" i="4"/>
  <c r="AR9" i="4"/>
  <c r="AS178" i="4"/>
  <c r="AU178" i="4" s="1"/>
  <c r="Y35" i="4"/>
  <c r="Y162" i="4"/>
  <c r="AR124" i="4"/>
  <c r="AR156" i="4"/>
  <c r="AS57" i="4"/>
  <c r="AU57" i="4" s="1"/>
  <c r="AW57" i="4" s="1"/>
  <c r="AR93" i="4"/>
  <c r="AR109" i="4"/>
  <c r="AS103" i="4"/>
  <c r="AU103" i="4" s="1"/>
  <c r="AW103" i="4" s="1"/>
  <c r="AS95" i="4"/>
  <c r="AU95" i="4" s="1"/>
  <c r="AV95" i="4" s="1"/>
  <c r="AS70" i="4"/>
  <c r="AU70" i="4" s="1"/>
  <c r="AV70" i="4" s="1"/>
  <c r="AS67" i="4"/>
  <c r="AU67" i="4" s="1"/>
  <c r="AV67" i="4" s="1"/>
  <c r="AS41" i="4"/>
  <c r="AU41" i="4" s="1"/>
  <c r="AS33" i="4"/>
  <c r="AU33" i="4" s="1"/>
  <c r="AS17" i="4"/>
  <c r="AU17" i="4" s="1"/>
  <c r="AV17" i="4" s="1"/>
  <c r="Y67" i="4"/>
  <c r="R137" i="4"/>
  <c r="Y166" i="4"/>
  <c r="R194" i="4"/>
  <c r="AS203" i="4"/>
  <c r="AU203" i="4" s="1"/>
  <c r="AV203" i="4" s="1"/>
  <c r="AS120" i="4"/>
  <c r="AU120" i="4" s="1"/>
  <c r="AS98" i="4"/>
  <c r="AU98" i="4" s="1"/>
  <c r="AS73" i="4"/>
  <c r="AU73" i="4" s="1"/>
  <c r="AV73" i="4" s="1"/>
  <c r="AS59" i="4"/>
  <c r="AU59" i="4" s="1"/>
  <c r="AV59" i="4" s="1"/>
  <c r="Y9" i="4"/>
  <c r="P107" i="4"/>
  <c r="R114" i="4"/>
  <c r="Y158" i="4"/>
  <c r="AS87" i="4"/>
  <c r="AU87" i="4" s="1"/>
  <c r="AS76" i="4"/>
  <c r="AU76" i="4" s="1"/>
  <c r="AS5" i="4"/>
  <c r="AU5" i="4" s="1"/>
  <c r="AV5" i="4" s="1"/>
  <c r="AS115" i="4"/>
  <c r="AU115" i="4" s="1"/>
  <c r="AW115" i="4" s="1"/>
  <c r="AS112" i="4"/>
  <c r="AU112" i="4" s="1"/>
  <c r="AV112" i="4" s="1"/>
  <c r="AS34" i="4"/>
  <c r="AU34" i="4" s="1"/>
  <c r="AW34" i="4" s="1"/>
  <c r="Y10" i="4"/>
  <c r="Y85" i="4"/>
  <c r="Y92" i="4"/>
  <c r="AH100" i="18"/>
  <c r="Z100" i="18"/>
  <c r="R100" i="18"/>
  <c r="J100" i="18"/>
  <c r="H100" i="18"/>
  <c r="AF100" i="18"/>
  <c r="S100" i="18"/>
  <c r="AM100" i="18"/>
  <c r="AA100" i="18"/>
  <c r="G100" i="18"/>
  <c r="T100" i="18"/>
  <c r="L100" i="18"/>
  <c r="N100" i="18"/>
  <c r="X100" i="18"/>
  <c r="AN100" i="18"/>
  <c r="Z13" i="18"/>
  <c r="R13" i="18"/>
  <c r="Y13" i="18"/>
  <c r="I100" i="18"/>
  <c r="V100" i="18"/>
  <c r="AS146" i="4"/>
  <c r="AQ141" i="4"/>
  <c r="AS181" i="4"/>
  <c r="AU181" i="4" s="1"/>
  <c r="AV181" i="4" s="1"/>
  <c r="AQ181" i="4"/>
  <c r="AQ56" i="4"/>
  <c r="AS56" i="4"/>
  <c r="AU56" i="4" s="1"/>
  <c r="AS30" i="4"/>
  <c r="AU30" i="4" s="1"/>
  <c r="AV30" i="4" s="1"/>
  <c r="AQ30" i="4"/>
  <c r="R81" i="4"/>
  <c r="P81" i="4"/>
  <c r="Y140" i="4"/>
  <c r="R140" i="4"/>
  <c r="Y184" i="4"/>
  <c r="AQ167" i="4"/>
  <c r="AS167" i="4"/>
  <c r="AU167" i="4" s="1"/>
  <c r="AV167" i="4" s="1"/>
  <c r="Y48" i="4"/>
  <c r="R42" i="4"/>
  <c r="AQ76" i="4"/>
  <c r="AQ73" i="4"/>
  <c r="Y203" i="4"/>
  <c r="R72" i="4"/>
  <c r="Y81" i="4"/>
  <c r="AQ146" i="4"/>
  <c r="P76" i="4"/>
  <c r="AQ113" i="4"/>
  <c r="Y196" i="4"/>
  <c r="P104" i="4"/>
  <c r="AS161" i="4"/>
  <c r="AU161" i="4" s="1"/>
  <c r="AW161" i="4" s="1"/>
  <c r="AS71" i="4"/>
  <c r="AU71" i="4" s="1"/>
  <c r="AV71" i="4" s="1"/>
  <c r="R78" i="4"/>
  <c r="P163" i="4"/>
  <c r="P30" i="4"/>
  <c r="Y175" i="4"/>
  <c r="R36" i="4"/>
  <c r="AQ83" i="4"/>
  <c r="AS159" i="4"/>
  <c r="AQ159" i="4"/>
  <c r="AQ31" i="4"/>
  <c r="AS31" i="4"/>
  <c r="AU31" i="4" s="1"/>
  <c r="AW31" i="4" s="1"/>
  <c r="AQ8" i="4"/>
  <c r="AS8" i="4"/>
  <c r="AU8" i="4" s="1"/>
  <c r="AV8" i="4" s="1"/>
  <c r="R208" i="4"/>
  <c r="R211" i="4"/>
  <c r="P178" i="4"/>
  <c r="R178" i="4"/>
  <c r="Y135" i="4"/>
  <c r="AQ120" i="4"/>
  <c r="R76" i="4"/>
  <c r="AS39" i="4"/>
  <c r="AU39" i="4" s="1"/>
  <c r="AW39" i="4" s="1"/>
  <c r="P88" i="4"/>
  <c r="P24" i="4"/>
  <c r="W144" i="4"/>
  <c r="AS81" i="4"/>
  <c r="AU81" i="4" s="1"/>
  <c r="AS25" i="4"/>
  <c r="AU25" i="4" s="1"/>
  <c r="AV25" i="4" s="1"/>
  <c r="P118" i="4"/>
  <c r="R102" i="4"/>
  <c r="Y22" i="4"/>
  <c r="AQ115" i="4"/>
  <c r="Y84" i="4"/>
  <c r="AS104" i="4"/>
  <c r="AU104" i="4" s="1"/>
  <c r="AQ97" i="4"/>
  <c r="Y72" i="4"/>
  <c r="P17" i="4"/>
  <c r="R55" i="4"/>
  <c r="AQ33" i="4"/>
  <c r="AS110" i="4"/>
  <c r="AU110" i="4" s="1"/>
  <c r="AW110" i="4" s="1"/>
  <c r="AQ110" i="4"/>
  <c r="Y43" i="4"/>
  <c r="W43" i="4"/>
  <c r="R47" i="4"/>
  <c r="P47" i="4"/>
  <c r="P67" i="4"/>
  <c r="R97" i="4"/>
  <c r="P130" i="4"/>
  <c r="P144" i="4"/>
  <c r="R144" i="4"/>
  <c r="R156" i="4"/>
  <c r="Y156" i="4"/>
  <c r="AQ158" i="4"/>
  <c r="AS158" i="4"/>
  <c r="AU158" i="4" s="1"/>
  <c r="AV158" i="4" s="1"/>
  <c r="AQ106" i="4"/>
  <c r="AS106" i="4"/>
  <c r="AU106" i="4" s="1"/>
  <c r="AQ7" i="4"/>
  <c r="AS7" i="4"/>
  <c r="AU7" i="4" s="1"/>
  <c r="AW7" i="4" s="1"/>
  <c r="Y133" i="4"/>
  <c r="AQ98" i="4"/>
  <c r="AQ87" i="4"/>
  <c r="AS80" i="4"/>
  <c r="AU80" i="4" s="1"/>
  <c r="AQ80" i="4"/>
  <c r="R34" i="4"/>
  <c r="P34" i="4"/>
  <c r="P150" i="4"/>
  <c r="R150" i="4"/>
  <c r="AS179" i="4"/>
  <c r="AU179" i="4" s="1"/>
  <c r="Y19" i="4"/>
  <c r="Y59" i="4"/>
  <c r="W166" i="4"/>
  <c r="R2" i="4"/>
  <c r="P133" i="4"/>
  <c r="AS195" i="4"/>
  <c r="AU195" i="4" s="1"/>
  <c r="AV195" i="4" s="1"/>
  <c r="P61" i="4"/>
  <c r="P151" i="4"/>
  <c r="AS118" i="4"/>
  <c r="AU118" i="4" s="1"/>
  <c r="AW118" i="4" s="1"/>
  <c r="AS152" i="4"/>
  <c r="P203" i="4"/>
  <c r="AS122" i="4"/>
  <c r="AU122" i="4" s="1"/>
  <c r="AV122" i="4" s="1"/>
  <c r="AQ122" i="4"/>
  <c r="AS108" i="4"/>
  <c r="AU108" i="4" s="1"/>
  <c r="AV108" i="4" s="1"/>
  <c r="AQ108" i="4"/>
  <c r="AS100" i="4"/>
  <c r="AU100" i="4" s="1"/>
  <c r="AV100" i="4" s="1"/>
  <c r="AQ100" i="4"/>
  <c r="Y5" i="4"/>
  <c r="W5" i="4"/>
  <c r="Y17" i="4"/>
  <c r="R87" i="4"/>
  <c r="P87" i="4"/>
  <c r="W159" i="4"/>
  <c r="Y159" i="4"/>
  <c r="Y177" i="4"/>
  <c r="AS184" i="4"/>
  <c r="AU184" i="4" s="1"/>
  <c r="AW184" i="4" s="1"/>
  <c r="AQ184" i="4"/>
  <c r="AQ62" i="4"/>
  <c r="AS62" i="4"/>
  <c r="AU62" i="4" s="1"/>
  <c r="AW62" i="4" s="1"/>
  <c r="W65" i="4"/>
  <c r="Y65" i="4"/>
  <c r="W78" i="4"/>
  <c r="Y78" i="4"/>
  <c r="R166" i="4"/>
  <c r="P166" i="4"/>
  <c r="Y195" i="4"/>
  <c r="R195" i="4"/>
  <c r="AQ147" i="4"/>
  <c r="AS147" i="4"/>
  <c r="AS109" i="4"/>
  <c r="AU109" i="4" s="1"/>
  <c r="AS105" i="4"/>
  <c r="AU105" i="4" s="1"/>
  <c r="AQ105" i="4"/>
  <c r="R199" i="4"/>
  <c r="P199" i="4"/>
  <c r="Y172" i="4"/>
  <c r="P19" i="4"/>
  <c r="Y115" i="4"/>
  <c r="AS84" i="4"/>
  <c r="AU84" i="4" s="1"/>
  <c r="AW84" i="4" s="1"/>
  <c r="Y150" i="4"/>
  <c r="R151" i="4"/>
  <c r="AS44" i="4"/>
  <c r="AU44" i="4" s="1"/>
  <c r="P175" i="4"/>
  <c r="P97" i="4"/>
  <c r="AQ59" i="4"/>
  <c r="AS206" i="4"/>
  <c r="AU206" i="4" s="1"/>
  <c r="AV206" i="4" s="1"/>
  <c r="AQ203" i="4"/>
  <c r="AQ200" i="4"/>
  <c r="AS200" i="4"/>
  <c r="AU200" i="4" s="1"/>
  <c r="AV200" i="4" s="1"/>
  <c r="AQ50" i="4"/>
  <c r="AS50" i="4"/>
  <c r="AU50" i="4" s="1"/>
  <c r="AV50" i="4" s="1"/>
  <c r="R9" i="4"/>
  <c r="P9" i="4"/>
  <c r="P55" i="4"/>
  <c r="Y87" i="4"/>
  <c r="Y106" i="4"/>
  <c r="W106" i="4"/>
  <c r="P134" i="4"/>
  <c r="R134" i="4"/>
  <c r="R157" i="4"/>
  <c r="P157" i="4"/>
  <c r="W191" i="4"/>
  <c r="Y191" i="4"/>
  <c r="W209" i="4"/>
  <c r="Y209" i="4"/>
  <c r="P136" i="4"/>
  <c r="Y167" i="4"/>
  <c r="Y199" i="4"/>
  <c r="Y23" i="4"/>
  <c r="AS131" i="4"/>
  <c r="AU131" i="4" s="1"/>
  <c r="AW131" i="4" s="1"/>
  <c r="AQ131" i="4"/>
  <c r="P75" i="4"/>
  <c r="R75" i="4"/>
  <c r="AQ21" i="4"/>
  <c r="AQ34" i="4"/>
  <c r="R185" i="4"/>
  <c r="P185" i="4"/>
  <c r="R205" i="4"/>
  <c r="P205" i="4"/>
  <c r="P33" i="4"/>
  <c r="Y112" i="4"/>
  <c r="AS163" i="4"/>
  <c r="AU163" i="4" s="1"/>
  <c r="P112" i="4"/>
  <c r="AS14" i="4"/>
  <c r="AU14" i="4" s="1"/>
  <c r="AW14" i="4" s="1"/>
  <c r="AQ14" i="4"/>
  <c r="Y52" i="4"/>
  <c r="R52" i="4"/>
  <c r="W96" i="4"/>
  <c r="Y96" i="4"/>
  <c r="W188" i="4"/>
  <c r="Y188" i="4"/>
  <c r="R192" i="4"/>
  <c r="P192" i="4"/>
  <c r="Y208" i="4"/>
  <c r="Y4" i="4"/>
  <c r="P181" i="4"/>
  <c r="Y186" i="4"/>
  <c r="AS129" i="4"/>
  <c r="AU129" i="4" s="1"/>
  <c r="AW129" i="4" s="1"/>
  <c r="P164" i="4"/>
  <c r="AS170" i="4"/>
  <c r="AU170" i="4" s="1"/>
  <c r="P109" i="4"/>
  <c r="AQ165" i="4"/>
  <c r="Y181" i="4"/>
  <c r="P64" i="4"/>
  <c r="AS91" i="4"/>
  <c r="AU91" i="4" s="1"/>
  <c r="AQ70" i="4"/>
  <c r="Y13" i="4"/>
  <c r="W13" i="4"/>
  <c r="R101" i="4"/>
  <c r="Y101" i="4"/>
  <c r="P110" i="4"/>
  <c r="Y110" i="4"/>
  <c r="P165" i="4"/>
  <c r="R165" i="4"/>
  <c r="Y165" i="4"/>
  <c r="P215" i="4"/>
  <c r="R215" i="4"/>
  <c r="AQ172" i="4"/>
  <c r="AS172" i="4"/>
  <c r="AU172" i="4" s="1"/>
  <c r="AV172" i="4" s="1"/>
  <c r="AQ199" i="4"/>
  <c r="AS37" i="4"/>
  <c r="AU37" i="4" s="1"/>
  <c r="AQ37" i="4"/>
  <c r="AQ9" i="4"/>
  <c r="AS9" i="4"/>
  <c r="AU9" i="4" s="1"/>
  <c r="R39" i="4"/>
  <c r="Y39" i="4"/>
  <c r="AS92" i="4"/>
  <c r="AU92" i="4" s="1"/>
  <c r="AS151" i="4"/>
  <c r="AQ135" i="4"/>
  <c r="AQ182" i="4"/>
  <c r="P52" i="4"/>
  <c r="AQ95" i="4"/>
  <c r="Y75" i="4"/>
  <c r="R186" i="4"/>
  <c r="AS101" i="4"/>
  <c r="AU101" i="4" s="1"/>
  <c r="AQ107" i="4"/>
  <c r="Y111" i="4"/>
  <c r="P18" i="4"/>
  <c r="Y192" i="4"/>
  <c r="Y57" i="4"/>
  <c r="AS123" i="4"/>
  <c r="AU123" i="4" s="1"/>
  <c r="AW123" i="4" s="1"/>
  <c r="AQ123" i="4"/>
  <c r="Y64" i="4"/>
  <c r="P94" i="4"/>
  <c r="R94" i="4"/>
  <c r="P153" i="4"/>
  <c r="R153" i="4"/>
  <c r="W189" i="4"/>
  <c r="Y189" i="4"/>
  <c r="AS86" i="4"/>
  <c r="AU86" i="4" s="1"/>
  <c r="AW86" i="4" s="1"/>
  <c r="AQ86" i="4"/>
  <c r="W32" i="4"/>
  <c r="Y32" i="4"/>
  <c r="AQ142" i="4"/>
  <c r="AQ138" i="4"/>
  <c r="AS138" i="4"/>
  <c r="AU138" i="4" s="1"/>
  <c r="AW138" i="4" s="1"/>
  <c r="W214" i="4"/>
  <c r="Y79" i="4"/>
  <c r="AQ6" i="4"/>
  <c r="R90" i="4"/>
  <c r="P21" i="4"/>
  <c r="R167" i="4"/>
  <c r="Y205" i="4"/>
  <c r="R28" i="4"/>
  <c r="AS15" i="4"/>
  <c r="AU15" i="4" s="1"/>
  <c r="AS40" i="4"/>
  <c r="AU40" i="4" s="1"/>
  <c r="AW40" i="4" s="1"/>
  <c r="AQ154" i="4"/>
  <c r="AS154" i="4"/>
  <c r="AS53" i="4"/>
  <c r="AU53" i="4" s="1"/>
  <c r="AW53" i="4" s="1"/>
  <c r="AQ53" i="4"/>
  <c r="AQ18" i="4"/>
  <c r="AS18" i="4"/>
  <c r="AU18" i="4" s="1"/>
  <c r="R74" i="4"/>
  <c r="P74" i="4"/>
  <c r="P80" i="4"/>
  <c r="R80" i="4"/>
  <c r="R83" i="4"/>
  <c r="R105" i="4"/>
  <c r="Y105" i="4"/>
  <c r="W120" i="4"/>
  <c r="P139" i="4"/>
  <c r="Y139" i="4"/>
  <c r="R139" i="4"/>
  <c r="Y169" i="4"/>
  <c r="Y38" i="4"/>
  <c r="W38" i="4"/>
  <c r="W66" i="4"/>
  <c r="Y66" i="4"/>
  <c r="Y187" i="4"/>
  <c r="W187" i="4"/>
  <c r="R18" i="4"/>
  <c r="P50" i="4"/>
  <c r="R50" i="4"/>
  <c r="W94" i="4"/>
  <c r="Y94" i="4"/>
  <c r="P169" i="4"/>
  <c r="R169" i="4"/>
  <c r="Y127" i="4"/>
  <c r="Y62" i="4"/>
  <c r="AQ171" i="4"/>
  <c r="Y50" i="4"/>
  <c r="AS157" i="4"/>
  <c r="AU157" i="4" s="1"/>
  <c r="AW157" i="4" s="1"/>
  <c r="AQ157" i="4"/>
  <c r="AS124" i="4"/>
  <c r="AQ124" i="4"/>
  <c r="AS13" i="4"/>
  <c r="AU13" i="4" s="1"/>
  <c r="AV13" i="4" s="1"/>
  <c r="AQ13" i="4"/>
  <c r="R15" i="4"/>
  <c r="P15" i="4"/>
  <c r="R20" i="4"/>
  <c r="W44" i="4"/>
  <c r="Y44" i="4"/>
  <c r="W74" i="4"/>
  <c r="Y74" i="4"/>
  <c r="R132" i="4"/>
  <c r="P132" i="4"/>
  <c r="W163" i="4"/>
  <c r="Y163" i="4"/>
  <c r="P167" i="4"/>
  <c r="R13" i="4"/>
  <c r="P13" i="4"/>
  <c r="Y83" i="4"/>
  <c r="P92" i="4"/>
  <c r="R92" i="4"/>
  <c r="Y107" i="4"/>
  <c r="W107" i="4"/>
  <c r="AS169" i="4"/>
  <c r="AU169" i="4" s="1"/>
  <c r="AW169" i="4" s="1"/>
  <c r="AQ169" i="4"/>
  <c r="AQ160" i="4"/>
  <c r="AS160" i="4"/>
  <c r="AU160" i="4" s="1"/>
  <c r="AS93" i="4"/>
  <c r="AU93" i="4" s="1"/>
  <c r="AQ93" i="4"/>
  <c r="Y7" i="4"/>
  <c r="P7" i="4"/>
  <c r="P96" i="4"/>
  <c r="R96" i="4"/>
  <c r="P120" i="4"/>
  <c r="R120" i="4"/>
  <c r="Y132" i="4"/>
  <c r="Y185" i="4"/>
  <c r="B473" i="12"/>
  <c r="C473" i="12" s="1"/>
  <c r="C338" i="12"/>
  <c r="B654" i="12"/>
  <c r="C519" i="12"/>
  <c r="B1065" i="12"/>
  <c r="B401" i="12"/>
  <c r="B536" i="12" s="1"/>
  <c r="B671" i="12" s="1"/>
  <c r="C266" i="12"/>
  <c r="B140" i="14"/>
  <c r="B322" i="12"/>
  <c r="B274" i="12"/>
  <c r="C139" i="12"/>
  <c r="B151" i="14"/>
  <c r="B190" i="14"/>
  <c r="B229" i="14" s="1"/>
  <c r="B268" i="14"/>
  <c r="B360" i="12"/>
  <c r="C225" i="12"/>
  <c r="B668" i="12"/>
  <c r="A811" i="12"/>
  <c r="B710" i="12"/>
  <c r="B845" i="12" s="1"/>
  <c r="C845" i="12" s="1"/>
  <c r="B628" i="12"/>
  <c r="B763" i="12" s="1"/>
  <c r="C215" i="12"/>
  <c r="B678" i="12"/>
  <c r="B301" i="12"/>
  <c r="B492" i="12"/>
  <c r="C357" i="12"/>
  <c r="B361" i="12"/>
  <c r="C226" i="12"/>
  <c r="B884" i="12"/>
  <c r="B437" i="12"/>
  <c r="C302" i="12"/>
  <c r="B410" i="12"/>
  <c r="B545" i="12" s="1"/>
  <c r="B935" i="12"/>
  <c r="A152" i="14"/>
  <c r="B220" i="14"/>
  <c r="B259" i="14"/>
  <c r="C81" i="14"/>
  <c r="B780" i="12"/>
  <c r="A1215" i="12"/>
  <c r="C501" i="12"/>
  <c r="C637" i="12"/>
  <c r="B521" i="12"/>
  <c r="B656" i="12" s="1"/>
  <c r="C656" i="12" s="1"/>
  <c r="B873" i="12"/>
  <c r="C738" i="12"/>
  <c r="B599" i="12"/>
  <c r="I106" i="14"/>
  <c r="C106" i="14"/>
  <c r="A145" i="14"/>
  <c r="A184" i="14" s="1"/>
  <c r="H106" i="14"/>
  <c r="F106" i="14"/>
  <c r="C297" i="12"/>
  <c r="B323" i="12"/>
  <c r="C188" i="12"/>
  <c r="B746" i="12"/>
  <c r="B881" i="12" s="1"/>
  <c r="B731" i="12"/>
  <c r="B424" i="12"/>
  <c r="B340" i="12"/>
  <c r="C340" i="12" s="1"/>
  <c r="C205" i="12"/>
  <c r="B595" i="12"/>
  <c r="B730" i="12" s="1"/>
  <c r="B697" i="12"/>
  <c r="B832" i="12" s="1"/>
  <c r="B876" i="12"/>
  <c r="B586" i="12"/>
  <c r="C586" i="12" s="1"/>
  <c r="C451" i="12"/>
  <c r="B371" i="12"/>
  <c r="C371" i="12" s="1"/>
  <c r="C284" i="12"/>
  <c r="B986" i="12"/>
  <c r="B318" i="12"/>
  <c r="C318" i="12" s="1"/>
  <c r="C183" i="12"/>
  <c r="B352" i="12"/>
  <c r="B487" i="12" s="1"/>
  <c r="C487" i="12" s="1"/>
  <c r="B287" i="12"/>
  <c r="C152" i="12"/>
  <c r="A153" i="14"/>
  <c r="B306" i="12"/>
  <c r="C171" i="12"/>
  <c r="C377" i="12"/>
  <c r="B512" i="12"/>
  <c r="C388" i="12"/>
  <c r="B523" i="12"/>
  <c r="A146" i="14"/>
  <c r="K103" i="5"/>
  <c r="K106" i="5"/>
  <c r="K110" i="5"/>
  <c r="K108" i="5"/>
  <c r="K104" i="5"/>
  <c r="B820" i="12"/>
  <c r="A1595" i="12"/>
  <c r="A1730" i="12" s="1"/>
  <c r="A1865" i="12" s="1"/>
  <c r="A2000" i="12" s="1"/>
  <c r="A2135" i="12" s="1"/>
  <c r="A2270" i="12" s="1"/>
  <c r="B734" i="12"/>
  <c r="B813" i="12"/>
  <c r="B803" i="12"/>
  <c r="B409" i="12"/>
  <c r="C274" i="12"/>
  <c r="C322" i="12"/>
  <c r="B457" i="12"/>
  <c r="C457" i="12" s="1"/>
  <c r="F145" i="14"/>
  <c r="H145" i="14"/>
  <c r="I145" i="14"/>
  <c r="B921" i="12"/>
  <c r="B836" i="12"/>
  <c r="B971" i="12" s="1"/>
  <c r="B907" i="12"/>
  <c r="C907" i="12" s="1"/>
  <c r="B1486" i="12"/>
  <c r="A1607" i="12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B179" i="14"/>
  <c r="B218" i="14" s="1"/>
  <c r="B257" i="14" s="1"/>
  <c r="C419" i="12"/>
  <c r="C887" i="12"/>
  <c r="B495" i="12"/>
  <c r="C360" i="12"/>
  <c r="B789" i="12"/>
  <c r="B506" i="12"/>
  <c r="B453" i="12"/>
  <c r="C780" i="12"/>
  <c r="B915" i="12"/>
  <c r="A946" i="12"/>
  <c r="C410" i="12"/>
  <c r="B567" i="12"/>
  <c r="B1070" i="12"/>
  <c r="B1121" i="12"/>
  <c r="C1121" i="12" s="1"/>
  <c r="B866" i="12"/>
  <c r="B1001" i="12" s="1"/>
  <c r="B1031" i="12"/>
  <c r="B1166" i="12" s="1"/>
  <c r="B1301" i="12" s="1"/>
  <c r="C896" i="12"/>
  <c r="B1056" i="12"/>
  <c r="B1191" i="12" s="1"/>
  <c r="B622" i="12"/>
  <c r="B791" i="12"/>
  <c r="B2308" i="12"/>
  <c r="C536" i="12"/>
  <c r="B819" i="12"/>
  <c r="B680" i="12"/>
  <c r="B815" i="12" s="1"/>
  <c r="B980" i="12"/>
  <c r="C980" i="12" s="1"/>
  <c r="B1256" i="12"/>
  <c r="C554" i="12"/>
  <c r="A1081" i="12"/>
  <c r="A1216" i="12" s="1"/>
  <c r="B592" i="12"/>
  <c r="B727" i="12" s="1"/>
  <c r="C680" i="12"/>
  <c r="B926" i="12"/>
  <c r="B1106" i="12"/>
  <c r="C592" i="12"/>
  <c r="B2443" i="12"/>
  <c r="B950" i="12"/>
  <c r="C815" i="12"/>
  <c r="B2565" i="12"/>
  <c r="B2700" i="12" s="1"/>
  <c r="B2835" i="12" s="1"/>
  <c r="B2970" i="12" s="1"/>
  <c r="B3105" i="12" s="1"/>
  <c r="B3240" i="12" s="1"/>
  <c r="B2578" i="12"/>
  <c r="B2713" i="12" s="1"/>
  <c r="A1351" i="12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2405" i="12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3810" i="12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C811" i="12" l="1"/>
  <c r="C137" i="12"/>
  <c r="H117" i="14"/>
  <c r="C78" i="14"/>
  <c r="G66" i="14"/>
  <c r="C53" i="14"/>
  <c r="I51" i="14"/>
  <c r="C43" i="14"/>
  <c r="AN82" i="32"/>
  <c r="AD84" i="17"/>
  <c r="AB84" i="17"/>
  <c r="F84" i="17"/>
  <c r="S84" i="17"/>
  <c r="C84" i="17"/>
  <c r="AE84" i="17"/>
  <c r="W84" i="17"/>
  <c r="O84" i="17"/>
  <c r="C71" i="12"/>
  <c r="C64" i="12"/>
  <c r="C12" i="12"/>
  <c r="C1088" i="12"/>
  <c r="C95" i="12"/>
  <c r="AU211" i="4"/>
  <c r="AW211" i="4" s="1"/>
  <c r="AU201" i="4"/>
  <c r="AU165" i="4"/>
  <c r="AU113" i="4"/>
  <c r="AV113" i="4" s="1"/>
  <c r="AU107" i="4"/>
  <c r="AU94" i="4"/>
  <c r="AV94" i="4" s="1"/>
  <c r="AU51" i="4"/>
  <c r="AW51" i="4" s="1"/>
  <c r="Y24" i="4"/>
  <c r="Y34" i="4"/>
  <c r="Y55" i="4"/>
  <c r="Y71" i="4"/>
  <c r="Y125" i="4"/>
  <c r="Y204" i="4"/>
  <c r="T284" i="28"/>
  <c r="V284" i="28" s="1"/>
  <c r="W284" i="28" s="1"/>
  <c r="AL63" i="8"/>
  <c r="AN63" i="8" s="1"/>
  <c r="AL55" i="8"/>
  <c r="AN55" i="8" s="1"/>
  <c r="AL64" i="8"/>
  <c r="AN64" i="8" s="1"/>
  <c r="AL60" i="8"/>
  <c r="AN60" i="8" s="1"/>
  <c r="AL58" i="8"/>
  <c r="AN58" i="8" s="1"/>
  <c r="AL57" i="8"/>
  <c r="AN57" i="8" s="1"/>
  <c r="AL56" i="8"/>
  <c r="AN56" i="8" s="1"/>
  <c r="AL31" i="8"/>
  <c r="AN31" i="8" s="1"/>
  <c r="AL30" i="8"/>
  <c r="AN30" i="8" s="1"/>
  <c r="AL29" i="8"/>
  <c r="AN29" i="8" s="1"/>
  <c r="AL28" i="8"/>
  <c r="AN28" i="8" s="1"/>
  <c r="AL27" i="8"/>
  <c r="AN27" i="8" s="1"/>
  <c r="AL26" i="8"/>
  <c r="AN26" i="8" s="1"/>
  <c r="AL25" i="8"/>
  <c r="AN25" i="8" s="1"/>
  <c r="AL24" i="8"/>
  <c r="AN24" i="8" s="1"/>
  <c r="AL23" i="8"/>
  <c r="AN23" i="8" s="1"/>
  <c r="AL22" i="8"/>
  <c r="AN22" i="8" s="1"/>
  <c r="AL21" i="8"/>
  <c r="AN21" i="8" s="1"/>
  <c r="AL19" i="8"/>
  <c r="AN19" i="8" s="1"/>
  <c r="AL18" i="8"/>
  <c r="AN18" i="8" s="1"/>
  <c r="AL17" i="8"/>
  <c r="AN17" i="8" s="1"/>
  <c r="AL9" i="8"/>
  <c r="AN9" i="8" s="1"/>
  <c r="AL59" i="8"/>
  <c r="AN59" i="8" s="1"/>
  <c r="AL62" i="8"/>
  <c r="AN62" i="8" s="1"/>
  <c r="AO14" i="8"/>
  <c r="AP14" i="8"/>
  <c r="AL53" i="8"/>
  <c r="AN53" i="8" s="1"/>
  <c r="AL32" i="8"/>
  <c r="AN32" i="8" s="1"/>
  <c r="AL3" i="8"/>
  <c r="AN3" i="8" s="1"/>
  <c r="AL2" i="8"/>
  <c r="AN2" i="8" s="1"/>
  <c r="AL20" i="8"/>
  <c r="AN20" i="8" s="1"/>
  <c r="AL54" i="8"/>
  <c r="AN54" i="8" s="1"/>
  <c r="AL4" i="8"/>
  <c r="AN4" i="8" s="1"/>
  <c r="AL5" i="8"/>
  <c r="AN5" i="8" s="1"/>
  <c r="AL6" i="8"/>
  <c r="AN6" i="8" s="1"/>
  <c r="AL7" i="8"/>
  <c r="AN7" i="8" s="1"/>
  <c r="AL8" i="8"/>
  <c r="AN8" i="8" s="1"/>
  <c r="AL16" i="8"/>
  <c r="AN16" i="8" s="1"/>
  <c r="AL15" i="8"/>
  <c r="AN15" i="8" s="1"/>
  <c r="AL61" i="8"/>
  <c r="AN61" i="8" s="1"/>
  <c r="AL13" i="8"/>
  <c r="AN13" i="8" s="1"/>
  <c r="AL12" i="8"/>
  <c r="AN12" i="8" s="1"/>
  <c r="AL11" i="8"/>
  <c r="AN11" i="8" s="1"/>
  <c r="AL10" i="8"/>
  <c r="AN10" i="8" s="1"/>
  <c r="AL52" i="8"/>
  <c r="AN52" i="8" s="1"/>
  <c r="AL51" i="8"/>
  <c r="AN51" i="8" s="1"/>
  <c r="AL50" i="8"/>
  <c r="AN50" i="8" s="1"/>
  <c r="AL49" i="8"/>
  <c r="AN49" i="8" s="1"/>
  <c r="AL48" i="8"/>
  <c r="AN48" i="8" s="1"/>
  <c r="AL47" i="8"/>
  <c r="AN47" i="8" s="1"/>
  <c r="AL46" i="8"/>
  <c r="AN46" i="8" s="1"/>
  <c r="AL45" i="8"/>
  <c r="AN45" i="8" s="1"/>
  <c r="AL44" i="8"/>
  <c r="AN44" i="8" s="1"/>
  <c r="AL43" i="8"/>
  <c r="AN43" i="8" s="1"/>
  <c r="AL42" i="8"/>
  <c r="AN42" i="8" s="1"/>
  <c r="AL41" i="8"/>
  <c r="AN41" i="8" s="1"/>
  <c r="AL40" i="8"/>
  <c r="AN40" i="8" s="1"/>
  <c r="AL39" i="8"/>
  <c r="AN39" i="8" s="1"/>
  <c r="AL38" i="8"/>
  <c r="AN38" i="8" s="1"/>
  <c r="AL37" i="8"/>
  <c r="AN37" i="8" s="1"/>
  <c r="AL36" i="8"/>
  <c r="AN36" i="8" s="1"/>
  <c r="AL35" i="8"/>
  <c r="AN35" i="8" s="1"/>
  <c r="AL34" i="8"/>
  <c r="AN34" i="8" s="1"/>
  <c r="AL33" i="8"/>
  <c r="AN33" i="8" s="1"/>
  <c r="I965" i="7"/>
  <c r="I1257" i="7"/>
  <c r="I1261" i="7"/>
  <c r="I1262" i="7"/>
  <c r="I1601" i="7"/>
  <c r="I1605" i="7"/>
  <c r="I1606" i="7"/>
  <c r="N251" i="7"/>
  <c r="N255" i="7"/>
  <c r="N965" i="7"/>
  <c r="N1027" i="7"/>
  <c r="N1028" i="7"/>
  <c r="N1257" i="7"/>
  <c r="N1605" i="7"/>
  <c r="I1253" i="7"/>
  <c r="I1266" i="7"/>
  <c r="I1267" i="7"/>
  <c r="I1270" i="7"/>
  <c r="I1274" i="7"/>
  <c r="I1278" i="7"/>
  <c r="I1279" i="7"/>
  <c r="I1596" i="7"/>
  <c r="N253" i="7"/>
  <c r="N458" i="7"/>
  <c r="N810" i="7"/>
  <c r="N918" i="7"/>
  <c r="N964" i="7"/>
  <c r="N1094" i="7"/>
  <c r="Y151" i="4"/>
  <c r="J160" i="3"/>
  <c r="N13" i="18"/>
  <c r="F13" i="18"/>
  <c r="AG13" i="18"/>
  <c r="Q13" i="18"/>
  <c r="I13" i="18"/>
  <c r="AJ13" i="18"/>
  <c r="AB13" i="18"/>
  <c r="L13" i="18"/>
  <c r="AE13" i="18"/>
  <c r="W13" i="18"/>
  <c r="G13" i="18"/>
  <c r="C1081" i="12"/>
  <c r="B465" i="12"/>
  <c r="C330" i="12"/>
  <c r="B1115" i="12"/>
  <c r="B865" i="12"/>
  <c r="C730" i="12"/>
  <c r="C334" i="12"/>
  <c r="B469" i="12"/>
  <c r="B604" i="12" s="1"/>
  <c r="C622" i="12"/>
  <c r="B757" i="12"/>
  <c r="C926" i="12"/>
  <c r="B1061" i="12"/>
  <c r="B359" i="12"/>
  <c r="C224" i="12"/>
  <c r="AS143" i="4"/>
  <c r="AU143" i="4" s="1"/>
  <c r="AV143" i="4" s="1"/>
  <c r="AQ143" i="4"/>
  <c r="C671" i="12"/>
  <c r="B806" i="12"/>
  <c r="B551" i="12"/>
  <c r="C416" i="12"/>
  <c r="B559" i="12"/>
  <c r="C424" i="12"/>
  <c r="C1256" i="12"/>
  <c r="B1391" i="12"/>
  <c r="B641" i="12"/>
  <c r="C506" i="12"/>
  <c r="B422" i="12"/>
  <c r="C287" i="12"/>
  <c r="C1215" i="12"/>
  <c r="A1350" i="12"/>
  <c r="B463" i="12"/>
  <c r="C328" i="12"/>
  <c r="B864" i="12"/>
  <c r="C729" i="12"/>
  <c r="G81" i="14"/>
  <c r="I81" i="14"/>
  <c r="B990" i="12"/>
  <c r="B1125" i="12" s="1"/>
  <c r="C855" i="12"/>
  <c r="AS136" i="4"/>
  <c r="AU136" i="4" s="1"/>
  <c r="AW136" i="4" s="1"/>
  <c r="AQ136" i="4"/>
  <c r="L49" i="5"/>
  <c r="L52" i="5"/>
  <c r="L54" i="5"/>
  <c r="L55" i="5"/>
  <c r="L53" i="5"/>
  <c r="L51" i="5"/>
  <c r="L50" i="5"/>
  <c r="D2" i="14"/>
  <c r="D64" i="14"/>
  <c r="D8" i="14"/>
  <c r="D45" i="14"/>
  <c r="D12" i="14"/>
  <c r="D56" i="14"/>
  <c r="D71" i="14"/>
  <c r="D16" i="14"/>
  <c r="D47" i="14"/>
  <c r="D29" i="14"/>
  <c r="D95" i="14"/>
  <c r="D31" i="14"/>
  <c r="D7" i="14"/>
  <c r="D52" i="14"/>
  <c r="D106" i="14"/>
  <c r="D44" i="14"/>
  <c r="D37" i="14"/>
  <c r="D58" i="14"/>
  <c r="D49" i="14"/>
  <c r="D66" i="14"/>
  <c r="D10" i="14"/>
  <c r="D26" i="14"/>
  <c r="B113" i="14"/>
  <c r="F74" i="14"/>
  <c r="G74" i="14"/>
  <c r="W82" i="4"/>
  <c r="Y82" i="4"/>
  <c r="W88" i="4"/>
  <c r="Y88" i="4"/>
  <c r="C791" i="12"/>
  <c r="C701" i="12"/>
  <c r="C361" i="12"/>
  <c r="B496" i="12"/>
  <c r="C763" i="12"/>
  <c r="P123" i="4"/>
  <c r="AS130" i="4"/>
  <c r="AU130" i="4" s="1"/>
  <c r="AW130" i="4" s="1"/>
  <c r="H74" i="14"/>
  <c r="D78" i="14"/>
  <c r="L48" i="5"/>
  <c r="D46" i="14"/>
  <c r="C241" i="12"/>
  <c r="B376" i="12"/>
  <c r="W160" i="4"/>
  <c r="Y160" i="4"/>
  <c r="C1074" i="12"/>
  <c r="Y12" i="4"/>
  <c r="A150" i="14"/>
  <c r="B466" i="12"/>
  <c r="C331" i="12"/>
  <c r="D73" i="14"/>
  <c r="D67" i="14"/>
  <c r="C891" i="12"/>
  <c r="C1228" i="12"/>
  <c r="P69" i="4"/>
  <c r="D156" i="14"/>
  <c r="I156" i="14"/>
  <c r="Y24" i="28"/>
  <c r="T24" i="28"/>
  <c r="V24" i="28" s="1"/>
  <c r="X24" i="28" s="1"/>
  <c r="B425" i="12"/>
  <c r="B560" i="12" s="1"/>
  <c r="B695" i="12" s="1"/>
  <c r="B830" i="12" s="1"/>
  <c r="B965" i="12" s="1"/>
  <c r="C290" i="12"/>
  <c r="C497" i="12"/>
  <c r="B220" i="12"/>
  <c r="C85" i="12"/>
  <c r="W33" i="4"/>
  <c r="Y33" i="4"/>
  <c r="W40" i="4"/>
  <c r="Y40" i="4"/>
  <c r="Y47" i="4"/>
  <c r="W47" i="4"/>
  <c r="R106" i="4"/>
  <c r="P106" i="4"/>
  <c r="W122" i="4"/>
  <c r="Y122" i="4"/>
  <c r="P126" i="4"/>
  <c r="R126" i="4"/>
  <c r="W131" i="4"/>
  <c r="Y131" i="4"/>
  <c r="R154" i="4"/>
  <c r="P154" i="4"/>
  <c r="W157" i="4"/>
  <c r="Y157" i="4"/>
  <c r="R164" i="4"/>
  <c r="Y164" i="4"/>
  <c r="R171" i="4"/>
  <c r="P171" i="4"/>
  <c r="B174" i="12"/>
  <c r="C39" i="12"/>
  <c r="P143" i="4"/>
  <c r="R143" i="4"/>
  <c r="Y143" i="4"/>
  <c r="W161" i="4"/>
  <c r="Y161" i="4"/>
  <c r="C1166" i="12"/>
  <c r="D79" i="14"/>
  <c r="C281" i="12"/>
  <c r="C734" i="12"/>
  <c r="D65" i="14"/>
  <c r="D30" i="14"/>
  <c r="C933" i="12"/>
  <c r="C146" i="12"/>
  <c r="R16" i="4"/>
  <c r="T8" i="28"/>
  <c r="V8" i="28" s="1"/>
  <c r="W8" i="28" s="1"/>
  <c r="AL54" i="32"/>
  <c r="AL65" i="32"/>
  <c r="AL75" i="32"/>
  <c r="AL44" i="32"/>
  <c r="AL97" i="32"/>
  <c r="AL85" i="32"/>
  <c r="AL21" i="32"/>
  <c r="AL35" i="32"/>
  <c r="AL30" i="32"/>
  <c r="X85" i="32"/>
  <c r="X97" i="32"/>
  <c r="X65" i="32"/>
  <c r="S44" i="32"/>
  <c r="S97" i="32"/>
  <c r="S54" i="32"/>
  <c r="S35" i="32"/>
  <c r="S21" i="32"/>
  <c r="S75" i="32"/>
  <c r="D35" i="32"/>
  <c r="D65" i="32"/>
  <c r="D21" i="32"/>
  <c r="D54" i="32"/>
  <c r="D97" i="32"/>
  <c r="D85" i="32"/>
  <c r="Y223" i="28"/>
  <c r="T223" i="28"/>
  <c r="V223" i="28" s="1"/>
  <c r="X223" i="28" s="1"/>
  <c r="Y235" i="28"/>
  <c r="T235" i="28"/>
  <c r="V235" i="28" s="1"/>
  <c r="W235" i="28" s="1"/>
  <c r="B342" i="12"/>
  <c r="C342" i="12" s="1"/>
  <c r="C207" i="12"/>
  <c r="B200" i="12"/>
  <c r="C65" i="12"/>
  <c r="B462" i="12"/>
  <c r="B597" i="12" s="1"/>
  <c r="C327" i="12"/>
  <c r="B591" i="12"/>
  <c r="B726" i="12" s="1"/>
  <c r="C456" i="12"/>
  <c r="A127" i="14"/>
  <c r="B1058" i="12"/>
  <c r="C1058" i="12" s="1"/>
  <c r="C923" i="12"/>
  <c r="W154" i="4"/>
  <c r="Y154" i="4"/>
  <c r="R168" i="4"/>
  <c r="P168" i="4"/>
  <c r="C697" i="12"/>
  <c r="A191" i="14"/>
  <c r="B436" i="12"/>
  <c r="C301" i="12"/>
  <c r="D63" i="14"/>
  <c r="C448" i="12"/>
  <c r="B583" i="12"/>
  <c r="P16" i="4"/>
  <c r="C866" i="12"/>
  <c r="B1223" i="12"/>
  <c r="C1223" i="12" s="1"/>
  <c r="C199" i="12"/>
  <c r="C946" i="12"/>
  <c r="B475" i="12"/>
  <c r="C352" i="12"/>
  <c r="B608" i="12"/>
  <c r="Y123" i="4"/>
  <c r="Y103" i="4"/>
  <c r="C919" i="12"/>
  <c r="W40" i="33"/>
  <c r="D6" i="14"/>
  <c r="D24" i="14"/>
  <c r="C934" i="12"/>
  <c r="B1069" i="12"/>
  <c r="K8" i="5"/>
  <c r="K6" i="5"/>
  <c r="J87" i="5"/>
  <c r="J82" i="5"/>
  <c r="L80" i="5"/>
  <c r="J86" i="5"/>
  <c r="J88" i="5"/>
  <c r="C802" i="12"/>
  <c r="C428" i="12"/>
  <c r="C1093" i="12"/>
  <c r="C543" i="12"/>
  <c r="C645" i="12"/>
  <c r="C464" i="12"/>
  <c r="C566" i="12"/>
  <c r="C689" i="12"/>
  <c r="C533" i="12"/>
  <c r="C539" i="12"/>
  <c r="C528" i="12"/>
  <c r="C663" i="12"/>
  <c r="C408" i="12"/>
  <c r="C626" i="12"/>
  <c r="C414" i="12"/>
  <c r="C459" i="12"/>
  <c r="C621" i="12"/>
  <c r="C461" i="12"/>
  <c r="C725" i="12"/>
  <c r="C667" i="12"/>
  <c r="C525" i="12"/>
  <c r="C468" i="12"/>
  <c r="C676" i="12"/>
  <c r="C741" i="12"/>
  <c r="B114" i="14"/>
  <c r="C75" i="14"/>
  <c r="F75" i="14"/>
  <c r="G75" i="14"/>
  <c r="H63" i="14"/>
  <c r="B102" i="14"/>
  <c r="B141" i="14" s="1"/>
  <c r="B180" i="14" s="1"/>
  <c r="B219" i="14" s="1"/>
  <c r="B258" i="14" s="1"/>
  <c r="F63" i="14"/>
  <c r="A157" i="14"/>
  <c r="F118" i="14"/>
  <c r="A112" i="14"/>
  <c r="G73" i="14"/>
  <c r="F73" i="14"/>
  <c r="H73" i="14"/>
  <c r="G65" i="14"/>
  <c r="I65" i="14"/>
  <c r="F65" i="14"/>
  <c r="H57" i="14"/>
  <c r="A96" i="14"/>
  <c r="F57" i="14"/>
  <c r="R65" i="32"/>
  <c r="R97" i="32"/>
  <c r="R54" i="32"/>
  <c r="R75" i="32"/>
  <c r="R30" i="32"/>
  <c r="R44" i="32"/>
  <c r="R85" i="32"/>
  <c r="U82" i="32"/>
  <c r="X21" i="33"/>
  <c r="A546" i="12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C411" i="12"/>
  <c r="C678" i="12"/>
  <c r="C873" i="12"/>
  <c r="B1008" i="12"/>
  <c r="C437" i="12"/>
  <c r="B572" i="12"/>
  <c r="AJ82" i="32"/>
  <c r="C809" i="12"/>
  <c r="B449" i="12"/>
  <c r="B584" i="12" s="1"/>
  <c r="C314" i="12"/>
  <c r="B898" i="12"/>
  <c r="C306" i="12"/>
  <c r="B441" i="12"/>
  <c r="A120" i="14"/>
  <c r="A159" i="14" s="1"/>
  <c r="A198" i="14" s="1"/>
  <c r="R103" i="4"/>
  <c r="P12" i="4"/>
  <c r="B869" i="12"/>
  <c r="C2308" i="12"/>
  <c r="C401" i="12"/>
  <c r="C495" i="12"/>
  <c r="B630" i="12"/>
  <c r="B765" i="12" s="1"/>
  <c r="D81" i="14"/>
  <c r="C1065" i="12"/>
  <c r="B721" i="12"/>
  <c r="C521" i="12"/>
  <c r="C986" i="12"/>
  <c r="C460" i="12"/>
  <c r="C746" i="12"/>
  <c r="F81" i="14"/>
  <c r="Y168" i="4"/>
  <c r="C325" i="12"/>
  <c r="D42" i="14"/>
  <c r="D35" i="14"/>
  <c r="D51" i="14"/>
  <c r="C276" i="12"/>
  <c r="K109" i="5"/>
  <c r="K105" i="5"/>
  <c r="B526" i="12"/>
  <c r="B661" i="12" s="1"/>
  <c r="B796" i="12" s="1"/>
  <c r="B931" i="12" s="1"/>
  <c r="B1066" i="12" s="1"/>
  <c r="C391" i="12"/>
  <c r="I19" i="5"/>
  <c r="I20" i="5"/>
  <c r="I16" i="5"/>
  <c r="I22" i="5"/>
  <c r="I18" i="5"/>
  <c r="I17" i="5"/>
  <c r="I21" i="5"/>
  <c r="N39" i="5"/>
  <c r="N44" i="5"/>
  <c r="N42" i="5"/>
  <c r="N37" i="5"/>
  <c r="N40" i="5"/>
  <c r="K55" i="5"/>
  <c r="K51" i="5"/>
  <c r="K53" i="5"/>
  <c r="K52" i="5"/>
  <c r="K87" i="5"/>
  <c r="B272" i="12"/>
  <c r="C971" i="12"/>
  <c r="C930" i="12"/>
  <c r="D22" i="31"/>
  <c r="I22" i="31"/>
  <c r="E22" i="31"/>
  <c r="C22" i="31"/>
  <c r="N22" i="31"/>
  <c r="F22" i="31"/>
  <c r="AJ65" i="32"/>
  <c r="AJ85" i="32"/>
  <c r="AJ97" i="32"/>
  <c r="AJ54" i="32"/>
  <c r="B54" i="32"/>
  <c r="B44" i="32"/>
  <c r="B97" i="32"/>
  <c r="B85" i="32"/>
  <c r="Y140" i="28"/>
  <c r="T140" i="28"/>
  <c r="V140" i="28" s="1"/>
  <c r="X140" i="28" s="1"/>
  <c r="Y148" i="28"/>
  <c r="T148" i="28"/>
  <c r="V148" i="28" s="1"/>
  <c r="W148" i="28" s="1"/>
  <c r="T155" i="28"/>
  <c r="V155" i="28" s="1"/>
  <c r="X155" i="28" s="1"/>
  <c r="Y155" i="28"/>
  <c r="T166" i="28"/>
  <c r="V166" i="28" s="1"/>
  <c r="W166" i="28" s="1"/>
  <c r="Y166" i="28"/>
  <c r="T183" i="28"/>
  <c r="Y183" i="28"/>
  <c r="B237" i="12"/>
  <c r="C102" i="12"/>
  <c r="AQ32" i="4"/>
  <c r="AS32" i="4"/>
  <c r="AU32" i="4" s="1"/>
  <c r="AW32" i="4" s="1"/>
  <c r="R31" i="4"/>
  <c r="B257" i="12"/>
  <c r="C122" i="12"/>
  <c r="AC13" i="18"/>
  <c r="V13" i="18"/>
  <c r="C795" i="12"/>
  <c r="C354" i="12"/>
  <c r="B489" i="12"/>
  <c r="B99" i="14"/>
  <c r="B138" i="14" s="1"/>
  <c r="B177" i="14" s="1"/>
  <c r="B216" i="14" s="1"/>
  <c r="B255" i="14" s="1"/>
  <c r="D60" i="14"/>
  <c r="I82" i="14"/>
  <c r="B121" i="14"/>
  <c r="B160" i="14" s="1"/>
  <c r="B199" i="14" s="1"/>
  <c r="B238" i="14" s="1"/>
  <c r="G47" i="14"/>
  <c r="A86" i="14"/>
  <c r="I86" i="14" s="1"/>
  <c r="C440" i="12"/>
  <c r="B1296" i="12"/>
  <c r="B1431" i="12" s="1"/>
  <c r="B1566" i="12" s="1"/>
  <c r="C1161" i="12"/>
  <c r="AQ127" i="4"/>
  <c r="AS127" i="4"/>
  <c r="AU127" i="4" s="1"/>
  <c r="AV127" i="4" s="1"/>
  <c r="AQ119" i="4"/>
  <c r="AS119" i="4"/>
  <c r="AU119" i="4" s="1"/>
  <c r="AW119" i="4" s="1"/>
  <c r="C512" i="12"/>
  <c r="AU134" i="4"/>
  <c r="AV134" i="4" s="1"/>
  <c r="J74" i="5"/>
  <c r="J73" i="5"/>
  <c r="J71" i="5"/>
  <c r="J75" i="5"/>
  <c r="J70" i="5"/>
  <c r="L69" i="5"/>
  <c r="J77" i="5"/>
  <c r="J104" i="5"/>
  <c r="J103" i="5"/>
  <c r="J105" i="5"/>
  <c r="C197" i="12"/>
  <c r="C324" i="12"/>
  <c r="C240" i="12"/>
  <c r="C160" i="12"/>
  <c r="C304" i="12"/>
  <c r="C143" i="12"/>
  <c r="C518" i="12"/>
  <c r="C450" i="12"/>
  <c r="C212" i="12"/>
  <c r="C271" i="12"/>
  <c r="C221" i="12"/>
  <c r="C154" i="12"/>
  <c r="C316" i="12"/>
  <c r="C395" i="12"/>
  <c r="C406" i="12"/>
  <c r="C198" i="12"/>
  <c r="C399" i="12"/>
  <c r="C258" i="12"/>
  <c r="C311" i="12"/>
  <c r="C138" i="12"/>
  <c r="C798" i="12"/>
  <c r="C148" i="12"/>
  <c r="C151" i="12"/>
  <c r="C176" i="12"/>
  <c r="C232" i="12"/>
  <c r="C292" i="12"/>
  <c r="C296" i="12"/>
  <c r="C320" i="12"/>
  <c r="C446" i="12"/>
  <c r="C1768" i="12"/>
  <c r="C366" i="12"/>
  <c r="C370" i="12"/>
  <c r="C181" i="12"/>
  <c r="C164" i="12"/>
  <c r="C347" i="12"/>
  <c r="C144" i="12"/>
  <c r="C269" i="12"/>
  <c r="C405" i="12"/>
  <c r="C229" i="12"/>
  <c r="C273" i="12"/>
  <c r="C404" i="12"/>
  <c r="C333" i="12"/>
  <c r="C252" i="12"/>
  <c r="C387" i="12"/>
  <c r="C190" i="12"/>
  <c r="C958" i="12"/>
  <c r="C288" i="12"/>
  <c r="C256" i="12"/>
  <c r="C660" i="12"/>
  <c r="C329" i="12"/>
  <c r="C253" i="12"/>
  <c r="C193" i="12"/>
  <c r="C140" i="12"/>
  <c r="C386" i="12"/>
  <c r="C217" i="12"/>
  <c r="F49" i="14"/>
  <c r="B88" i="14"/>
  <c r="C49" i="14"/>
  <c r="C61" i="14"/>
  <c r="A100" i="14"/>
  <c r="AH21" i="32"/>
  <c r="AH85" i="32"/>
  <c r="AH54" i="32"/>
  <c r="Y14" i="28"/>
  <c r="T14" i="28"/>
  <c r="V14" i="28" s="1"/>
  <c r="X14" i="28" s="1"/>
  <c r="T131" i="28"/>
  <c r="V131" i="28" s="1"/>
  <c r="X131" i="28" s="1"/>
  <c r="Y131" i="28"/>
  <c r="AS210" i="4"/>
  <c r="AU210" i="4" s="1"/>
  <c r="AW210" i="4" s="1"/>
  <c r="AQ210" i="4"/>
  <c r="AQ38" i="4"/>
  <c r="AS38" i="4"/>
  <c r="AU38" i="4" s="1"/>
  <c r="AV38" i="4" s="1"/>
  <c r="AQ4" i="4"/>
  <c r="AS4" i="4"/>
  <c r="AU4" i="4" s="1"/>
  <c r="AW4" i="4" s="1"/>
  <c r="W3" i="4"/>
  <c r="Y3" i="4"/>
  <c r="B647" i="12"/>
  <c r="C545" i="12"/>
  <c r="C668" i="12"/>
  <c r="G82" i="14"/>
  <c r="C476" i="12"/>
  <c r="AA82" i="32"/>
  <c r="AA27" i="33"/>
  <c r="Y21" i="28"/>
  <c r="T21" i="28"/>
  <c r="V21" i="28" s="1"/>
  <c r="W21" i="28" s="1"/>
  <c r="T121" i="28"/>
  <c r="V121" i="28" s="1"/>
  <c r="X121" i="28" s="1"/>
  <c r="Y121" i="28"/>
  <c r="AA17" i="33"/>
  <c r="Q82" i="32"/>
  <c r="C614" i="12"/>
  <c r="C594" i="12"/>
  <c r="C150" i="12"/>
  <c r="B285" i="12"/>
  <c r="Y95" i="4"/>
  <c r="P95" i="4"/>
  <c r="R95" i="4"/>
  <c r="R190" i="4"/>
  <c r="Y190" i="4"/>
  <c r="B801" i="12"/>
  <c r="B936" i="12" s="1"/>
  <c r="C666" i="12"/>
  <c r="H114" i="14"/>
  <c r="N75" i="32"/>
  <c r="F45" i="14"/>
  <c r="V195" i="28"/>
  <c r="X195" i="28" s="1"/>
  <c r="A134" i="14"/>
  <c r="D134" i="14" s="1"/>
  <c r="U116" i="5"/>
  <c r="S3" i="5"/>
  <c r="K16" i="5"/>
  <c r="Y98" i="4"/>
  <c r="AU187" i="4"/>
  <c r="AW187" i="4" s="1"/>
  <c r="A90" i="14"/>
  <c r="G90" i="14" s="1"/>
  <c r="J9" i="5"/>
  <c r="J8" i="5"/>
  <c r="C79" i="14"/>
  <c r="H79" i="14"/>
  <c r="G79" i="14"/>
  <c r="I79" i="14"/>
  <c r="C64" i="14"/>
  <c r="G64" i="14"/>
  <c r="W65" i="32"/>
  <c r="W35" i="32"/>
  <c r="W85" i="32"/>
  <c r="L85" i="32"/>
  <c r="L35" i="32"/>
  <c r="L30" i="32"/>
  <c r="L44" i="32"/>
  <c r="L65" i="32"/>
  <c r="L21" i="32"/>
  <c r="Y119" i="28"/>
  <c r="T119" i="28"/>
  <c r="V119" i="28" s="1"/>
  <c r="X119" i="28" s="1"/>
  <c r="T173" i="28"/>
  <c r="V173" i="28" s="1"/>
  <c r="W173" i="28" s="1"/>
  <c r="Y173" i="28"/>
  <c r="T227" i="28"/>
  <c r="V227" i="28" s="1"/>
  <c r="W227" i="28" s="1"/>
  <c r="Y227" i="28"/>
  <c r="E84" i="17"/>
  <c r="K84" i="17"/>
  <c r="AG84" i="17"/>
  <c r="P62" i="4"/>
  <c r="R62" i="4"/>
  <c r="P170" i="4"/>
  <c r="R170" i="4"/>
  <c r="V212" i="28"/>
  <c r="X212" i="28" s="1"/>
  <c r="T6" i="28"/>
  <c r="V6" i="28" s="1"/>
  <c r="W6" i="28" s="1"/>
  <c r="V180" i="28"/>
  <c r="X180" i="28" s="1"/>
  <c r="Y186" i="28"/>
  <c r="C67" i="12"/>
  <c r="R115" i="5"/>
  <c r="R8" i="5"/>
  <c r="R3" i="5"/>
  <c r="R7" i="5"/>
  <c r="A115" i="14"/>
  <c r="I76" i="14"/>
  <c r="G76" i="14"/>
  <c r="H52" i="14"/>
  <c r="I52" i="14"/>
  <c r="A91" i="14"/>
  <c r="F91" i="14" s="1"/>
  <c r="C45" i="14"/>
  <c r="H45" i="14"/>
  <c r="AM82" i="32"/>
  <c r="AA39" i="33"/>
  <c r="Y12" i="28"/>
  <c r="V253" i="28"/>
  <c r="X253" i="28" s="1"/>
  <c r="B147" i="12"/>
  <c r="B488" i="12"/>
  <c r="C353" i="12"/>
  <c r="P116" i="4"/>
  <c r="R116" i="4"/>
  <c r="R213" i="4"/>
  <c r="Y213" i="4"/>
  <c r="AU141" i="4"/>
  <c r="AV141" i="4" s="1"/>
  <c r="R116" i="5"/>
  <c r="S116" i="5"/>
  <c r="S4" i="5"/>
  <c r="S8" i="5"/>
  <c r="S6" i="5"/>
  <c r="T116" i="5"/>
  <c r="S10" i="5"/>
  <c r="H72" i="14"/>
  <c r="B111" i="14"/>
  <c r="F111" i="14" s="1"/>
  <c r="H54" i="32"/>
  <c r="H65" i="32"/>
  <c r="H44" i="32"/>
  <c r="H35" i="32"/>
  <c r="H75" i="32"/>
  <c r="B337" i="12"/>
  <c r="C202" i="12"/>
  <c r="B245" i="12"/>
  <c r="C110" i="12"/>
  <c r="AS155" i="4"/>
  <c r="AU155" i="4" s="1"/>
  <c r="AV155" i="4" s="1"/>
  <c r="AQ155" i="4"/>
  <c r="AU36" i="4"/>
  <c r="AV36" i="4" s="1"/>
  <c r="AQ2" i="4"/>
  <c r="AS2" i="4"/>
  <c r="AU2" i="4" s="1"/>
  <c r="AV2" i="4" s="1"/>
  <c r="Y315" i="28"/>
  <c r="T315" i="28"/>
  <c r="V315" i="28" s="1"/>
  <c r="X315" i="28" s="1"/>
  <c r="Q41" i="5"/>
  <c r="Q44" i="5"/>
  <c r="Q42" i="5"/>
  <c r="Q39" i="5"/>
  <c r="Q38" i="5"/>
  <c r="C82" i="14"/>
  <c r="AE65" i="32"/>
  <c r="AE35" i="32"/>
  <c r="AE44" i="32"/>
  <c r="AE30" i="32"/>
  <c r="AE75" i="32"/>
  <c r="M21" i="32"/>
  <c r="M30" i="32"/>
  <c r="M75" i="32"/>
  <c r="M35" i="32"/>
  <c r="M65" i="32"/>
  <c r="G54" i="32"/>
  <c r="G30" i="32"/>
  <c r="G85" i="32"/>
  <c r="G35" i="32"/>
  <c r="AE82" i="32"/>
  <c r="AA31" i="33"/>
  <c r="Y10" i="28"/>
  <c r="T10" i="28"/>
  <c r="V10" i="28" s="1"/>
  <c r="X10" i="28" s="1"/>
  <c r="Y143" i="28"/>
  <c r="T143" i="28"/>
  <c r="V143" i="28" s="1"/>
  <c r="X143" i="28" s="1"/>
  <c r="T249" i="28"/>
  <c r="V249" i="28" s="1"/>
  <c r="W249" i="28" s="1"/>
  <c r="Y249" i="28"/>
  <c r="P51" i="4"/>
  <c r="Y51" i="4"/>
  <c r="Y267" i="28"/>
  <c r="T267" i="28"/>
  <c r="V267" i="28" s="1"/>
  <c r="W267" i="28" s="1"/>
  <c r="Y302" i="28"/>
  <c r="T302" i="28"/>
  <c r="V302" i="28" s="1"/>
  <c r="W302" i="28" s="1"/>
  <c r="V202" i="28"/>
  <c r="W202" i="28" s="1"/>
  <c r="AU208" i="4"/>
  <c r="AW208" i="4" s="1"/>
  <c r="T84" i="17"/>
  <c r="L84" i="17"/>
  <c r="D84" i="17"/>
  <c r="R84" i="17"/>
  <c r="J84" i="17"/>
  <c r="AN84" i="17"/>
  <c r="AF84" i="17"/>
  <c r="X84" i="17"/>
  <c r="H84" i="17"/>
  <c r="AU46" i="4"/>
  <c r="AV46" i="4" s="1"/>
  <c r="Y144" i="4"/>
  <c r="AU74" i="4"/>
  <c r="AV74" i="4" s="1"/>
  <c r="AU176" i="4"/>
  <c r="AV176" i="4" s="1"/>
  <c r="V297" i="28"/>
  <c r="X297" i="28" s="1"/>
  <c r="AU28" i="4"/>
  <c r="AW28" i="4" s="1"/>
  <c r="V108" i="28"/>
  <c r="X108" i="28" s="1"/>
  <c r="V120" i="28"/>
  <c r="W120" i="28" s="1"/>
  <c r="V15" i="28"/>
  <c r="W15" i="28" s="1"/>
  <c r="Q4" i="5"/>
  <c r="G53" i="14"/>
  <c r="AM85" i="32"/>
  <c r="V251" i="28"/>
  <c r="W251" i="28" s="1"/>
  <c r="C47" i="14"/>
  <c r="C81" i="12"/>
  <c r="Y77" i="4"/>
  <c r="W77" i="4"/>
  <c r="Y80" i="4"/>
  <c r="V110" i="28"/>
  <c r="X110" i="28" s="1"/>
  <c r="V190" i="28"/>
  <c r="X190" i="28" s="1"/>
  <c r="V213" i="28"/>
  <c r="X213" i="28" s="1"/>
  <c r="P65" i="32"/>
  <c r="H61" i="14"/>
  <c r="V231" i="28"/>
  <c r="X231" i="28" s="1"/>
  <c r="AU11" i="4"/>
  <c r="AW11" i="4" s="1"/>
  <c r="AU6" i="4"/>
  <c r="AW6" i="4" s="1"/>
  <c r="T221" i="28"/>
  <c r="V221" i="28" s="1"/>
  <c r="X221" i="28" s="1"/>
  <c r="AU26" i="4"/>
  <c r="AW26" i="4" s="1"/>
  <c r="C522" i="12"/>
  <c r="AU19" i="4"/>
  <c r="AV19" i="4" s="1"/>
  <c r="AR96" i="4"/>
  <c r="AR160" i="4"/>
  <c r="AR68" i="4"/>
  <c r="AR117" i="4"/>
  <c r="AR123" i="4"/>
  <c r="AR215" i="4"/>
  <c r="AU22" i="4"/>
  <c r="AW22" i="4" s="1"/>
  <c r="Y214" i="4"/>
  <c r="N807" i="7"/>
  <c r="N1029" i="7"/>
  <c r="N1099" i="7"/>
  <c r="N1103" i="7"/>
  <c r="N1251" i="7"/>
  <c r="N1276" i="7"/>
  <c r="N1590" i="7"/>
  <c r="N1594" i="7"/>
  <c r="E13" i="18"/>
  <c r="AM13" i="18"/>
  <c r="O13" i="18"/>
  <c r="AA13" i="18"/>
  <c r="S13" i="18"/>
  <c r="U13" i="18"/>
  <c r="B13" i="18"/>
  <c r="I258" i="7"/>
  <c r="I1025" i="7"/>
  <c r="AF13" i="18"/>
  <c r="I1028" i="7"/>
  <c r="I12" i="31"/>
  <c r="I37" i="31"/>
  <c r="X93" i="28"/>
  <c r="AQ188" i="4"/>
  <c r="AS188" i="4"/>
  <c r="AU188" i="4" s="1"/>
  <c r="AV188" i="4" s="1"/>
  <c r="AS156" i="4"/>
  <c r="AU156" i="4" s="1"/>
  <c r="AV156" i="4" s="1"/>
  <c r="AQ156" i="4"/>
  <c r="W20" i="4"/>
  <c r="Y20" i="4"/>
  <c r="Y26" i="4"/>
  <c r="R26" i="4"/>
  <c r="P26" i="4"/>
  <c r="AQ149" i="4"/>
  <c r="AS149" i="4"/>
  <c r="AU149" i="4" s="1"/>
  <c r="AW149" i="4" s="1"/>
  <c r="B4589" i="12"/>
  <c r="B770" i="12"/>
  <c r="C635" i="12"/>
  <c r="B239" i="12"/>
  <c r="C104" i="12"/>
  <c r="Y113" i="4"/>
  <c r="R113" i="4"/>
  <c r="P113" i="4"/>
  <c r="R145" i="4"/>
  <c r="P145" i="4"/>
  <c r="Y145" i="4"/>
  <c r="AQ148" i="4"/>
  <c r="AS148" i="4"/>
  <c r="AU148" i="4" s="1"/>
  <c r="AV148" i="4" s="1"/>
  <c r="F77" i="14"/>
  <c r="H77" i="14"/>
  <c r="A116" i="14"/>
  <c r="I77" i="14"/>
  <c r="C77" i="14"/>
  <c r="G77" i="14"/>
  <c r="D77" i="14"/>
  <c r="G70" i="14"/>
  <c r="A109" i="14"/>
  <c r="H70" i="14"/>
  <c r="F70" i="14"/>
  <c r="I70" i="14"/>
  <c r="D70" i="14"/>
  <c r="C70" i="14"/>
  <c r="C62" i="14"/>
  <c r="G62" i="14"/>
  <c r="H62" i="14"/>
  <c r="I62" i="14"/>
  <c r="A101" i="14"/>
  <c r="E101" i="14" s="1"/>
  <c r="D62" i="14"/>
  <c r="F62" i="14"/>
  <c r="C55" i="14"/>
  <c r="A94" i="14"/>
  <c r="F55" i="14"/>
  <c r="H55" i="14"/>
  <c r="I55" i="14"/>
  <c r="D55" i="14"/>
  <c r="G55" i="14"/>
  <c r="X33" i="33"/>
  <c r="AG82" i="32"/>
  <c r="AI82" i="32"/>
  <c r="W35" i="33"/>
  <c r="Y156" i="28"/>
  <c r="T156" i="28"/>
  <c r="V156" i="28" s="1"/>
  <c r="X156" i="28" s="1"/>
  <c r="T158" i="28"/>
  <c r="V158" i="28" s="1"/>
  <c r="X158" i="28" s="1"/>
  <c r="Y158" i="28"/>
  <c r="T200" i="28"/>
  <c r="V200" i="28" s="1"/>
  <c r="X200" i="28" s="1"/>
  <c r="Y200" i="28"/>
  <c r="T196" i="28"/>
  <c r="V196" i="28" s="1"/>
  <c r="W196" i="28" s="1"/>
  <c r="Y196" i="28"/>
  <c r="T208" i="28"/>
  <c r="V208" i="28" s="1"/>
  <c r="X208" i="28" s="1"/>
  <c r="Y208" i="28"/>
  <c r="Y230" i="28"/>
  <c r="T230" i="28"/>
  <c r="V230" i="28" s="1"/>
  <c r="W230" i="28" s="1"/>
  <c r="G41" i="14"/>
  <c r="H41" i="14"/>
  <c r="F41" i="14"/>
  <c r="A80" i="14"/>
  <c r="D41" i="14"/>
  <c r="I41" i="14"/>
  <c r="C41" i="14"/>
  <c r="G115" i="14"/>
  <c r="F115" i="14"/>
  <c r="I115" i="14"/>
  <c r="D115" i="14"/>
  <c r="C115" i="14"/>
  <c r="H115" i="14"/>
  <c r="A154" i="14"/>
  <c r="C69" i="14"/>
  <c r="A108" i="14"/>
  <c r="E108" i="14" s="1"/>
  <c r="I69" i="14"/>
  <c r="H69" i="14"/>
  <c r="G69" i="14"/>
  <c r="F69" i="14"/>
  <c r="D69" i="14"/>
  <c r="I54" i="14"/>
  <c r="C54" i="14"/>
  <c r="H54" i="14"/>
  <c r="D54" i="14"/>
  <c r="F54" i="14"/>
  <c r="A93" i="14"/>
  <c r="E93" i="14" s="1"/>
  <c r="G54" i="14"/>
  <c r="F87" i="14"/>
  <c r="A126" i="14"/>
  <c r="E126" i="14" s="1"/>
  <c r="D87" i="14"/>
  <c r="C87" i="14"/>
  <c r="G87" i="14"/>
  <c r="I87" i="14"/>
  <c r="H87" i="14"/>
  <c r="AB23" i="33"/>
  <c r="W82" i="32"/>
  <c r="W34" i="33"/>
  <c r="AH82" i="32"/>
  <c r="W22" i="33"/>
  <c r="V82" i="32"/>
  <c r="Y134" i="28"/>
  <c r="T134" i="28"/>
  <c r="V134" i="28" s="1"/>
  <c r="W134" i="28" s="1"/>
  <c r="T135" i="28"/>
  <c r="V135" i="28" s="1"/>
  <c r="X135" i="28" s="1"/>
  <c r="Y135" i="28"/>
  <c r="Y146" i="28"/>
  <c r="T146" i="28"/>
  <c r="V146" i="28" s="1"/>
  <c r="W146" i="28" s="1"/>
  <c r="Y178" i="28"/>
  <c r="T178" i="28"/>
  <c r="V178" i="28" s="1"/>
  <c r="X178" i="28" s="1"/>
  <c r="Y192" i="28"/>
  <c r="T192" i="28"/>
  <c r="V192" i="28" s="1"/>
  <c r="W192" i="28" s="1"/>
  <c r="T220" i="28"/>
  <c r="V220" i="28" s="1"/>
  <c r="X220" i="28" s="1"/>
  <c r="Y220" i="28"/>
  <c r="Y172" i="28"/>
  <c r="T172" i="28"/>
  <c r="V172" i="28" s="1"/>
  <c r="X172" i="28" s="1"/>
  <c r="AQ150" i="4"/>
  <c r="AS150" i="4"/>
  <c r="AU150" i="4" s="1"/>
  <c r="AV150" i="4" s="1"/>
  <c r="A684" i="12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C549" i="12"/>
  <c r="B234" i="12"/>
  <c r="C99" i="12"/>
  <c r="AQ126" i="4"/>
  <c r="AS126" i="4"/>
  <c r="AU126" i="4" s="1"/>
  <c r="AW126" i="4" s="1"/>
  <c r="B247" i="12"/>
  <c r="C112" i="12"/>
  <c r="AQ198" i="4"/>
  <c r="AS198" i="4"/>
  <c r="AU198" i="4" s="1"/>
  <c r="AV198" i="4" s="1"/>
  <c r="Y11" i="4"/>
  <c r="W11" i="4"/>
  <c r="B250" i="12"/>
  <c r="C115" i="12"/>
  <c r="B243" i="12"/>
  <c r="C108" i="12"/>
  <c r="P179" i="4"/>
  <c r="R179" i="4"/>
  <c r="Y179" i="4"/>
  <c r="A1079" i="12"/>
  <c r="C944" i="12"/>
  <c r="B658" i="12"/>
  <c r="C523" i="12"/>
  <c r="B892" i="12"/>
  <c r="C757" i="12"/>
  <c r="B3375" i="12"/>
  <c r="C869" i="12"/>
  <c r="B1004" i="12"/>
  <c r="C2713" i="12"/>
  <c r="B2848" i="12"/>
  <c r="C636" i="12"/>
  <c r="B771" i="12"/>
  <c r="A176" i="14"/>
  <c r="B1265" i="12"/>
  <c r="C1130" i="12"/>
  <c r="B1039" i="12"/>
  <c r="C904" i="12"/>
  <c r="B277" i="12"/>
  <c r="C142" i="12"/>
  <c r="B98" i="14"/>
  <c r="G59" i="14"/>
  <c r="H59" i="14"/>
  <c r="D59" i="14"/>
  <c r="C59" i="14"/>
  <c r="I59" i="14"/>
  <c r="F59" i="14"/>
  <c r="O97" i="32"/>
  <c r="O75" i="32"/>
  <c r="O85" i="32"/>
  <c r="O21" i="32"/>
  <c r="O54" i="32"/>
  <c r="O35" i="32"/>
  <c r="O65" i="32"/>
  <c r="O44" i="32"/>
  <c r="O30" i="32"/>
  <c r="J97" i="32"/>
  <c r="J44" i="32"/>
  <c r="J35" i="32"/>
  <c r="J30" i="32"/>
  <c r="J21" i="32"/>
  <c r="J75" i="32"/>
  <c r="J54" i="32"/>
  <c r="J65" i="32"/>
  <c r="E44" i="32"/>
  <c r="E30" i="32"/>
  <c r="E21" i="32"/>
  <c r="E85" i="32"/>
  <c r="E35" i="32"/>
  <c r="E65" i="32"/>
  <c r="E97" i="32"/>
  <c r="E54" i="32"/>
  <c r="E75" i="32"/>
  <c r="X26" i="33"/>
  <c r="Z82" i="32"/>
  <c r="Y127" i="28"/>
  <c r="T127" i="28"/>
  <c r="V127" i="28" s="1"/>
  <c r="W127" i="28" s="1"/>
  <c r="T151" i="28"/>
  <c r="V151" i="28" s="1"/>
  <c r="X151" i="28" s="1"/>
  <c r="Y151" i="28"/>
  <c r="T184" i="28"/>
  <c r="V184" i="28" s="1"/>
  <c r="W184" i="28" s="1"/>
  <c r="Y184" i="28"/>
  <c r="T255" i="28"/>
  <c r="V255" i="28" s="1"/>
  <c r="W255" i="28" s="1"/>
  <c r="Y255" i="28"/>
  <c r="A1341" i="12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368" i="12"/>
  <c r="C233" i="12"/>
  <c r="B1436" i="12"/>
  <c r="C1301" i="12"/>
  <c r="C1486" i="12"/>
  <c r="B1621" i="12"/>
  <c r="B941" i="12"/>
  <c r="C806" i="12"/>
  <c r="C721" i="12"/>
  <c r="B856" i="12"/>
  <c r="B694" i="12"/>
  <c r="C559" i="12"/>
  <c r="B961" i="12"/>
  <c r="C826" i="12"/>
  <c r="G134" i="14"/>
  <c r="A173" i="14"/>
  <c r="C134" i="14"/>
  <c r="H134" i="14"/>
  <c r="F134" i="14"/>
  <c r="I134" i="14"/>
  <c r="B1085" i="12"/>
  <c r="C950" i="12"/>
  <c r="C824" i="12"/>
  <c r="B959" i="12"/>
  <c r="C475" i="12"/>
  <c r="B610" i="12"/>
  <c r="B927" i="12"/>
  <c r="B999" i="12"/>
  <c r="C864" i="12"/>
  <c r="B1136" i="12"/>
  <c r="C1001" i="12"/>
  <c r="C567" i="12"/>
  <c r="B702" i="12"/>
  <c r="A185" i="14"/>
  <c r="A640" i="12"/>
  <c r="C505" i="12"/>
  <c r="C881" i="12"/>
  <c r="B1016" i="12"/>
  <c r="B938" i="12"/>
  <c r="C803" i="12"/>
  <c r="B955" i="12"/>
  <c r="B1011" i="12"/>
  <c r="C876" i="12"/>
  <c r="C359" i="12"/>
  <c r="B494" i="12"/>
  <c r="B1645" i="12"/>
  <c r="C1510" i="12"/>
  <c r="B345" i="12"/>
  <c r="C210" i="12"/>
  <c r="C1054" i="12"/>
  <c r="B1189" i="12"/>
  <c r="B1701" i="12"/>
  <c r="C1566" i="12"/>
  <c r="B862" i="12"/>
  <c r="C727" i="12"/>
  <c r="B1042" i="12"/>
  <c r="B1200" i="12"/>
  <c r="C832" i="12"/>
  <c r="B967" i="12"/>
  <c r="B458" i="12"/>
  <c r="C323" i="12"/>
  <c r="B709" i="12"/>
  <c r="C574" i="12"/>
  <c r="F184" i="14"/>
  <c r="A223" i="14"/>
  <c r="G184" i="14"/>
  <c r="I184" i="14"/>
  <c r="C184" i="14"/>
  <c r="D184" i="14"/>
  <c r="H184" i="14"/>
  <c r="C492" i="12"/>
  <c r="B627" i="12"/>
  <c r="B1180" i="12"/>
  <c r="C1391" i="12"/>
  <c r="B1526" i="12"/>
  <c r="B485" i="12"/>
  <c r="C350" i="12"/>
  <c r="A149" i="14"/>
  <c r="E149" i="14" s="1"/>
  <c r="C110" i="14"/>
  <c r="I110" i="14"/>
  <c r="H110" i="14"/>
  <c r="G110" i="14"/>
  <c r="D110" i="14"/>
  <c r="F110" i="14"/>
  <c r="C789" i="12"/>
  <c r="B924" i="12"/>
  <c r="B544" i="12"/>
  <c r="C409" i="12"/>
  <c r="C836" i="12"/>
  <c r="B1344" i="12"/>
  <c r="C1209" i="12"/>
  <c r="A792" i="12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260" i="14"/>
  <c r="AS132" i="4"/>
  <c r="AU132" i="4" s="1"/>
  <c r="AW132" i="4" s="1"/>
  <c r="AQ132" i="4"/>
  <c r="K4" i="5"/>
  <c r="L2" i="5"/>
  <c r="K10" i="5"/>
  <c r="K7" i="5"/>
  <c r="K5" i="5"/>
  <c r="K9" i="5"/>
  <c r="M2" i="5"/>
  <c r="M54" i="5"/>
  <c r="M52" i="5"/>
  <c r="M49" i="5"/>
  <c r="M55" i="5"/>
  <c r="M50" i="5"/>
  <c r="M48" i="5"/>
  <c r="M53" i="5"/>
  <c r="N47" i="5"/>
  <c r="C581" i="12"/>
  <c r="C546" i="12"/>
  <c r="C953" i="12"/>
  <c r="C654" i="12"/>
  <c r="C935" i="12"/>
  <c r="C731" i="12"/>
  <c r="C2173" i="12"/>
  <c r="C649" i="12"/>
  <c r="C800" i="12"/>
  <c r="C596" i="12"/>
  <c r="C786" i="12"/>
  <c r="C2038" i="12"/>
  <c r="C921" i="12"/>
  <c r="C2443" i="12"/>
  <c r="C2578" i="12"/>
  <c r="C669" i="12"/>
  <c r="C804" i="12"/>
  <c r="C756" i="12"/>
  <c r="C681" i="12"/>
  <c r="C1068" i="12"/>
  <c r="C1375" i="12"/>
  <c r="C799" i="12"/>
  <c r="C599" i="12"/>
  <c r="C710" i="12"/>
  <c r="C628" i="12"/>
  <c r="C595" i="12"/>
  <c r="C835" i="12"/>
  <c r="C613" i="12"/>
  <c r="C752" i="12"/>
  <c r="C851" i="12"/>
  <c r="C1056" i="12"/>
  <c r="B107" i="14"/>
  <c r="F107" i="14" s="1"/>
  <c r="I68" i="14"/>
  <c r="F68" i="14"/>
  <c r="D68" i="14"/>
  <c r="H68" i="14"/>
  <c r="G68" i="14"/>
  <c r="B883" i="12"/>
  <c r="C748" i="12"/>
  <c r="Y176" i="4"/>
  <c r="W176" i="4"/>
  <c r="B672" i="12"/>
  <c r="C537" i="12"/>
  <c r="B1241" i="12"/>
  <c r="C1106" i="12"/>
  <c r="B954" i="12"/>
  <c r="C422" i="12"/>
  <c r="B557" i="12"/>
  <c r="A192" i="14"/>
  <c r="C145" i="14"/>
  <c r="D145" i="14"/>
  <c r="G145" i="14"/>
  <c r="B571" i="12"/>
  <c r="C436" i="12"/>
  <c r="H103" i="14"/>
  <c r="G103" i="14"/>
  <c r="A142" i="14"/>
  <c r="D103" i="14"/>
  <c r="C103" i="14"/>
  <c r="I103" i="14"/>
  <c r="F103" i="14"/>
  <c r="AQ145" i="4"/>
  <c r="AS145" i="4"/>
  <c r="AU145" i="4" s="1"/>
  <c r="AV145" i="4" s="1"/>
  <c r="P174" i="4"/>
  <c r="R174" i="4"/>
  <c r="Y174" i="4"/>
  <c r="B1072" i="12"/>
  <c r="C937" i="12"/>
  <c r="B1326" i="12"/>
  <c r="C1191" i="12"/>
  <c r="B588" i="12"/>
  <c r="C453" i="12"/>
  <c r="C641" i="12"/>
  <c r="B776" i="12"/>
  <c r="B948" i="12"/>
  <c r="C813" i="12"/>
  <c r="B1019" i="12"/>
  <c r="C884" i="12"/>
  <c r="B1718" i="12"/>
  <c r="R155" i="4"/>
  <c r="P155" i="4"/>
  <c r="Y155" i="4"/>
  <c r="C898" i="12"/>
  <c r="B1033" i="12"/>
  <c r="B1205" i="12"/>
  <c r="C1070" i="12"/>
  <c r="B1050" i="12"/>
  <c r="C915" i="12"/>
  <c r="B1157" i="12"/>
  <c r="C1022" i="12"/>
  <c r="B631" i="12"/>
  <c r="C496" i="12"/>
  <c r="C1351" i="12"/>
  <c r="B598" i="12"/>
  <c r="C463" i="12"/>
  <c r="C1216" i="12"/>
  <c r="B443" i="12"/>
  <c r="C308" i="12"/>
  <c r="V218" i="28"/>
  <c r="X218" i="28" s="1"/>
  <c r="B558" i="12"/>
  <c r="C423" i="12"/>
  <c r="P45" i="4"/>
  <c r="R45" i="4"/>
  <c r="R79" i="4"/>
  <c r="P79" i="4"/>
  <c r="W117" i="4"/>
  <c r="Y117" i="4"/>
  <c r="C749" i="12"/>
  <c r="C1903" i="12"/>
  <c r="C902" i="12"/>
  <c r="B1037" i="12"/>
  <c r="B164" i="14"/>
  <c r="B120" i="14"/>
  <c r="H81" i="14"/>
  <c r="C312" i="12"/>
  <c r="B447" i="12"/>
  <c r="C695" i="12"/>
  <c r="C700" i="12"/>
  <c r="C540" i="12"/>
  <c r="C590" i="12"/>
  <c r="C653" i="12"/>
  <c r="C482" i="12"/>
  <c r="C553" i="12"/>
  <c r="C970" i="12"/>
  <c r="C530" i="12"/>
  <c r="C674" i="12"/>
  <c r="C548" i="12"/>
  <c r="C531" i="12"/>
  <c r="C418" i="12"/>
  <c r="C634" i="12"/>
  <c r="C1473" i="12"/>
  <c r="C565" i="12"/>
  <c r="C1363" i="12"/>
  <c r="C1105" i="12"/>
  <c r="C430" i="12"/>
  <c r="C479" i="12"/>
  <c r="C830" i="12"/>
  <c r="C431" i="12"/>
  <c r="C529" i="12"/>
  <c r="C665" i="12"/>
  <c r="C471" i="12"/>
  <c r="C691" i="12"/>
  <c r="C651" i="12"/>
  <c r="C1080" i="12"/>
  <c r="C1240" i="12"/>
  <c r="C664" i="12"/>
  <c r="C532" i="12"/>
  <c r="C425" i="12"/>
  <c r="C784" i="12"/>
  <c r="C478" i="12"/>
  <c r="C486" i="12"/>
  <c r="C526" i="12"/>
  <c r="C1498" i="12"/>
  <c r="C720" i="12"/>
  <c r="C1203" i="12"/>
  <c r="C683" i="12"/>
  <c r="C617" i="12"/>
  <c r="C516" i="12"/>
  <c r="C603" i="12"/>
  <c r="C427" i="12"/>
  <c r="C556" i="12"/>
  <c r="C939" i="12"/>
  <c r="C823" i="12"/>
  <c r="C1338" i="12"/>
  <c r="C449" i="12"/>
  <c r="C673" i="12"/>
  <c r="C560" i="12"/>
  <c r="C585" i="12"/>
  <c r="C688" i="12"/>
  <c r="C769" i="12"/>
  <c r="C524" i="12"/>
  <c r="C675" i="12"/>
  <c r="C860" i="12"/>
  <c r="C534" i="12"/>
  <c r="C538" i="12"/>
  <c r="C810" i="12"/>
  <c r="C439" i="12"/>
  <c r="C606" i="12"/>
  <c r="C716" i="12"/>
  <c r="C455" i="12"/>
  <c r="C945" i="12"/>
  <c r="C591" i="12"/>
  <c r="D39" i="14"/>
  <c r="D20" i="14"/>
  <c r="D27" i="14"/>
  <c r="D34" i="14"/>
  <c r="D17" i="14"/>
  <c r="D15" i="14"/>
  <c r="D75" i="14"/>
  <c r="D100" i="14"/>
  <c r="D72" i="14"/>
  <c r="D40" i="14"/>
  <c r="D23" i="14"/>
  <c r="D32" i="14"/>
  <c r="D18" i="14"/>
  <c r="D25" i="14"/>
  <c r="D48" i="14"/>
  <c r="D61" i="14"/>
  <c r="D19" i="14"/>
  <c r="D76" i="14"/>
  <c r="D9" i="14"/>
  <c r="D36" i="14"/>
  <c r="D33" i="14"/>
  <c r="D28" i="14"/>
  <c r="D117" i="14"/>
  <c r="D38" i="14"/>
  <c r="D90" i="14"/>
  <c r="D53" i="14"/>
  <c r="D57" i="14"/>
  <c r="D22" i="14"/>
  <c r="D21" i="14"/>
  <c r="D50" i="14"/>
  <c r="B83" i="14"/>
  <c r="E83" i="14" s="1"/>
  <c r="G44" i="14"/>
  <c r="C44" i="14"/>
  <c r="I44" i="14"/>
  <c r="H44" i="14"/>
  <c r="F44" i="14"/>
  <c r="C60" i="14"/>
  <c r="H60" i="14"/>
  <c r="A99" i="14"/>
  <c r="E99" i="14" s="1"/>
  <c r="I60" i="14"/>
  <c r="Y44" i="32"/>
  <c r="Y54" i="32"/>
  <c r="Y30" i="32"/>
  <c r="Y85" i="32"/>
  <c r="Y65" i="32"/>
  <c r="Y35" i="32"/>
  <c r="Y97" i="32"/>
  <c r="Y21" i="32"/>
  <c r="Y75" i="32"/>
  <c r="I97" i="32"/>
  <c r="I44" i="32"/>
  <c r="I35" i="32"/>
  <c r="I54" i="32"/>
  <c r="Y23" i="28"/>
  <c r="T23" i="28"/>
  <c r="V23" i="28" s="1"/>
  <c r="X23" i="28" s="1"/>
  <c r="T176" i="28"/>
  <c r="V176" i="28" s="1"/>
  <c r="X176" i="28" s="1"/>
  <c r="Y176" i="28"/>
  <c r="B429" i="12"/>
  <c r="C294" i="12"/>
  <c r="B156" i="12"/>
  <c r="C21" i="12"/>
  <c r="B951" i="12"/>
  <c r="C816" i="12"/>
  <c r="B373" i="12"/>
  <c r="C238" i="12"/>
  <c r="P5" i="5"/>
  <c r="U113" i="5"/>
  <c r="P6" i="5"/>
  <c r="P9" i="5"/>
  <c r="P7" i="5"/>
  <c r="P8" i="5"/>
  <c r="P3" i="5"/>
  <c r="R113" i="5"/>
  <c r="P10" i="5"/>
  <c r="T113" i="5"/>
  <c r="P4" i="5"/>
  <c r="V2" i="5"/>
  <c r="L18" i="5"/>
  <c r="L15" i="5"/>
  <c r="L22" i="5"/>
  <c r="L20" i="5"/>
  <c r="L21" i="5"/>
  <c r="L17" i="5"/>
  <c r="J39" i="5"/>
  <c r="J43" i="5"/>
  <c r="J40" i="5"/>
  <c r="J44" i="5"/>
  <c r="T36" i="5"/>
  <c r="J41" i="5"/>
  <c r="J38" i="5"/>
  <c r="J42" i="5"/>
  <c r="J37" i="5"/>
  <c r="K58" i="5"/>
  <c r="I66" i="5"/>
  <c r="I64" i="5"/>
  <c r="I60" i="5"/>
  <c r="I59" i="5"/>
  <c r="I62" i="5"/>
  <c r="I63" i="5"/>
  <c r="I61" i="5"/>
  <c r="K82" i="5"/>
  <c r="K86" i="5"/>
  <c r="K81" i="5"/>
  <c r="K84" i="5"/>
  <c r="K85" i="5"/>
  <c r="K83" i="5"/>
  <c r="B196" i="14"/>
  <c r="B235" i="14" s="1"/>
  <c r="B274" i="14" s="1"/>
  <c r="D157" i="14"/>
  <c r="B577" i="12"/>
  <c r="C442" i="12"/>
  <c r="B168" i="12"/>
  <c r="C33" i="12"/>
  <c r="B433" i="12"/>
  <c r="C298" i="12"/>
  <c r="B698" i="12"/>
  <c r="C563" i="12"/>
  <c r="C1031" i="12"/>
  <c r="I111" i="14"/>
  <c r="B169" i="14"/>
  <c r="H118" i="14"/>
  <c r="H85" i="14"/>
  <c r="I85" i="14"/>
  <c r="F85" i="14"/>
  <c r="D85" i="14"/>
  <c r="C85" i="14"/>
  <c r="G85" i="14"/>
  <c r="A124" i="14"/>
  <c r="E124" i="14" s="1"/>
  <c r="B168" i="14"/>
  <c r="B467" i="12"/>
  <c r="C332" i="12"/>
  <c r="B317" i="12"/>
  <c r="C182" i="12"/>
  <c r="Y92" i="28"/>
  <c r="T92" i="28"/>
  <c r="V92" i="28" s="1"/>
  <c r="X92" i="28" s="1"/>
  <c r="Y288" i="28"/>
  <c r="T288" i="28"/>
  <c r="V288" i="28" s="1"/>
  <c r="X288" i="28" s="1"/>
  <c r="C761" i="12"/>
  <c r="K107" i="5"/>
  <c r="L102" i="5"/>
  <c r="C575" i="12"/>
  <c r="C788" i="12"/>
  <c r="T232" i="28"/>
  <c r="V232" i="28" s="1"/>
  <c r="W232" i="28" s="1"/>
  <c r="Y232" i="28"/>
  <c r="C76" i="12"/>
  <c r="B211" i="12"/>
  <c r="B633" i="12"/>
  <c r="C498" i="12"/>
  <c r="Y86" i="4"/>
  <c r="W86" i="4"/>
  <c r="W171" i="4"/>
  <c r="Y171" i="4"/>
  <c r="P197" i="4"/>
  <c r="Y197" i="4"/>
  <c r="R212" i="4"/>
  <c r="P212" i="4"/>
  <c r="Y212" i="4"/>
  <c r="B1743" i="12"/>
  <c r="C1608" i="12"/>
  <c r="AU124" i="4"/>
  <c r="AV124" i="4" s="1"/>
  <c r="AU154" i="4"/>
  <c r="AW154" i="4" s="1"/>
  <c r="AU121" i="4"/>
  <c r="AW121" i="4" s="1"/>
  <c r="D13" i="14"/>
  <c r="D43" i="14"/>
  <c r="D5" i="14"/>
  <c r="D4" i="14"/>
  <c r="D11" i="14"/>
  <c r="D14" i="14"/>
  <c r="I118" i="14"/>
  <c r="C118" i="14"/>
  <c r="G118" i="14"/>
  <c r="C74" i="14"/>
  <c r="I74" i="14"/>
  <c r="C66" i="14"/>
  <c r="A105" i="14"/>
  <c r="H66" i="14"/>
  <c r="H46" i="14"/>
  <c r="G46" i="14"/>
  <c r="C46" i="14"/>
  <c r="AD85" i="32"/>
  <c r="AD44" i="32"/>
  <c r="AD75" i="32"/>
  <c r="AD97" i="32"/>
  <c r="AD65" i="32"/>
  <c r="AD54" i="32"/>
  <c r="AD30" i="32"/>
  <c r="AD21" i="32"/>
  <c r="T5" i="28"/>
  <c r="V5" i="28" s="1"/>
  <c r="W5" i="28" s="1"/>
  <c r="Y5" i="28"/>
  <c r="C818" i="12"/>
  <c r="C1296" i="12"/>
  <c r="P125" i="4"/>
  <c r="R125" i="4"/>
  <c r="W138" i="4"/>
  <c r="Y138" i="4"/>
  <c r="C541" i="12"/>
  <c r="C1431" i="12"/>
  <c r="C767" i="12"/>
  <c r="A200" i="14"/>
  <c r="C659" i="12"/>
  <c r="B794" i="12"/>
  <c r="A550" i="12"/>
  <c r="C415" i="12"/>
  <c r="V29" i="28"/>
  <c r="X29" i="28" s="1"/>
  <c r="A195" i="14"/>
  <c r="H156" i="14"/>
  <c r="F156" i="14"/>
  <c r="G156" i="14"/>
  <c r="V142" i="28"/>
  <c r="W142" i="28" s="1"/>
  <c r="AC97" i="32"/>
  <c r="AC30" i="32"/>
  <c r="W25" i="33"/>
  <c r="Y82" i="32"/>
  <c r="T7" i="28"/>
  <c r="V7" i="28" s="1"/>
  <c r="W7" i="28" s="1"/>
  <c r="Y7" i="28"/>
  <c r="Y219" i="28"/>
  <c r="T219" i="28"/>
  <c r="V219" i="28" s="1"/>
  <c r="W219" i="28" s="1"/>
  <c r="Y221" i="28"/>
  <c r="P28" i="4"/>
  <c r="Y91" i="4"/>
  <c r="W91" i="4"/>
  <c r="Y69" i="28"/>
  <c r="T69" i="28"/>
  <c r="V69" i="28" s="1"/>
  <c r="W69" i="28" s="1"/>
  <c r="Y77" i="28"/>
  <c r="T77" i="28"/>
  <c r="V77" i="28" s="1"/>
  <c r="X77" i="28" s="1"/>
  <c r="A196" i="14"/>
  <c r="H157" i="14"/>
  <c r="V241" i="28"/>
  <c r="X241" i="28" s="1"/>
  <c r="C510" i="12"/>
  <c r="N41" i="5"/>
  <c r="N43" i="5"/>
  <c r="C65" i="14"/>
  <c r="H65" i="14"/>
  <c r="B104" i="14"/>
  <c r="AI21" i="32"/>
  <c r="AI65" i="32"/>
  <c r="AI30" i="32"/>
  <c r="AI54" i="32"/>
  <c r="AI35" i="32"/>
  <c r="AI97" i="32"/>
  <c r="AI44" i="32"/>
  <c r="AI75" i="32"/>
  <c r="Y240" i="28"/>
  <c r="T240" i="28"/>
  <c r="V240" i="28" s="1"/>
  <c r="W240" i="28" s="1"/>
  <c r="I26" i="31"/>
  <c r="B214" i="12"/>
  <c r="C79" i="12"/>
  <c r="B715" i="12"/>
  <c r="C580" i="12"/>
  <c r="AQ42" i="4"/>
  <c r="AS42" i="4"/>
  <c r="AU42" i="4" s="1"/>
  <c r="AV42" i="4" s="1"/>
  <c r="P89" i="4"/>
  <c r="R89" i="4"/>
  <c r="AU159" i="4"/>
  <c r="AW159" i="4" s="1"/>
  <c r="C156" i="14"/>
  <c r="G117" i="14"/>
  <c r="V171" i="28"/>
  <c r="W171" i="28" s="1"/>
  <c r="AS144" i="4"/>
  <c r="AU144" i="4" s="1"/>
  <c r="AV144" i="4" s="1"/>
  <c r="AQ144" i="4"/>
  <c r="D82" i="14"/>
  <c r="F82" i="14"/>
  <c r="A121" i="14"/>
  <c r="H82" i="14"/>
  <c r="AH44" i="32"/>
  <c r="AH75" i="32"/>
  <c r="AH35" i="32"/>
  <c r="AH65" i="32"/>
  <c r="AH97" i="32"/>
  <c r="AH30" i="32"/>
  <c r="AA54" i="32"/>
  <c r="AA97" i="32"/>
  <c r="AA30" i="32"/>
  <c r="AA85" i="32"/>
  <c r="AA44" i="32"/>
  <c r="AA75" i="32"/>
  <c r="AA21" i="32"/>
  <c r="AA35" i="32"/>
  <c r="AA65" i="32"/>
  <c r="M46" i="40"/>
  <c r="B483" i="12"/>
  <c r="C348" i="12"/>
  <c r="B434" i="12"/>
  <c r="C299" i="12"/>
  <c r="W89" i="4"/>
  <c r="Y89" i="4"/>
  <c r="B943" i="12"/>
  <c r="C808" i="12"/>
  <c r="V293" i="28"/>
  <c r="X293" i="28" s="1"/>
  <c r="V137" i="28"/>
  <c r="W137" i="28" s="1"/>
  <c r="V132" i="28"/>
  <c r="X132" i="28" s="1"/>
  <c r="G72" i="14"/>
  <c r="V28" i="28"/>
  <c r="W28" i="28" s="1"/>
  <c r="K15" i="5"/>
  <c r="K22" i="5"/>
  <c r="K17" i="5"/>
  <c r="N14" i="5"/>
  <c r="K19" i="5"/>
  <c r="J81" i="5"/>
  <c r="J85" i="5"/>
  <c r="J83" i="5"/>
  <c r="J84" i="5"/>
  <c r="C403" i="12"/>
  <c r="C305" i="12"/>
  <c r="C632" i="12"/>
  <c r="C326" i="12"/>
  <c r="C514" i="12"/>
  <c r="C421" i="12"/>
  <c r="G78" i="14"/>
  <c r="H78" i="14"/>
  <c r="I78" i="14"/>
  <c r="H76" i="14"/>
  <c r="I53" i="14"/>
  <c r="H53" i="14"/>
  <c r="A92" i="14"/>
  <c r="AN65" i="32"/>
  <c r="AN30" i="32"/>
  <c r="AN85" i="32"/>
  <c r="AN44" i="32"/>
  <c r="AN54" i="32"/>
  <c r="AB65" i="32"/>
  <c r="AB30" i="32"/>
  <c r="AB54" i="32"/>
  <c r="AB21" i="32"/>
  <c r="X21" i="32"/>
  <c r="X44" i="32"/>
  <c r="X30" i="32"/>
  <c r="X75" i="32"/>
  <c r="AD82" i="32"/>
  <c r="X82" i="32"/>
  <c r="Y126" i="28"/>
  <c r="T126" i="28"/>
  <c r="V126" i="28" s="1"/>
  <c r="W126" i="28" s="1"/>
  <c r="T129" i="28"/>
  <c r="V129" i="28" s="1"/>
  <c r="W129" i="28" s="1"/>
  <c r="Y129" i="28"/>
  <c r="T199" i="28"/>
  <c r="V199" i="28" s="1"/>
  <c r="X199" i="28" s="1"/>
  <c r="Y199" i="28"/>
  <c r="V210" i="28"/>
  <c r="W210" i="28" s="1"/>
  <c r="B477" i="12"/>
  <c r="R14" i="4"/>
  <c r="P14" i="4"/>
  <c r="Y14" i="4"/>
  <c r="P108" i="4"/>
  <c r="Y108" i="4"/>
  <c r="R108" i="4"/>
  <c r="V265" i="28"/>
  <c r="X265" i="28" s="1"/>
  <c r="A135" i="14"/>
  <c r="E135" i="14" s="1"/>
  <c r="C995" i="12"/>
  <c r="H95" i="14"/>
  <c r="V183" i="28"/>
  <c r="X183" i="28" s="1"/>
  <c r="T10" i="5"/>
  <c r="T8" i="5"/>
  <c r="R117" i="5"/>
  <c r="T117" i="5"/>
  <c r="T4" i="5"/>
  <c r="T6" i="5"/>
  <c r="M18" i="5"/>
  <c r="M15" i="5"/>
  <c r="M16" i="5"/>
  <c r="R41" i="5"/>
  <c r="R37" i="5"/>
  <c r="R44" i="5"/>
  <c r="R42" i="5"/>
  <c r="G58" i="14"/>
  <c r="C58" i="14"/>
  <c r="H58" i="14"/>
  <c r="B97" i="14"/>
  <c r="H97" i="14" s="1"/>
  <c r="AF54" i="32"/>
  <c r="AF75" i="32"/>
  <c r="AF21" i="32"/>
  <c r="AF35" i="32"/>
  <c r="AF44" i="32"/>
  <c r="W28" i="33"/>
  <c r="AB82" i="32"/>
  <c r="Y157" i="28"/>
  <c r="T157" i="28"/>
  <c r="V157" i="28" s="1"/>
  <c r="W157" i="28" s="1"/>
  <c r="Y182" i="28"/>
  <c r="AI84" i="17"/>
  <c r="Y84" i="17"/>
  <c r="Q84" i="17"/>
  <c r="I84" i="17"/>
  <c r="AM84" i="17"/>
  <c r="G84" i="17"/>
  <c r="S82" i="32"/>
  <c r="Y19" i="33"/>
  <c r="AQ211" i="4"/>
  <c r="Y66" i="28"/>
  <c r="T66" i="28"/>
  <c r="V66" i="28" s="1"/>
  <c r="W66" i="28" s="1"/>
  <c r="Y85" i="28"/>
  <c r="T85" i="28"/>
  <c r="V85" i="28" s="1"/>
  <c r="W85" i="28" s="1"/>
  <c r="C1633" i="12"/>
  <c r="U4" i="5"/>
  <c r="T118" i="5"/>
  <c r="U9" i="5"/>
  <c r="U8" i="5"/>
  <c r="U5" i="5"/>
  <c r="R118" i="5"/>
  <c r="U3" i="5"/>
  <c r="U10" i="5"/>
  <c r="U6" i="5"/>
  <c r="U7" i="5"/>
  <c r="L42" i="5"/>
  <c r="L39" i="5"/>
  <c r="L38" i="5"/>
  <c r="L43" i="5"/>
  <c r="S41" i="5"/>
  <c r="S40" i="5"/>
  <c r="S43" i="5"/>
  <c r="S39" i="5"/>
  <c r="I50" i="14"/>
  <c r="A89" i="14"/>
  <c r="E89" i="14" s="1"/>
  <c r="G50" i="14"/>
  <c r="H50" i="14"/>
  <c r="G45" i="14"/>
  <c r="A84" i="14"/>
  <c r="E84" i="14" s="1"/>
  <c r="I45" i="14"/>
  <c r="P85" i="32"/>
  <c r="P21" i="32"/>
  <c r="P44" i="32"/>
  <c r="P54" i="32"/>
  <c r="G65" i="32"/>
  <c r="G44" i="32"/>
  <c r="G75" i="32"/>
  <c r="G97" i="32"/>
  <c r="Z32" i="33"/>
  <c r="AF82" i="32"/>
  <c r="Y136" i="28"/>
  <c r="T136" i="28"/>
  <c r="V136" i="28" s="1"/>
  <c r="W136" i="28" s="1"/>
  <c r="V186" i="28"/>
  <c r="X186" i="28" s="1"/>
  <c r="Y18" i="28"/>
  <c r="T18" i="28"/>
  <c r="V18" i="28" s="1"/>
  <c r="W18" i="28" s="1"/>
  <c r="R82" i="32"/>
  <c r="W18" i="33"/>
  <c r="B339" i="12"/>
  <c r="C204" i="12"/>
  <c r="B184" i="12"/>
  <c r="C49" i="12"/>
  <c r="B165" i="12"/>
  <c r="C30" i="12"/>
  <c r="B400" i="12"/>
  <c r="C265" i="12"/>
  <c r="Y57" i="28"/>
  <c r="T57" i="28"/>
  <c r="V57" i="28" s="1"/>
  <c r="X57" i="28" s="1"/>
  <c r="G95" i="14"/>
  <c r="V39" i="28"/>
  <c r="W39" i="28" s="1"/>
  <c r="AU189" i="4"/>
  <c r="AW189" i="4" s="1"/>
  <c r="V22" i="28"/>
  <c r="X22" i="28" s="1"/>
  <c r="P35" i="32"/>
  <c r="S38" i="5"/>
  <c r="V185" i="28"/>
  <c r="W185" i="28" s="1"/>
  <c r="T5" i="5"/>
  <c r="M37" i="5"/>
  <c r="M40" i="5"/>
  <c r="I63" i="14"/>
  <c r="G63" i="14"/>
  <c r="A102" i="14"/>
  <c r="C56" i="14"/>
  <c r="H56" i="14"/>
  <c r="F56" i="14"/>
  <c r="U97" i="32"/>
  <c r="U44" i="32"/>
  <c r="U65" i="32"/>
  <c r="K54" i="32"/>
  <c r="K65" i="32"/>
  <c r="K44" i="32"/>
  <c r="Y4" i="28"/>
  <c r="T4" i="28"/>
  <c r="V4" i="28" s="1"/>
  <c r="X4" i="28" s="1"/>
  <c r="T188" i="28"/>
  <c r="V188" i="28" s="1"/>
  <c r="X188" i="28" s="1"/>
  <c r="Y188" i="28"/>
  <c r="T248" i="28"/>
  <c r="V248" i="28" s="1"/>
  <c r="W248" i="28" s="1"/>
  <c r="Y248" i="28"/>
  <c r="B84" i="17"/>
  <c r="AC84" i="17"/>
  <c r="U84" i="17"/>
  <c r="M84" i="17"/>
  <c r="Y20" i="33"/>
  <c r="T82" i="32"/>
  <c r="AQ166" i="4"/>
  <c r="AS166" i="4"/>
  <c r="AU166" i="4" s="1"/>
  <c r="AV166" i="4" s="1"/>
  <c r="AQ116" i="4"/>
  <c r="AS116" i="4"/>
  <c r="AU116" i="4" s="1"/>
  <c r="AW116" i="4" s="1"/>
  <c r="AQ79" i="4"/>
  <c r="AS79" i="4"/>
  <c r="AU79" i="4" s="1"/>
  <c r="AV79" i="4" s="1"/>
  <c r="W27" i="4"/>
  <c r="Y27" i="4"/>
  <c r="W202" i="4"/>
  <c r="Y202" i="4"/>
  <c r="AU64" i="4"/>
  <c r="AV64" i="4" s="1"/>
  <c r="V205" i="28"/>
  <c r="W205" i="28" s="1"/>
  <c r="J92" i="5"/>
  <c r="V52" i="28"/>
  <c r="W52" i="28" s="1"/>
  <c r="V150" i="28"/>
  <c r="X150" i="28" s="1"/>
  <c r="V123" i="28"/>
  <c r="W123" i="28" s="1"/>
  <c r="AJ84" i="17"/>
  <c r="AU212" i="4"/>
  <c r="AV212" i="4" s="1"/>
  <c r="AU77" i="4"/>
  <c r="AW77" i="4" s="1"/>
  <c r="AU58" i="4"/>
  <c r="AV58" i="4" s="1"/>
  <c r="V44" i="28"/>
  <c r="W44" i="28" s="1"/>
  <c r="V2" i="28"/>
  <c r="X2" i="28" s="1"/>
  <c r="AU66" i="4"/>
  <c r="AW66" i="4" s="1"/>
  <c r="V203" i="28"/>
  <c r="W203" i="28" s="1"/>
  <c r="AU202" i="4"/>
  <c r="AV202" i="4" s="1"/>
  <c r="AU205" i="4"/>
  <c r="AW205" i="4" s="1"/>
  <c r="AU164" i="4"/>
  <c r="AW164" i="4" s="1"/>
  <c r="C61" i="12"/>
  <c r="C88" i="12"/>
  <c r="AU182" i="4"/>
  <c r="AV182" i="4" s="1"/>
  <c r="AU117" i="4"/>
  <c r="AW117" i="4" s="1"/>
  <c r="AU114" i="4"/>
  <c r="AV114" i="4" s="1"/>
  <c r="AU89" i="4"/>
  <c r="AW89" i="4" s="1"/>
  <c r="AU83" i="4"/>
  <c r="AW83" i="4" s="1"/>
  <c r="AU21" i="4"/>
  <c r="AV21" i="4" s="1"/>
  <c r="W15" i="4"/>
  <c r="Y15" i="4"/>
  <c r="AU61" i="4"/>
  <c r="AW61" i="4" s="1"/>
  <c r="AU52" i="4"/>
  <c r="AW52" i="4" s="1"/>
  <c r="V272" i="28"/>
  <c r="W272" i="28" s="1"/>
  <c r="V318" i="28"/>
  <c r="X318" i="28" s="1"/>
  <c r="V263" i="28"/>
  <c r="X263" i="28" s="1"/>
  <c r="V114" i="28"/>
  <c r="X114" i="28" s="1"/>
  <c r="V242" i="28"/>
  <c r="X242" i="28" s="1"/>
  <c r="AU102" i="4"/>
  <c r="AV102" i="4" s="1"/>
  <c r="AU55" i="4"/>
  <c r="AW55" i="4" s="1"/>
  <c r="AU216" i="4"/>
  <c r="AV216" i="4" s="1"/>
  <c r="AS180" i="4"/>
  <c r="AU180" i="4" s="1"/>
  <c r="AW180" i="4" s="1"/>
  <c r="AS47" i="4"/>
  <c r="AU47" i="4" s="1"/>
  <c r="AV47" i="4" s="1"/>
  <c r="AU199" i="4"/>
  <c r="AV199" i="4" s="1"/>
  <c r="AU196" i="4"/>
  <c r="AV196" i="4" s="1"/>
  <c r="AU90" i="4"/>
  <c r="AW90" i="4" s="1"/>
  <c r="AU190" i="4"/>
  <c r="AV190" i="4" s="1"/>
  <c r="AU177" i="4"/>
  <c r="AV177" i="4" s="1"/>
  <c r="AU171" i="4"/>
  <c r="AV171" i="4" s="1"/>
  <c r="AU97" i="4"/>
  <c r="AV97" i="4" s="1"/>
  <c r="AR120" i="4"/>
  <c r="C13" i="18"/>
  <c r="T13" i="18"/>
  <c r="AI13" i="18"/>
  <c r="P13" i="18"/>
  <c r="AN13" i="18"/>
  <c r="H13" i="18"/>
  <c r="M13" i="18"/>
  <c r="K13" i="18"/>
  <c r="AL13" i="18"/>
  <c r="AD13" i="18"/>
  <c r="AH13" i="18"/>
  <c r="J13" i="18"/>
  <c r="AK13" i="18"/>
  <c r="X13" i="18"/>
  <c r="AV60" i="4"/>
  <c r="X109" i="28"/>
  <c r="AV211" i="4"/>
  <c r="W261" i="28"/>
  <c r="X273" i="28"/>
  <c r="W243" i="28"/>
  <c r="AW133" i="4"/>
  <c r="AW13" i="4"/>
  <c r="X225" i="28"/>
  <c r="X101" i="28"/>
  <c r="AV129" i="4"/>
  <c r="X286" i="28"/>
  <c r="X152" i="28"/>
  <c r="W34" i="28"/>
  <c r="AW5" i="4"/>
  <c r="W236" i="28"/>
  <c r="X256" i="28"/>
  <c r="W27" i="28"/>
  <c r="AW215" i="4"/>
  <c r="X82" i="28"/>
  <c r="X295" i="28"/>
  <c r="AW113" i="4"/>
  <c r="X228" i="28"/>
  <c r="W187" i="28"/>
  <c r="W309" i="28"/>
  <c r="AU146" i="4"/>
  <c r="AV146" i="4" s="1"/>
  <c r="W275" i="28"/>
  <c r="W45" i="28"/>
  <c r="AV57" i="4"/>
  <c r="X32" i="28"/>
  <c r="W100" i="28"/>
  <c r="X280" i="28"/>
  <c r="X269" i="28"/>
  <c r="W54" i="28"/>
  <c r="AU151" i="4"/>
  <c r="AW151" i="4" s="1"/>
  <c r="AW95" i="4"/>
  <c r="W61" i="28"/>
  <c r="AV138" i="4"/>
  <c r="X258" i="28"/>
  <c r="X16" i="28"/>
  <c r="W160" i="28"/>
  <c r="X38" i="28"/>
  <c r="W56" i="28"/>
  <c r="AW142" i="4"/>
  <c r="W115" i="28"/>
  <c r="AW48" i="4"/>
  <c r="AV34" i="4"/>
  <c r="X153" i="28"/>
  <c r="AV204" i="4"/>
  <c r="AV24" i="4"/>
  <c r="AV85" i="4"/>
  <c r="AW85" i="4"/>
  <c r="X79" i="28"/>
  <c r="AV207" i="4"/>
  <c r="AW75" i="4"/>
  <c r="X307" i="28"/>
  <c r="W55" i="28"/>
  <c r="AW65" i="4"/>
  <c r="W310" i="28"/>
  <c r="W257" i="28"/>
  <c r="AV84" i="4"/>
  <c r="AW168" i="4"/>
  <c r="AW17" i="4"/>
  <c r="AV118" i="4"/>
  <c r="AV86" i="4"/>
  <c r="W177" i="28"/>
  <c r="W246" i="28"/>
  <c r="X75" i="28"/>
  <c r="X296" i="28"/>
  <c r="E49" i="14"/>
  <c r="X169" i="28"/>
  <c r="X312" i="28"/>
  <c r="X216" i="28"/>
  <c r="AW71" i="4"/>
  <c r="X260" i="28"/>
  <c r="X95" i="28"/>
  <c r="X97" i="28"/>
  <c r="AU152" i="4"/>
  <c r="AV152" i="4" s="1"/>
  <c r="W43" i="28"/>
  <c r="X43" i="28"/>
  <c r="W239" i="28"/>
  <c r="X239" i="28"/>
  <c r="AV12" i="4"/>
  <c r="AW12" i="4"/>
  <c r="X262" i="28"/>
  <c r="E42" i="14"/>
  <c r="E41" i="14"/>
  <c r="X237" i="28"/>
  <c r="W197" i="28"/>
  <c r="X65" i="28"/>
  <c r="E96" i="14"/>
  <c r="AV131" i="4"/>
  <c r="AW25" i="4"/>
  <c r="X87" i="28"/>
  <c r="AW200" i="4"/>
  <c r="AW140" i="4"/>
  <c r="X311" i="28"/>
  <c r="AW73" i="4"/>
  <c r="X303" i="28"/>
  <c r="W14" i="28"/>
  <c r="W90" i="28"/>
  <c r="W102" i="28"/>
  <c r="E65" i="14"/>
  <c r="AW172" i="4"/>
  <c r="W76" i="28"/>
  <c r="E81" i="14"/>
  <c r="AW50" i="4"/>
  <c r="X163" i="28"/>
  <c r="X94" i="28"/>
  <c r="AW213" i="4"/>
  <c r="AV49" i="4"/>
  <c r="W276" i="28"/>
  <c r="X149" i="28"/>
  <c r="AV63" i="4"/>
  <c r="X133" i="28"/>
  <c r="W139" i="28"/>
  <c r="AV174" i="4"/>
  <c r="AW174" i="4"/>
  <c r="X60" i="28"/>
  <c r="W60" i="28"/>
  <c r="W138" i="28"/>
  <c r="X138" i="28"/>
  <c r="W301" i="28"/>
  <c r="X301" i="28"/>
  <c r="X91" i="28"/>
  <c r="W91" i="28"/>
  <c r="AW120" i="4"/>
  <c r="AV120" i="4"/>
  <c r="X229" i="28"/>
  <c r="W229" i="28"/>
  <c r="W174" i="28"/>
  <c r="X174" i="28"/>
  <c r="W67" i="28"/>
  <c r="X67" i="28"/>
  <c r="AV18" i="4"/>
  <c r="AW18" i="4"/>
  <c r="AV15" i="4"/>
  <c r="AW15" i="4"/>
  <c r="AW209" i="4"/>
  <c r="AV209" i="4"/>
  <c r="AW201" i="4"/>
  <c r="AV201" i="4"/>
  <c r="X81" i="28"/>
  <c r="W81" i="28"/>
  <c r="AW105" i="4"/>
  <c r="AV105" i="4"/>
  <c r="AV82" i="4"/>
  <c r="AW82" i="4"/>
  <c r="AW128" i="4"/>
  <c r="AV128" i="4"/>
  <c r="X285" i="28"/>
  <c r="W285" i="28"/>
  <c r="E117" i="14"/>
  <c r="E70" i="14"/>
  <c r="AV169" i="4"/>
  <c r="W96" i="28"/>
  <c r="X161" i="28"/>
  <c r="AW59" i="4"/>
  <c r="AW67" i="4"/>
  <c r="X84" i="28"/>
  <c r="X299" i="28"/>
  <c r="W283" i="28"/>
  <c r="X289" i="28"/>
  <c r="W83" i="28"/>
  <c r="W313" i="28"/>
  <c r="X70" i="28"/>
  <c r="AW125" i="4"/>
  <c r="AV45" i="4"/>
  <c r="E110" i="14"/>
  <c r="E82" i="14"/>
  <c r="X189" i="28"/>
  <c r="E4" i="14"/>
  <c r="X164" i="28"/>
  <c r="W128" i="28"/>
  <c r="X124" i="28"/>
  <c r="W226" i="28"/>
  <c r="AV20" i="4"/>
  <c r="X264" i="28"/>
  <c r="X170" i="28"/>
  <c r="W304" i="28"/>
  <c r="E39" i="14"/>
  <c r="AV184" i="4"/>
  <c r="E54" i="14"/>
  <c r="AW173" i="4"/>
  <c r="AV10" i="4"/>
  <c r="AW122" i="4"/>
  <c r="AV161" i="4"/>
  <c r="AW186" i="4"/>
  <c r="AW94" i="4"/>
  <c r="W193" i="28"/>
  <c r="W11" i="28"/>
  <c r="AV194" i="4"/>
  <c r="W42" i="28"/>
  <c r="AV99" i="4"/>
  <c r="X49" i="28"/>
  <c r="W40" i="28"/>
  <c r="AW43" i="4"/>
  <c r="X20" i="28"/>
  <c r="W167" i="28"/>
  <c r="E3" i="14"/>
  <c r="AW191" i="4"/>
  <c r="X74" i="28"/>
  <c r="W13" i="28"/>
  <c r="W209" i="28"/>
  <c r="AW30" i="4"/>
  <c r="AW195" i="4"/>
  <c r="AV72" i="4"/>
  <c r="E115" i="14"/>
  <c r="E80" i="14"/>
  <c r="W122" i="28"/>
  <c r="X33" i="28"/>
  <c r="X99" i="28"/>
  <c r="AV39" i="4"/>
  <c r="AV115" i="4"/>
  <c r="X162" i="28"/>
  <c r="W145" i="28"/>
  <c r="X145" i="28"/>
  <c r="AW179" i="4"/>
  <c r="AV179" i="4"/>
  <c r="X287" i="28"/>
  <c r="W287" i="28"/>
  <c r="X113" i="28"/>
  <c r="W113" i="28"/>
  <c r="AW80" i="4"/>
  <c r="AV80" i="4"/>
  <c r="W181" i="28"/>
  <c r="X181" i="28"/>
  <c r="AV165" i="4"/>
  <c r="AW165" i="4"/>
  <c r="AW16" i="4"/>
  <c r="AV16" i="4"/>
  <c r="E114" i="14"/>
  <c r="E97" i="14"/>
  <c r="AV33" i="4"/>
  <c r="AW33" i="4"/>
  <c r="W130" i="28"/>
  <c r="X130" i="28"/>
  <c r="E32" i="14"/>
  <c r="W268" i="28"/>
  <c r="X268" i="28"/>
  <c r="X107" i="28"/>
  <c r="W107" i="28"/>
  <c r="W259" i="28"/>
  <c r="X259" i="28"/>
  <c r="E184" i="14"/>
  <c r="AW100" i="4"/>
  <c r="AV110" i="4"/>
  <c r="AW8" i="4"/>
  <c r="X71" i="28"/>
  <c r="X247" i="28"/>
  <c r="AW78" i="4"/>
  <c r="W73" i="28"/>
  <c r="X274" i="28"/>
  <c r="W31" i="28"/>
  <c r="W198" i="28"/>
  <c r="X105" i="28"/>
  <c r="W47" i="28"/>
  <c r="E73" i="14"/>
  <c r="E45" i="14"/>
  <c r="E118" i="14"/>
  <c r="E103" i="14"/>
  <c r="E17" i="14"/>
  <c r="X279" i="28"/>
  <c r="W279" i="28"/>
  <c r="W58" i="28"/>
  <c r="X58" i="28"/>
  <c r="AW69" i="4"/>
  <c r="AV69" i="4"/>
  <c r="W117" i="28"/>
  <c r="X117" i="28"/>
  <c r="X277" i="28"/>
  <c r="W277" i="28"/>
  <c r="AW185" i="4"/>
  <c r="AV185" i="4"/>
  <c r="W118" i="28"/>
  <c r="X118" i="28"/>
  <c r="AV103" i="4"/>
  <c r="X298" i="28"/>
  <c r="E9" i="14"/>
  <c r="E8" i="14"/>
  <c r="E33" i="14"/>
  <c r="I34" i="31"/>
  <c r="AI20" i="33"/>
  <c r="AO92" i="32"/>
  <c r="E223" i="14"/>
  <c r="AV123" i="4"/>
  <c r="E107" i="14"/>
  <c r="W245" i="28"/>
  <c r="W254" i="28"/>
  <c r="E11" i="14"/>
  <c r="X270" i="28"/>
  <c r="W270" i="28"/>
  <c r="X154" i="28"/>
  <c r="W154" i="28"/>
  <c r="AW167" i="4"/>
  <c r="AV14" i="4"/>
  <c r="AV31" i="4"/>
  <c r="X201" i="28"/>
  <c r="AV62" i="4"/>
  <c r="W217" i="28"/>
  <c r="AV192" i="4"/>
  <c r="W165" i="28"/>
  <c r="X250" i="28"/>
  <c r="W306" i="28"/>
  <c r="W72" i="28"/>
  <c r="E25" i="14"/>
  <c r="E12" i="14"/>
  <c r="E74" i="14"/>
  <c r="E85" i="14"/>
  <c r="E66" i="14"/>
  <c r="X3" i="28"/>
  <c r="W3" i="28"/>
  <c r="W175" i="28"/>
  <c r="X175" i="28"/>
  <c r="X111" i="28"/>
  <c r="W111" i="28"/>
  <c r="X106" i="28"/>
  <c r="W292" i="28"/>
  <c r="X292" i="28"/>
  <c r="X278" i="28"/>
  <c r="W278" i="28"/>
  <c r="X26" i="28"/>
  <c r="W26" i="28"/>
  <c r="AW112" i="4"/>
  <c r="X17" i="28"/>
  <c r="E7" i="14"/>
  <c r="E19" i="14"/>
  <c r="E195" i="14"/>
  <c r="W80" i="28"/>
  <c r="X80" i="28"/>
  <c r="E154" i="14"/>
  <c r="E145" i="14"/>
  <c r="AW181" i="4"/>
  <c r="AV7" i="4"/>
  <c r="E106" i="14"/>
  <c r="E100" i="14"/>
  <c r="W266" i="28"/>
  <c r="X112" i="28"/>
  <c r="X63" i="28"/>
  <c r="X294" i="28"/>
  <c r="AW193" i="4"/>
  <c r="AV193" i="4"/>
  <c r="E36" i="14"/>
  <c r="E56" i="14"/>
  <c r="E77" i="14"/>
  <c r="E71" i="14"/>
  <c r="E18" i="14"/>
  <c r="E13" i="14"/>
  <c r="E64" i="14"/>
  <c r="X147" i="28"/>
  <c r="W147" i="28"/>
  <c r="X224" i="28"/>
  <c r="W224" i="28"/>
  <c r="W37" i="28"/>
  <c r="W211" i="28"/>
  <c r="X211" i="28"/>
  <c r="X222" i="28"/>
  <c r="E72" i="14"/>
  <c r="E62" i="14"/>
  <c r="E14" i="14"/>
  <c r="E38" i="14"/>
  <c r="E67" i="14"/>
  <c r="E102" i="14"/>
  <c r="E5" i="14"/>
  <c r="E55" i="14"/>
  <c r="E79" i="14"/>
  <c r="E21" i="14"/>
  <c r="E76" i="14"/>
  <c r="E43" i="14"/>
  <c r="E48" i="14"/>
  <c r="E23" i="14"/>
  <c r="E35" i="14"/>
  <c r="E30" i="14"/>
  <c r="E27" i="14"/>
  <c r="E57" i="14"/>
  <c r="E78" i="14"/>
  <c r="E196" i="14"/>
  <c r="E10" i="14"/>
  <c r="E47" i="14"/>
  <c r="E59" i="14"/>
  <c r="E37" i="14"/>
  <c r="E92" i="14"/>
  <c r="E28" i="14"/>
  <c r="E29" i="14"/>
  <c r="E58" i="14"/>
  <c r="E16" i="14"/>
  <c r="E50" i="14"/>
  <c r="E142" i="14"/>
  <c r="E22" i="14"/>
  <c r="E24" i="14"/>
  <c r="E60" i="14"/>
  <c r="E6" i="14"/>
  <c r="E134" i="14"/>
  <c r="E75" i="14"/>
  <c r="E68" i="14"/>
  <c r="E51" i="14"/>
  <c r="E34" i="14"/>
  <c r="E156" i="14"/>
  <c r="E40" i="14"/>
  <c r="E26" i="14"/>
  <c r="E87" i="14"/>
  <c r="E2" i="14"/>
  <c r="E20" i="14"/>
  <c r="E61" i="14"/>
  <c r="AV53" i="4"/>
  <c r="AV153" i="4"/>
  <c r="W88" i="28"/>
  <c r="X25" i="28"/>
  <c r="E95" i="14"/>
  <c r="E53" i="14"/>
  <c r="E31" i="14"/>
  <c r="E69" i="14"/>
  <c r="E52" i="14"/>
  <c r="E44" i="14"/>
  <c r="E15" i="14"/>
  <c r="W64" i="28"/>
  <c r="X64" i="28"/>
  <c r="W290" i="28"/>
  <c r="X290" i="28"/>
  <c r="X9" i="28"/>
  <c r="W9" i="28"/>
  <c r="AV68" i="4"/>
  <c r="AV40" i="4"/>
  <c r="AW206" i="4"/>
  <c r="X103" i="28"/>
  <c r="X317" i="28"/>
  <c r="AV137" i="4"/>
  <c r="E104" i="14"/>
  <c r="E90" i="14"/>
  <c r="E63" i="14"/>
  <c r="E46" i="14"/>
  <c r="E98" i="14"/>
  <c r="W206" i="28"/>
  <c r="X206" i="28"/>
  <c r="W238" i="28"/>
  <c r="X238" i="28"/>
  <c r="AU147" i="4"/>
  <c r="W194" i="28"/>
  <c r="W316" i="28"/>
  <c r="AW56" i="4"/>
  <c r="AV56" i="4"/>
  <c r="AW163" i="4"/>
  <c r="AV163" i="4"/>
  <c r="AV106" i="4"/>
  <c r="AW106" i="4"/>
  <c r="X204" i="28"/>
  <c r="W204" i="28"/>
  <c r="W51" i="28"/>
  <c r="X51" i="28"/>
  <c r="X141" i="28"/>
  <c r="W141" i="28"/>
  <c r="AV162" i="4"/>
  <c r="X104" i="28"/>
  <c r="X182" i="28"/>
  <c r="AW214" i="4"/>
  <c r="AV214" i="4"/>
  <c r="AW92" i="4"/>
  <c r="AV92" i="4"/>
  <c r="AV91" i="4"/>
  <c r="AW91" i="4"/>
  <c r="AW54" i="4"/>
  <c r="AV54" i="4"/>
  <c r="X308" i="28"/>
  <c r="W308" i="28"/>
  <c r="X48" i="28"/>
  <c r="W48" i="28"/>
  <c r="AV37" i="4"/>
  <c r="AW37" i="4"/>
  <c r="W86" i="28"/>
  <c r="X86" i="28"/>
  <c r="X19" i="28"/>
  <c r="W19" i="28"/>
  <c r="W168" i="28"/>
  <c r="X168" i="28"/>
  <c r="AW170" i="4"/>
  <c r="AV170" i="4"/>
  <c r="AV107" i="4"/>
  <c r="AW107" i="4"/>
  <c r="AV109" i="4"/>
  <c r="AW109" i="4"/>
  <c r="X159" i="28"/>
  <c r="W159" i="28"/>
  <c r="X233" i="28"/>
  <c r="W233" i="28"/>
  <c r="X116" i="28"/>
  <c r="W116" i="28"/>
  <c r="AW76" i="4"/>
  <c r="AV76" i="4"/>
  <c r="X244" i="28"/>
  <c r="W244" i="28"/>
  <c r="AW111" i="4"/>
  <c r="AV111" i="4"/>
  <c r="AW197" i="4"/>
  <c r="AV197" i="4"/>
  <c r="W78" i="28"/>
  <c r="X78" i="28"/>
  <c r="W281" i="28"/>
  <c r="X281" i="28"/>
  <c r="X53" i="28"/>
  <c r="W53" i="28"/>
  <c r="AV4" i="4"/>
  <c r="AW139" i="4"/>
  <c r="AV139" i="4"/>
  <c r="W36" i="28"/>
  <c r="X36" i="28"/>
  <c r="W12" i="28"/>
  <c r="X12" i="28"/>
  <c r="AW44" i="4"/>
  <c r="AV44" i="4"/>
  <c r="AV87" i="4"/>
  <c r="AW87" i="4"/>
  <c r="AV41" i="4"/>
  <c r="AW41" i="4"/>
  <c r="AV178" i="4"/>
  <c r="AW178" i="4"/>
  <c r="X207" i="28"/>
  <c r="W207" i="28"/>
  <c r="W62" i="28"/>
  <c r="X62" i="28"/>
  <c r="W35" i="28"/>
  <c r="X35" i="28"/>
  <c r="W125" i="28"/>
  <c r="X125" i="28"/>
  <c r="AW23" i="4"/>
  <c r="X41" i="28"/>
  <c r="AV101" i="4"/>
  <c r="AW101" i="4"/>
  <c r="AW9" i="4"/>
  <c r="AV9" i="4"/>
  <c r="AW81" i="4"/>
  <c r="AV81" i="4"/>
  <c r="X191" i="28"/>
  <c r="W191" i="28"/>
  <c r="W59" i="28"/>
  <c r="X59" i="28"/>
  <c r="W46" i="28"/>
  <c r="X46" i="28"/>
  <c r="X68" i="28"/>
  <c r="W68" i="28"/>
  <c r="W291" i="28"/>
  <c r="X291" i="28"/>
  <c r="AW158" i="4"/>
  <c r="AV157" i="4"/>
  <c r="AW135" i="4"/>
  <c r="AW93" i="4"/>
  <c r="AV93" i="4"/>
  <c r="AV104" i="4"/>
  <c r="AW104" i="4"/>
  <c r="AV98" i="4"/>
  <c r="AW98" i="4"/>
  <c r="X300" i="28"/>
  <c r="W300" i="28"/>
  <c r="W282" i="28"/>
  <c r="X282" i="28"/>
  <c r="AW70" i="4"/>
  <c r="AW2" i="4"/>
  <c r="AW183" i="4"/>
  <c r="AW96" i="4"/>
  <c r="AV160" i="4"/>
  <c r="AW160" i="4"/>
  <c r="AW35" i="4"/>
  <c r="AV35" i="4"/>
  <c r="AW141" i="4"/>
  <c r="X144" i="28"/>
  <c r="W144" i="28"/>
  <c r="AV27" i="4"/>
  <c r="AW27" i="4"/>
  <c r="AW88" i="4"/>
  <c r="AV88" i="4"/>
  <c r="X50" i="28"/>
  <c r="W50" i="28"/>
  <c r="X89" i="28"/>
  <c r="W89" i="28"/>
  <c r="W140" i="28"/>
  <c r="X284" i="28"/>
  <c r="AV3" i="4"/>
  <c r="AW29" i="4"/>
  <c r="W30" i="28"/>
  <c r="X30" i="28"/>
  <c r="X234" i="28"/>
  <c r="W314" i="28"/>
  <c r="X314" i="28"/>
  <c r="AV51" i="4"/>
  <c r="AW108" i="4"/>
  <c r="X252" i="28"/>
  <c r="AW175" i="4"/>
  <c r="X271" i="28"/>
  <c r="X305" i="28"/>
  <c r="X214" i="28"/>
  <c r="W214" i="28"/>
  <c r="AW203" i="4"/>
  <c r="W98" i="28"/>
  <c r="X179" i="28"/>
  <c r="W215" i="28"/>
  <c r="X215" i="28"/>
  <c r="D88" i="14" l="1"/>
  <c r="H88" i="14"/>
  <c r="AO33" i="8"/>
  <c r="AP33" i="8"/>
  <c r="AO34" i="8"/>
  <c r="AP34" i="8"/>
  <c r="AO35" i="8"/>
  <c r="AP35" i="8"/>
  <c r="AO36" i="8"/>
  <c r="AP36" i="8"/>
  <c r="AO37" i="8"/>
  <c r="AP37" i="8"/>
  <c r="AO38" i="8"/>
  <c r="AP38" i="8"/>
  <c r="AO39" i="8"/>
  <c r="AP39" i="8"/>
  <c r="AO40" i="8"/>
  <c r="AP40" i="8"/>
  <c r="AO41" i="8"/>
  <c r="AP41" i="8"/>
  <c r="AO42" i="8"/>
  <c r="AP42" i="8"/>
  <c r="AO43" i="8"/>
  <c r="AP43" i="8"/>
  <c r="AO44" i="8"/>
  <c r="AP44" i="8"/>
  <c r="AO45" i="8"/>
  <c r="AP45" i="8"/>
  <c r="AO46" i="8"/>
  <c r="AP46" i="8"/>
  <c r="AO47" i="8"/>
  <c r="AP47" i="8"/>
  <c r="AO48" i="8"/>
  <c r="AP48" i="8"/>
  <c r="AO49" i="8"/>
  <c r="AP49" i="8"/>
  <c r="AO50" i="8"/>
  <c r="AP50" i="8"/>
  <c r="AO51" i="8"/>
  <c r="AP51" i="8"/>
  <c r="AO52" i="8"/>
  <c r="AP52" i="8"/>
  <c r="AO10" i="8"/>
  <c r="AP10" i="8"/>
  <c r="AO11" i="8"/>
  <c r="AP11" i="8"/>
  <c r="AO12" i="8"/>
  <c r="AP12" i="8"/>
  <c r="AO13" i="8"/>
  <c r="AP13" i="8"/>
  <c r="AV13" i="8" s="1"/>
  <c r="AO61" i="8"/>
  <c r="AP61" i="8"/>
  <c r="AO15" i="8"/>
  <c r="AP15" i="8"/>
  <c r="AO16" i="8"/>
  <c r="AP16" i="8"/>
  <c r="AO8" i="8"/>
  <c r="AP8" i="8"/>
  <c r="AO7" i="8"/>
  <c r="AP7" i="8"/>
  <c r="AO6" i="8"/>
  <c r="AP6" i="8"/>
  <c r="AO5" i="8"/>
  <c r="AP5" i="8"/>
  <c r="AO4" i="8"/>
  <c r="AP4" i="8"/>
  <c r="AO54" i="8"/>
  <c r="AP54" i="8"/>
  <c r="AO20" i="8"/>
  <c r="AP20" i="8"/>
  <c r="AP2" i="8"/>
  <c r="AO2" i="8"/>
  <c r="AO3" i="8"/>
  <c r="AP3" i="8"/>
  <c r="AO32" i="8"/>
  <c r="AP32" i="8"/>
  <c r="AO53" i="8"/>
  <c r="AP53" i="8"/>
  <c r="AO62" i="8"/>
  <c r="AP62" i="8"/>
  <c r="AO59" i="8"/>
  <c r="AP59" i="8"/>
  <c r="AO9" i="8"/>
  <c r="AP9" i="8"/>
  <c r="AV9" i="8" s="1"/>
  <c r="AO17" i="8"/>
  <c r="AP17" i="8"/>
  <c r="AO18" i="8"/>
  <c r="AP18" i="8"/>
  <c r="AO19" i="8"/>
  <c r="AP19" i="8"/>
  <c r="AO21" i="8"/>
  <c r="AP21" i="8"/>
  <c r="AO22" i="8"/>
  <c r="AP22" i="8"/>
  <c r="AO23" i="8"/>
  <c r="AP23" i="8"/>
  <c r="AO24" i="8"/>
  <c r="AP24" i="8"/>
  <c r="AO25" i="8"/>
  <c r="AP25" i="8"/>
  <c r="AO26" i="8"/>
  <c r="AP26" i="8"/>
  <c r="AO27" i="8"/>
  <c r="AP27" i="8"/>
  <c r="AO28" i="8"/>
  <c r="AP28" i="8"/>
  <c r="AO29" i="8"/>
  <c r="AP29" i="8"/>
  <c r="AO30" i="8"/>
  <c r="AP30" i="8"/>
  <c r="AO31" i="8"/>
  <c r="AP31" i="8"/>
  <c r="AO56" i="8"/>
  <c r="AP56" i="8"/>
  <c r="AO57" i="8"/>
  <c r="AP57" i="8"/>
  <c r="AO58" i="8"/>
  <c r="AP58" i="8"/>
  <c r="AO60" i="8"/>
  <c r="AP60" i="8"/>
  <c r="AO64" i="8"/>
  <c r="AP64" i="8"/>
  <c r="AO55" i="8"/>
  <c r="AP55" i="8"/>
  <c r="AV55" i="8" s="1"/>
  <c r="AO63" i="8"/>
  <c r="AP63" i="8"/>
  <c r="AV11" i="4"/>
  <c r="W231" i="28"/>
  <c r="X235" i="28"/>
  <c r="AW19" i="4"/>
  <c r="W190" i="28"/>
  <c r="AV130" i="4"/>
  <c r="AV136" i="4"/>
  <c r="X6" i="28"/>
  <c r="AW143" i="4"/>
  <c r="AW134" i="4"/>
  <c r="X202" i="28"/>
  <c r="W180" i="28"/>
  <c r="AW36" i="4"/>
  <c r="X8" i="28"/>
  <c r="AV28" i="4"/>
  <c r="AV6" i="4"/>
  <c r="W24" i="28"/>
  <c r="W143" i="28"/>
  <c r="AW155" i="4"/>
  <c r="AW74" i="4"/>
  <c r="AV22" i="4"/>
  <c r="W213" i="28"/>
  <c r="AW176" i="4"/>
  <c r="W297" i="28"/>
  <c r="I28" i="31"/>
  <c r="X249" i="28"/>
  <c r="AV32" i="4"/>
  <c r="W195" i="28"/>
  <c r="X21" i="28"/>
  <c r="W155" i="28"/>
  <c r="X251" i="28"/>
  <c r="W110" i="28"/>
  <c r="X302" i="28"/>
  <c r="W108" i="28"/>
  <c r="AV210" i="4"/>
  <c r="AV26" i="4"/>
  <c r="W212" i="28"/>
  <c r="AV208" i="4"/>
  <c r="W121" i="28"/>
  <c r="AV187" i="4"/>
  <c r="B732" i="12"/>
  <c r="C597" i="12"/>
  <c r="B152" i="14"/>
  <c r="D113" i="14"/>
  <c r="F113" i="14"/>
  <c r="G113" i="14"/>
  <c r="C113" i="14"/>
  <c r="H113" i="14"/>
  <c r="E91" i="14"/>
  <c r="B576" i="12"/>
  <c r="C441" i="12"/>
  <c r="B1260" i="12"/>
  <c r="C1125" i="12"/>
  <c r="B1358" i="12"/>
  <c r="C469" i="12"/>
  <c r="B127" i="14"/>
  <c r="B166" i="14" s="1"/>
  <c r="B205" i="14" s="1"/>
  <c r="B244" i="14" s="1"/>
  <c r="F88" i="14"/>
  <c r="B372" i="12"/>
  <c r="C237" i="12"/>
  <c r="B1143" i="12"/>
  <c r="C1008" i="12"/>
  <c r="D96" i="14"/>
  <c r="F96" i="14"/>
  <c r="I96" i="14"/>
  <c r="H96" i="14"/>
  <c r="I112" i="14"/>
  <c r="G112" i="14"/>
  <c r="D112" i="14"/>
  <c r="C112" i="14"/>
  <c r="H112" i="14"/>
  <c r="A151" i="14"/>
  <c r="F112" i="14"/>
  <c r="A230" i="14"/>
  <c r="I88" i="14"/>
  <c r="C200" i="12"/>
  <c r="B335" i="12"/>
  <c r="I113" i="14"/>
  <c r="E111" i="14"/>
  <c r="W223" i="28"/>
  <c r="C96" i="14"/>
  <c r="G96" i="14"/>
  <c r="I107" i="14"/>
  <c r="G120" i="14"/>
  <c r="B472" i="12"/>
  <c r="C337" i="12"/>
  <c r="G114" i="14"/>
  <c r="C114" i="14"/>
  <c r="B153" i="14"/>
  <c r="D114" i="14"/>
  <c r="I114" i="14"/>
  <c r="F114" i="14"/>
  <c r="C1069" i="12"/>
  <c r="B1204" i="12"/>
  <c r="B743" i="12"/>
  <c r="C608" i="12"/>
  <c r="B718" i="12"/>
  <c r="C583" i="12"/>
  <c r="G88" i="14"/>
  <c r="B309" i="12"/>
  <c r="C174" i="12"/>
  <c r="C220" i="12"/>
  <c r="B355" i="12"/>
  <c r="G111" i="14"/>
  <c r="C865" i="12"/>
  <c r="B1000" i="12"/>
  <c r="B623" i="12"/>
  <c r="C488" i="12"/>
  <c r="C1066" i="12"/>
  <c r="B1201" i="12"/>
  <c r="E113" i="14"/>
  <c r="B380" i="12"/>
  <c r="C245" i="12"/>
  <c r="B282" i="12"/>
  <c r="C147" i="12"/>
  <c r="E86" i="14"/>
  <c r="C462" i="12"/>
  <c r="C630" i="12"/>
  <c r="C88" i="14"/>
  <c r="F157" i="14"/>
  <c r="I157" i="14"/>
  <c r="A166" i="14"/>
  <c r="G127" i="14"/>
  <c r="D127" i="14"/>
  <c r="I127" i="14"/>
  <c r="H127" i="14"/>
  <c r="F127" i="14"/>
  <c r="C127" i="14"/>
  <c r="A189" i="14"/>
  <c r="C1061" i="12"/>
  <c r="B1196" i="12"/>
  <c r="W315" i="28"/>
  <c r="W253" i="28"/>
  <c r="E127" i="14"/>
  <c r="W119" i="28"/>
  <c r="G86" i="14"/>
  <c r="C86" i="14"/>
  <c r="B1193" i="12"/>
  <c r="B1328" i="12" s="1"/>
  <c r="D86" i="14"/>
  <c r="C801" i="12"/>
  <c r="E120" i="14"/>
  <c r="D107" i="14"/>
  <c r="C796" i="12"/>
  <c r="F90" i="14"/>
  <c r="C90" i="14"/>
  <c r="H90" i="14"/>
  <c r="I90" i="14"/>
  <c r="A129" i="14"/>
  <c r="B392" i="12"/>
  <c r="C257" i="12"/>
  <c r="B407" i="12"/>
  <c r="C272" i="12"/>
  <c r="B719" i="12"/>
  <c r="C584" i="12"/>
  <c r="C91" i="14"/>
  <c r="D91" i="14"/>
  <c r="H91" i="14"/>
  <c r="I91" i="14"/>
  <c r="A130" i="14"/>
  <c r="G91" i="14"/>
  <c r="B707" i="12"/>
  <c r="C572" i="12"/>
  <c r="A1485" i="12"/>
  <c r="C1350" i="12"/>
  <c r="B150" i="14"/>
  <c r="G150" i="14" s="1"/>
  <c r="D111" i="14"/>
  <c r="H111" i="14"/>
  <c r="C466" i="12"/>
  <c r="B601" i="12"/>
  <c r="X15" i="28"/>
  <c r="C1115" i="12"/>
  <c r="B1250" i="12"/>
  <c r="AW38" i="4"/>
  <c r="AW46" i="4"/>
  <c r="E157" i="14"/>
  <c r="W221" i="28"/>
  <c r="X120" i="28"/>
  <c r="W131" i="28"/>
  <c r="AV119" i="4"/>
  <c r="C157" i="14"/>
  <c r="C990" i="12"/>
  <c r="H107" i="14"/>
  <c r="C726" i="12"/>
  <c r="B861" i="12"/>
  <c r="B1100" i="12"/>
  <c r="C965" i="12"/>
  <c r="C111" i="14"/>
  <c r="B600" i="12"/>
  <c r="C465" i="12"/>
  <c r="C661" i="12"/>
  <c r="B1071" i="12"/>
  <c r="C936" i="12"/>
  <c r="A125" i="14"/>
  <c r="F86" i="14"/>
  <c r="X173" i="28"/>
  <c r="B511" i="12"/>
  <c r="C376" i="12"/>
  <c r="C551" i="12"/>
  <c r="B686" i="12"/>
  <c r="E112" i="14"/>
  <c r="X148" i="28"/>
  <c r="E88" i="14"/>
  <c r="X267" i="28"/>
  <c r="H86" i="14"/>
  <c r="G157" i="14"/>
  <c r="C931" i="12"/>
  <c r="B420" i="12"/>
  <c r="C285" i="12"/>
  <c r="C647" i="12"/>
  <c r="B782" i="12"/>
  <c r="H100" i="14"/>
  <c r="C100" i="14"/>
  <c r="I100" i="14"/>
  <c r="G100" i="14"/>
  <c r="F100" i="14"/>
  <c r="A139" i="14"/>
  <c r="C489" i="12"/>
  <c r="B624" i="12"/>
  <c r="I31" i="31"/>
  <c r="I27" i="31"/>
  <c r="W150" i="28"/>
  <c r="X219" i="28"/>
  <c r="AV121" i="4"/>
  <c r="X137" i="28"/>
  <c r="W172" i="28"/>
  <c r="AW212" i="4"/>
  <c r="W288" i="28"/>
  <c r="W188" i="28"/>
  <c r="AW182" i="4"/>
  <c r="W92" i="28"/>
  <c r="AV164" i="4"/>
  <c r="AV132" i="4"/>
  <c r="AV61" i="4"/>
  <c r="W135" i="28"/>
  <c r="AV66" i="4"/>
  <c r="AV90" i="4"/>
  <c r="AW145" i="4"/>
  <c r="AW102" i="4"/>
  <c r="W220" i="28"/>
  <c r="AV52" i="4"/>
  <c r="W199" i="28"/>
  <c r="X230" i="28"/>
  <c r="X203" i="28"/>
  <c r="X240" i="28"/>
  <c r="AW166" i="4"/>
  <c r="X18" i="28"/>
  <c r="AW188" i="4"/>
  <c r="W200" i="28"/>
  <c r="W241" i="28"/>
  <c r="X232" i="28"/>
  <c r="W57" i="28"/>
  <c r="AV55" i="4"/>
  <c r="I13" i="31"/>
  <c r="X142" i="28"/>
  <c r="X171" i="28"/>
  <c r="X69" i="28"/>
  <c r="X184" i="28"/>
  <c r="AW21" i="4"/>
  <c r="AV83" i="4"/>
  <c r="AV89" i="4"/>
  <c r="X196" i="28"/>
  <c r="X146" i="28"/>
  <c r="AW42" i="4"/>
  <c r="AW47" i="4"/>
  <c r="AW156" i="4"/>
  <c r="X44" i="28"/>
  <c r="X248" i="28"/>
  <c r="AW58" i="4"/>
  <c r="AW97" i="4"/>
  <c r="X85" i="28"/>
  <c r="W23" i="28"/>
  <c r="W4" i="28"/>
  <c r="W263" i="28"/>
  <c r="AW79" i="4"/>
  <c r="AW199" i="4"/>
  <c r="W208" i="28"/>
  <c r="X5" i="28"/>
  <c r="AV189" i="4"/>
  <c r="X7" i="28"/>
  <c r="W114" i="28"/>
  <c r="I40" i="31"/>
  <c r="X129" i="28"/>
  <c r="W2" i="28"/>
  <c r="X127" i="28"/>
  <c r="AV77" i="4"/>
  <c r="X28" i="28"/>
  <c r="W22" i="28"/>
  <c r="X126" i="28"/>
  <c r="AW198" i="4"/>
  <c r="X157" i="28"/>
  <c r="X52" i="28"/>
  <c r="AV159" i="4"/>
  <c r="I33" i="31"/>
  <c r="X166" i="28"/>
  <c r="I32" i="31"/>
  <c r="X39" i="28"/>
  <c r="C588" i="12"/>
  <c r="B723" i="12"/>
  <c r="B1027" i="12"/>
  <c r="C892" i="12"/>
  <c r="B319" i="12"/>
  <c r="C184" i="12"/>
  <c r="H105" i="14"/>
  <c r="C105" i="14"/>
  <c r="G105" i="14"/>
  <c r="A144" i="14"/>
  <c r="I105" i="14"/>
  <c r="D105" i="14"/>
  <c r="F105" i="14"/>
  <c r="B1059" i="12"/>
  <c r="C924" i="12"/>
  <c r="H173" i="14"/>
  <c r="D173" i="14"/>
  <c r="F173" i="14"/>
  <c r="G173" i="14"/>
  <c r="A212" i="14"/>
  <c r="I173" i="14"/>
  <c r="C173" i="14"/>
  <c r="C941" i="12"/>
  <c r="B1076" i="12"/>
  <c r="W77" i="28"/>
  <c r="W29" i="28"/>
  <c r="X210" i="28"/>
  <c r="C483" i="12"/>
  <c r="B618" i="12"/>
  <c r="A685" i="12"/>
  <c r="C550" i="12"/>
  <c r="C317" i="12"/>
  <c r="B452" i="12"/>
  <c r="B207" i="14"/>
  <c r="B246" i="14" s="1"/>
  <c r="B712" i="12"/>
  <c r="C577" i="12"/>
  <c r="B508" i="12"/>
  <c r="C373" i="12"/>
  <c r="B1340" i="12"/>
  <c r="C1205" i="12"/>
  <c r="B1154" i="12"/>
  <c r="C1019" i="12"/>
  <c r="B692" i="12"/>
  <c r="C557" i="12"/>
  <c r="B1479" i="12"/>
  <c r="C1344" i="12"/>
  <c r="B1661" i="12"/>
  <c r="C1526" i="12"/>
  <c r="B480" i="12"/>
  <c r="C345" i="12"/>
  <c r="B1090" i="12"/>
  <c r="B1756" i="12"/>
  <c r="C1621" i="12"/>
  <c r="B3510" i="12"/>
  <c r="B793" i="12"/>
  <c r="C658" i="12"/>
  <c r="C109" i="14"/>
  <c r="I109" i="14"/>
  <c r="H109" i="14"/>
  <c r="F109" i="14"/>
  <c r="D109" i="14"/>
  <c r="G109" i="14"/>
  <c r="A148" i="14"/>
  <c r="X255" i="28"/>
  <c r="AV116" i="4"/>
  <c r="AW124" i="4"/>
  <c r="W183" i="28"/>
  <c r="W318" i="28"/>
  <c r="E105" i="14"/>
  <c r="X192" i="28"/>
  <c r="AW144" i="4"/>
  <c r="X185" i="28"/>
  <c r="W218" i="28"/>
  <c r="B474" i="12"/>
  <c r="C339" i="12"/>
  <c r="B929" i="12"/>
  <c r="C794" i="12"/>
  <c r="B1878" i="12"/>
  <c r="C1743" i="12"/>
  <c r="C124" i="14"/>
  <c r="F124" i="14"/>
  <c r="A163" i="14"/>
  <c r="I124" i="14"/>
  <c r="H124" i="14"/>
  <c r="G124" i="14"/>
  <c r="D124" i="14"/>
  <c r="C99" i="14"/>
  <c r="D99" i="14"/>
  <c r="G99" i="14"/>
  <c r="F99" i="14"/>
  <c r="A138" i="14"/>
  <c r="H99" i="14"/>
  <c r="I99" i="14"/>
  <c r="G83" i="14"/>
  <c r="B122" i="14"/>
  <c r="H83" i="14"/>
  <c r="D83" i="14"/>
  <c r="F83" i="14"/>
  <c r="I83" i="14"/>
  <c r="C83" i="14"/>
  <c r="B1168" i="12"/>
  <c r="C1033" i="12"/>
  <c r="B1853" i="12"/>
  <c r="B1207" i="12"/>
  <c r="C1072" i="12"/>
  <c r="B146" i="14"/>
  <c r="C107" i="14"/>
  <c r="G107" i="14"/>
  <c r="B1493" i="12"/>
  <c r="C1358" i="12"/>
  <c r="C458" i="12"/>
  <c r="B593" i="12"/>
  <c r="B997" i="12"/>
  <c r="C862" i="12"/>
  <c r="A224" i="14"/>
  <c r="A237" i="14"/>
  <c r="B1400" i="12"/>
  <c r="C1265" i="12"/>
  <c r="C771" i="12"/>
  <c r="B906" i="12"/>
  <c r="B382" i="12"/>
  <c r="C247" i="12"/>
  <c r="I108" i="14"/>
  <c r="D108" i="14"/>
  <c r="H108" i="14"/>
  <c r="F108" i="14"/>
  <c r="G108" i="14"/>
  <c r="A147" i="14"/>
  <c r="C108" i="14"/>
  <c r="B612" i="12"/>
  <c r="C477" i="12"/>
  <c r="B564" i="12"/>
  <c r="C429" i="12"/>
  <c r="B203" i="14"/>
  <c r="B242" i="14" s="1"/>
  <c r="A775" i="12"/>
  <c r="C640" i="12"/>
  <c r="B745" i="12"/>
  <c r="C610" i="12"/>
  <c r="C116" i="14"/>
  <c r="I116" i="14"/>
  <c r="G116" i="14"/>
  <c r="F116" i="14"/>
  <c r="A155" i="14"/>
  <c r="H116" i="14"/>
  <c r="D116" i="14"/>
  <c r="B4724" i="12"/>
  <c r="AW127" i="4"/>
  <c r="AV180" i="4"/>
  <c r="X123" i="28"/>
  <c r="B1078" i="12"/>
  <c r="C943" i="12"/>
  <c r="F121" i="14"/>
  <c r="A160" i="14"/>
  <c r="C121" i="14"/>
  <c r="D121" i="14"/>
  <c r="H121" i="14"/>
  <c r="G121" i="14"/>
  <c r="I121" i="14"/>
  <c r="B159" i="14"/>
  <c r="F120" i="14"/>
  <c r="I120" i="14"/>
  <c r="C120" i="14"/>
  <c r="H120" i="14"/>
  <c r="C631" i="12"/>
  <c r="B766" i="12"/>
  <c r="C967" i="12"/>
  <c r="B1102" i="12"/>
  <c r="C938" i="12"/>
  <c r="B1073" i="12"/>
  <c r="B1096" i="12"/>
  <c r="C961" i="12"/>
  <c r="D94" i="14"/>
  <c r="H94" i="14"/>
  <c r="C94" i="14"/>
  <c r="I94" i="14"/>
  <c r="G94" i="14"/>
  <c r="A133" i="14"/>
  <c r="F94" i="14"/>
  <c r="W151" i="28"/>
  <c r="W10" i="28"/>
  <c r="E109" i="14"/>
  <c r="X272" i="28"/>
  <c r="W242" i="28"/>
  <c r="W265" i="28"/>
  <c r="AV205" i="4"/>
  <c r="AV126" i="4"/>
  <c r="W178" i="28"/>
  <c r="E116" i="14"/>
  <c r="X227" i="28"/>
  <c r="AW171" i="4"/>
  <c r="B535" i="12"/>
  <c r="C400" i="12"/>
  <c r="H104" i="14"/>
  <c r="C104" i="14"/>
  <c r="B143" i="14"/>
  <c r="D104" i="14"/>
  <c r="F104" i="14"/>
  <c r="G104" i="14"/>
  <c r="I104" i="14"/>
  <c r="B911" i="12"/>
  <c r="C776" i="12"/>
  <c r="C142" i="14"/>
  <c r="D142" i="14"/>
  <c r="I142" i="14"/>
  <c r="A181" i="14"/>
  <c r="H142" i="14"/>
  <c r="G142" i="14"/>
  <c r="F142" i="14"/>
  <c r="B706" i="12"/>
  <c r="C571" i="12"/>
  <c r="B1089" i="12"/>
  <c r="C954" i="12"/>
  <c r="B1018" i="12"/>
  <c r="C883" i="12"/>
  <c r="H149" i="14"/>
  <c r="F149" i="14"/>
  <c r="C149" i="14"/>
  <c r="I149" i="14"/>
  <c r="G149" i="14"/>
  <c r="D149" i="14"/>
  <c r="A188" i="14"/>
  <c r="B1315" i="12"/>
  <c r="C223" i="14"/>
  <c r="D223" i="14"/>
  <c r="A262" i="14"/>
  <c r="G223" i="14"/>
  <c r="I223" i="14"/>
  <c r="H223" i="14"/>
  <c r="F223" i="14"/>
  <c r="B629" i="12"/>
  <c r="C494" i="12"/>
  <c r="C999" i="12"/>
  <c r="B1134" i="12"/>
  <c r="G98" i="14"/>
  <c r="B137" i="14"/>
  <c r="I98" i="14"/>
  <c r="C98" i="14"/>
  <c r="F98" i="14"/>
  <c r="H98" i="14"/>
  <c r="D98" i="14"/>
  <c r="A215" i="14"/>
  <c r="C2848" i="12"/>
  <c r="B2983" i="12"/>
  <c r="B378" i="12"/>
  <c r="C243" i="12"/>
  <c r="I126" i="14"/>
  <c r="C126" i="14"/>
  <c r="F126" i="14"/>
  <c r="G126" i="14"/>
  <c r="H126" i="14"/>
  <c r="D126" i="14"/>
  <c r="A165" i="14"/>
  <c r="F154" i="14"/>
  <c r="C154" i="14"/>
  <c r="H154" i="14"/>
  <c r="A193" i="14"/>
  <c r="G154" i="14"/>
  <c r="I154" i="14"/>
  <c r="D154" i="14"/>
  <c r="B569" i="12"/>
  <c r="C434" i="12"/>
  <c r="B768" i="12"/>
  <c r="C633" i="12"/>
  <c r="B303" i="12"/>
  <c r="C168" i="12"/>
  <c r="C93" i="14"/>
  <c r="H93" i="14"/>
  <c r="F93" i="14"/>
  <c r="D93" i="14"/>
  <c r="I93" i="14"/>
  <c r="A132" i="14"/>
  <c r="G93" i="14"/>
  <c r="C447" i="12"/>
  <c r="B582" i="12"/>
  <c r="C1037" i="12"/>
  <c r="B1172" i="12"/>
  <c r="B733" i="12"/>
  <c r="C598" i="12"/>
  <c r="B1271" i="12"/>
  <c r="C1136" i="12"/>
  <c r="B1094" i="12"/>
  <c r="C959" i="12"/>
  <c r="B1174" i="12"/>
  <c r="C1039" i="12"/>
  <c r="B385" i="12"/>
  <c r="C250" i="12"/>
  <c r="H102" i="14"/>
  <c r="C102" i="14"/>
  <c r="G102" i="14"/>
  <c r="I102" i="14"/>
  <c r="A141" i="14"/>
  <c r="F102" i="14"/>
  <c r="D102" i="14"/>
  <c r="W186" i="28"/>
  <c r="B850" i="12"/>
  <c r="C715" i="12"/>
  <c r="B833" i="12"/>
  <c r="C698" i="12"/>
  <c r="B1086" i="12"/>
  <c r="C951" i="12"/>
  <c r="C443" i="12"/>
  <c r="B578" i="12"/>
  <c r="B1461" i="12"/>
  <c r="C1326" i="12"/>
  <c r="C819" i="12"/>
  <c r="B844" i="12"/>
  <c r="C709" i="12"/>
  <c r="C1645" i="12"/>
  <c r="B1780" i="12"/>
  <c r="AW177" i="4"/>
  <c r="AW202" i="4"/>
  <c r="X136" i="28"/>
  <c r="W158" i="28"/>
  <c r="E121" i="14"/>
  <c r="X134" i="28"/>
  <c r="W293" i="28"/>
  <c r="X66" i="28"/>
  <c r="AV154" i="4"/>
  <c r="W132" i="28"/>
  <c r="AW190" i="4"/>
  <c r="AW216" i="4"/>
  <c r="E94" i="14"/>
  <c r="X205" i="28"/>
  <c r="W156" i="28"/>
  <c r="H84" i="14"/>
  <c r="C84" i="14"/>
  <c r="D84" i="14"/>
  <c r="A123" i="14"/>
  <c r="G84" i="14"/>
  <c r="F84" i="14"/>
  <c r="I84" i="14"/>
  <c r="I135" i="14"/>
  <c r="A174" i="14"/>
  <c r="F135" i="14"/>
  <c r="C135" i="14"/>
  <c r="D135" i="14"/>
  <c r="H135" i="14"/>
  <c r="G135" i="14"/>
  <c r="A239" i="14"/>
  <c r="B208" i="14"/>
  <c r="B568" i="12"/>
  <c r="C433" i="12"/>
  <c r="B291" i="12"/>
  <c r="C156" i="12"/>
  <c r="D120" i="14"/>
  <c r="C1157" i="12"/>
  <c r="B1292" i="12"/>
  <c r="L3" i="5"/>
  <c r="L4" i="5"/>
  <c r="L7" i="5"/>
  <c r="L5" i="5"/>
  <c r="L10" i="5"/>
  <c r="L6" i="5"/>
  <c r="L9" i="5"/>
  <c r="L8" i="5"/>
  <c r="C627" i="12"/>
  <c r="B762" i="12"/>
  <c r="C1200" i="12"/>
  <c r="B1335" i="12"/>
  <c r="C1701" i="12"/>
  <c r="B1836" i="12"/>
  <c r="B837" i="12"/>
  <c r="C702" i="12"/>
  <c r="C792" i="12"/>
  <c r="C694" i="12"/>
  <c r="B829" i="12"/>
  <c r="A503" i="12"/>
  <c r="C368" i="12"/>
  <c r="B900" i="12"/>
  <c r="C765" i="12"/>
  <c r="C239" i="12"/>
  <c r="B374" i="12"/>
  <c r="C214" i="12"/>
  <c r="B349" i="12"/>
  <c r="B693" i="12"/>
  <c r="C558" i="12"/>
  <c r="C1050" i="12"/>
  <c r="B1185" i="12"/>
  <c r="C544" i="12"/>
  <c r="B679" i="12"/>
  <c r="B1146" i="12"/>
  <c r="C1011" i="12"/>
  <c r="A1214" i="12"/>
  <c r="C1079" i="12"/>
  <c r="A140" i="14"/>
  <c r="D101" i="14"/>
  <c r="H101" i="14"/>
  <c r="I101" i="14"/>
  <c r="G101" i="14"/>
  <c r="C101" i="14"/>
  <c r="F101" i="14"/>
  <c r="B905" i="12"/>
  <c r="C770" i="12"/>
  <c r="B346" i="12"/>
  <c r="C211" i="12"/>
  <c r="A231" i="14"/>
  <c r="B807" i="12"/>
  <c r="C672" i="12"/>
  <c r="E173" i="14"/>
  <c r="G89" i="14"/>
  <c r="I89" i="14"/>
  <c r="C89" i="14"/>
  <c r="A128" i="14"/>
  <c r="F89" i="14"/>
  <c r="D89" i="14"/>
  <c r="H89" i="14"/>
  <c r="AW114" i="4"/>
  <c r="B602" i="12"/>
  <c r="C467" i="12"/>
  <c r="B1083" i="12"/>
  <c r="C948" i="12"/>
  <c r="B1220" i="12"/>
  <c r="C1085" i="12"/>
  <c r="C604" i="12"/>
  <c r="B739" i="12"/>
  <c r="I11" i="31"/>
  <c r="AW64" i="4"/>
  <c r="AW196" i="4"/>
  <c r="AV117" i="4"/>
  <c r="W176" i="28"/>
  <c r="B300" i="12"/>
  <c r="C165" i="12"/>
  <c r="D97" i="14"/>
  <c r="F97" i="14"/>
  <c r="I97" i="14"/>
  <c r="G97" i="14"/>
  <c r="B136" i="14"/>
  <c r="C97" i="14"/>
  <c r="H92" i="14"/>
  <c r="C92" i="14"/>
  <c r="A131" i="14"/>
  <c r="G92" i="14"/>
  <c r="F92" i="14"/>
  <c r="I92" i="14"/>
  <c r="D92" i="14"/>
  <c r="H196" i="14"/>
  <c r="D196" i="14"/>
  <c r="C196" i="14"/>
  <c r="G196" i="14"/>
  <c r="I196" i="14"/>
  <c r="A235" i="14"/>
  <c r="F196" i="14"/>
  <c r="I195" i="14"/>
  <c r="A234" i="14"/>
  <c r="C195" i="14"/>
  <c r="G195" i="14"/>
  <c r="F195" i="14"/>
  <c r="H195" i="14"/>
  <c r="D195" i="14"/>
  <c r="C1241" i="12"/>
  <c r="B1376" i="12"/>
  <c r="C684" i="12"/>
  <c r="B620" i="12"/>
  <c r="C485" i="12"/>
  <c r="B1177" i="12"/>
  <c r="C1042" i="12"/>
  <c r="B1324" i="12"/>
  <c r="C1189" i="12"/>
  <c r="B1151" i="12"/>
  <c r="C1016" i="12"/>
  <c r="B1062" i="12"/>
  <c r="C927" i="12"/>
  <c r="C856" i="12"/>
  <c r="B991" i="12"/>
  <c r="B1571" i="12"/>
  <c r="C1436" i="12"/>
  <c r="B412" i="12"/>
  <c r="C277" i="12"/>
  <c r="C1004" i="12"/>
  <c r="B1139" i="12"/>
  <c r="B369" i="12"/>
  <c r="C234" i="12"/>
  <c r="A119" i="14"/>
  <c r="D80" i="14"/>
  <c r="C80" i="14"/>
  <c r="G80" i="14"/>
  <c r="I80" i="14"/>
  <c r="F80" i="14"/>
  <c r="H80" i="14"/>
  <c r="AW150" i="4"/>
  <c r="AW152" i="4"/>
  <c r="AV151" i="4"/>
  <c r="AW146" i="4"/>
  <c r="AV149" i="4"/>
  <c r="AW148" i="4"/>
  <c r="AV147" i="4"/>
  <c r="AW147" i="4"/>
  <c r="B527" i="12" l="1"/>
  <c r="C392" i="12"/>
  <c r="B758" i="12"/>
  <c r="C623" i="12"/>
  <c r="B515" i="12"/>
  <c r="C380" i="12"/>
  <c r="B1135" i="12"/>
  <c r="C1000" i="12"/>
  <c r="B470" i="12"/>
  <c r="C335" i="12"/>
  <c r="C372" i="12"/>
  <c r="B507" i="12"/>
  <c r="A1620" i="12"/>
  <c r="C1485" i="12"/>
  <c r="C1196" i="12"/>
  <c r="B1331" i="12"/>
  <c r="B853" i="12"/>
  <c r="C718" i="12"/>
  <c r="B192" i="14"/>
  <c r="G153" i="14"/>
  <c r="F153" i="14"/>
  <c r="I153" i="14"/>
  <c r="H153" i="14"/>
  <c r="D153" i="14"/>
  <c r="C153" i="14"/>
  <c r="E153" i="14"/>
  <c r="B735" i="12"/>
  <c r="C600" i="12"/>
  <c r="C576" i="12"/>
  <c r="B711" i="12"/>
  <c r="B191" i="14"/>
  <c r="D152" i="14"/>
  <c r="C152" i="14"/>
  <c r="F152" i="14"/>
  <c r="I152" i="14"/>
  <c r="H152" i="14"/>
  <c r="E152" i="14"/>
  <c r="G152" i="14"/>
  <c r="B189" i="14"/>
  <c r="B228" i="14" s="1"/>
  <c r="B267" i="14" s="1"/>
  <c r="H150" i="14"/>
  <c r="B555" i="12"/>
  <c r="C420" i="12"/>
  <c r="B646" i="12"/>
  <c r="C511" i="12"/>
  <c r="F129" i="14"/>
  <c r="D129" i="14"/>
  <c r="I129" i="14"/>
  <c r="G129" i="14"/>
  <c r="H129" i="14"/>
  <c r="A168" i="14"/>
  <c r="C129" i="14"/>
  <c r="E129" i="14"/>
  <c r="C1260" i="12"/>
  <c r="B1395" i="12"/>
  <c r="C601" i="12"/>
  <c r="B736" i="12"/>
  <c r="B842" i="12"/>
  <c r="C707" i="12"/>
  <c r="C719" i="12"/>
  <c r="B854" i="12"/>
  <c r="C743" i="12"/>
  <c r="B878" i="12"/>
  <c r="A269" i="14"/>
  <c r="D151" i="14"/>
  <c r="G151" i="14"/>
  <c r="F151" i="14"/>
  <c r="H151" i="14"/>
  <c r="A190" i="14"/>
  <c r="C151" i="14"/>
  <c r="I151" i="14"/>
  <c r="E151" i="14"/>
  <c r="F150" i="14"/>
  <c r="D150" i="14"/>
  <c r="C166" i="14"/>
  <c r="D166" i="14"/>
  <c r="H166" i="14"/>
  <c r="G166" i="14"/>
  <c r="F166" i="14"/>
  <c r="A205" i="14"/>
  <c r="I166" i="14"/>
  <c r="E166" i="14"/>
  <c r="B1336" i="12"/>
  <c r="C1201" i="12"/>
  <c r="C1204" i="12"/>
  <c r="B1339" i="12"/>
  <c r="B867" i="12"/>
  <c r="C732" i="12"/>
  <c r="B1206" i="12"/>
  <c r="C1071" i="12"/>
  <c r="C1250" i="12"/>
  <c r="B1385" i="12"/>
  <c r="I150" i="14"/>
  <c r="C355" i="12"/>
  <c r="B490" i="12"/>
  <c r="C1193" i="12"/>
  <c r="B759" i="12"/>
  <c r="C624" i="12"/>
  <c r="B917" i="12"/>
  <c r="C782" i="12"/>
  <c r="C150" i="14"/>
  <c r="B821" i="12"/>
  <c r="C686" i="12"/>
  <c r="A164" i="14"/>
  <c r="D125" i="14"/>
  <c r="G125" i="14"/>
  <c r="I125" i="14"/>
  <c r="H125" i="14"/>
  <c r="E125" i="14"/>
  <c r="F125" i="14"/>
  <c r="C125" i="14"/>
  <c r="B1235" i="12"/>
  <c r="C1100" i="12"/>
  <c r="A169" i="14"/>
  <c r="F130" i="14"/>
  <c r="D130" i="14"/>
  <c r="I130" i="14"/>
  <c r="C130" i="14"/>
  <c r="H130" i="14"/>
  <c r="E130" i="14"/>
  <c r="G130" i="14"/>
  <c r="B542" i="12"/>
  <c r="C407" i="12"/>
  <c r="E150" i="14"/>
  <c r="A228" i="14"/>
  <c r="I189" i="14"/>
  <c r="H189" i="14"/>
  <c r="C472" i="12"/>
  <c r="B607" i="12"/>
  <c r="D139" i="14"/>
  <c r="I139" i="14"/>
  <c r="H139" i="14"/>
  <c r="A178" i="14"/>
  <c r="G139" i="14"/>
  <c r="C139" i="14"/>
  <c r="F139" i="14"/>
  <c r="E139" i="14"/>
  <c r="C861" i="12"/>
  <c r="B996" i="12"/>
  <c r="B417" i="12"/>
  <c r="C282" i="12"/>
  <c r="C309" i="12"/>
  <c r="B444" i="12"/>
  <c r="B1278" i="12"/>
  <c r="C1143" i="12"/>
  <c r="B1320" i="12"/>
  <c r="C1185" i="12"/>
  <c r="B964" i="12"/>
  <c r="C829" i="12"/>
  <c r="B247" i="14"/>
  <c r="B985" i="12"/>
  <c r="C850" i="12"/>
  <c r="C1094" i="12"/>
  <c r="B1229" i="12"/>
  <c r="I188" i="14"/>
  <c r="H188" i="14"/>
  <c r="D188" i="14"/>
  <c r="C188" i="14"/>
  <c r="F188" i="14"/>
  <c r="G188" i="14"/>
  <c r="A227" i="14"/>
  <c r="E188" i="14"/>
  <c r="B2013" i="12"/>
  <c r="C1878" i="12"/>
  <c r="B1153" i="12"/>
  <c r="C1018" i="12"/>
  <c r="I181" i="14"/>
  <c r="H181" i="14"/>
  <c r="G181" i="14"/>
  <c r="C181" i="14"/>
  <c r="A220" i="14"/>
  <c r="D181" i="14"/>
  <c r="F181" i="14"/>
  <c r="E181" i="14"/>
  <c r="B435" i="12"/>
  <c r="C300" i="12"/>
  <c r="B520" i="12"/>
  <c r="C385" i="12"/>
  <c r="I132" i="14"/>
  <c r="C132" i="14"/>
  <c r="D132" i="14"/>
  <c r="A171" i="14"/>
  <c r="H132" i="14"/>
  <c r="F132" i="14"/>
  <c r="G132" i="14"/>
  <c r="E132" i="14"/>
  <c r="F155" i="14"/>
  <c r="A194" i="14"/>
  <c r="H155" i="14"/>
  <c r="D155" i="14"/>
  <c r="C155" i="14"/>
  <c r="I155" i="14"/>
  <c r="G155" i="14"/>
  <c r="E155" i="14"/>
  <c r="A910" i="12"/>
  <c r="C775" i="12"/>
  <c r="B517" i="12"/>
  <c r="C382" i="12"/>
  <c r="B1132" i="12"/>
  <c r="C997" i="12"/>
  <c r="B1064" i="12"/>
  <c r="C929" i="12"/>
  <c r="A820" i="12"/>
  <c r="C685" i="12"/>
  <c r="C991" i="12"/>
  <c r="B1126" i="12"/>
  <c r="A273" i="14"/>
  <c r="G234" i="14"/>
  <c r="I234" i="14"/>
  <c r="H234" i="14"/>
  <c r="D234" i="14"/>
  <c r="C234" i="14"/>
  <c r="F234" i="14"/>
  <c r="E234" i="14"/>
  <c r="B1463" i="12"/>
  <c r="C1328" i="12"/>
  <c r="G128" i="14"/>
  <c r="H128" i="14"/>
  <c r="A167" i="14"/>
  <c r="F128" i="14"/>
  <c r="D128" i="14"/>
  <c r="C128" i="14"/>
  <c r="I128" i="14"/>
  <c r="E128" i="14"/>
  <c r="B942" i="12"/>
  <c r="C807" i="12"/>
  <c r="B828" i="12"/>
  <c r="C693" i="12"/>
  <c r="C900" i="12"/>
  <c r="B1035" i="12"/>
  <c r="B1470" i="12"/>
  <c r="C1335" i="12"/>
  <c r="B513" i="12"/>
  <c r="C378" i="12"/>
  <c r="A254" i="14"/>
  <c r="B1269" i="12"/>
  <c r="C1134" i="12"/>
  <c r="F262" i="14"/>
  <c r="I262" i="14"/>
  <c r="H262" i="14"/>
  <c r="D262" i="14"/>
  <c r="C262" i="14"/>
  <c r="G262" i="14"/>
  <c r="E262" i="14"/>
  <c r="C1089" i="12"/>
  <c r="B1224" i="12"/>
  <c r="B670" i="12"/>
  <c r="C535" i="12"/>
  <c r="B1231" i="12"/>
  <c r="C1096" i="12"/>
  <c r="H147" i="14"/>
  <c r="I147" i="14"/>
  <c r="F147" i="14"/>
  <c r="D147" i="14"/>
  <c r="A186" i="14"/>
  <c r="G147" i="14"/>
  <c r="C147" i="14"/>
  <c r="E147" i="14"/>
  <c r="C593" i="12"/>
  <c r="B728" i="12"/>
  <c r="I138" i="14"/>
  <c r="F138" i="14"/>
  <c r="C138" i="14"/>
  <c r="D138" i="14"/>
  <c r="A177" i="14"/>
  <c r="H138" i="14"/>
  <c r="G138" i="14"/>
  <c r="E138" i="14"/>
  <c r="B3645" i="12"/>
  <c r="C1661" i="12"/>
  <c r="B1796" i="12"/>
  <c r="C1154" i="12"/>
  <c r="B1289" i="12"/>
  <c r="B753" i="12"/>
  <c r="C618" i="12"/>
  <c r="C1059" i="12"/>
  <c r="B1194" i="12"/>
  <c r="C319" i="12"/>
  <c r="B454" i="12"/>
  <c r="A158" i="14"/>
  <c r="C119" i="14"/>
  <c r="F119" i="14"/>
  <c r="I119" i="14"/>
  <c r="H119" i="14"/>
  <c r="D119" i="14"/>
  <c r="G119" i="14"/>
  <c r="E119" i="14"/>
  <c r="C1376" i="12"/>
  <c r="B1511" i="12"/>
  <c r="B509" i="12"/>
  <c r="C374" i="12"/>
  <c r="C766" i="12"/>
  <c r="B901" i="12"/>
  <c r="B1213" i="12"/>
  <c r="C1078" i="12"/>
  <c r="B1628" i="12"/>
  <c r="C1493" i="12"/>
  <c r="B1218" i="12"/>
  <c r="C1083" i="12"/>
  <c r="D165" i="14"/>
  <c r="H165" i="14"/>
  <c r="G165" i="14"/>
  <c r="F165" i="14"/>
  <c r="I165" i="14"/>
  <c r="A204" i="14"/>
  <c r="C165" i="14"/>
  <c r="E165" i="14"/>
  <c r="C1168" i="12"/>
  <c r="B1303" i="12"/>
  <c r="F148" i="14"/>
  <c r="D148" i="14"/>
  <c r="H148" i="14"/>
  <c r="C148" i="14"/>
  <c r="A187" i="14"/>
  <c r="I148" i="14"/>
  <c r="G148" i="14"/>
  <c r="E148" i="14"/>
  <c r="B615" i="12"/>
  <c r="C480" i="12"/>
  <c r="B1706" i="12"/>
  <c r="C1571" i="12"/>
  <c r="C1780" i="12"/>
  <c r="B1915" i="12"/>
  <c r="B1406" i="12"/>
  <c r="C1271" i="12"/>
  <c r="B1312" i="12"/>
  <c r="C1177" i="12"/>
  <c r="C136" i="14"/>
  <c r="H136" i="14"/>
  <c r="G136" i="14"/>
  <c r="B175" i="14"/>
  <c r="F136" i="14"/>
  <c r="D136" i="14"/>
  <c r="I136" i="14"/>
  <c r="E136" i="14"/>
  <c r="B481" i="12"/>
  <c r="C346" i="12"/>
  <c r="B703" i="12"/>
  <c r="C568" i="12"/>
  <c r="B176" i="14"/>
  <c r="H137" i="14"/>
  <c r="G137" i="14"/>
  <c r="E137" i="14"/>
  <c r="C137" i="14"/>
  <c r="F137" i="14"/>
  <c r="D137" i="14"/>
  <c r="I137" i="14"/>
  <c r="B609" i="12"/>
  <c r="C474" i="12"/>
  <c r="F212" i="14"/>
  <c r="G212" i="14"/>
  <c r="A251" i="14"/>
  <c r="I212" i="14"/>
  <c r="H212" i="14"/>
  <c r="D212" i="14"/>
  <c r="C212" i="14"/>
  <c r="E212" i="14"/>
  <c r="C1139" i="12"/>
  <c r="B1274" i="12"/>
  <c r="C739" i="12"/>
  <c r="B874" i="12"/>
  <c r="B737" i="12"/>
  <c r="C602" i="12"/>
  <c r="D140" i="14"/>
  <c r="C140" i="14"/>
  <c r="H140" i="14"/>
  <c r="F140" i="14"/>
  <c r="I140" i="14"/>
  <c r="A179" i="14"/>
  <c r="G140" i="14"/>
  <c r="E140" i="14"/>
  <c r="B897" i="12"/>
  <c r="C762" i="12"/>
  <c r="C844" i="12"/>
  <c r="B979" i="12"/>
  <c r="B1307" i="12"/>
  <c r="C1172" i="12"/>
  <c r="B438" i="12"/>
  <c r="C303" i="12"/>
  <c r="C193" i="14"/>
  <c r="I193" i="14"/>
  <c r="G193" i="14"/>
  <c r="F193" i="14"/>
  <c r="H193" i="14"/>
  <c r="A232" i="14"/>
  <c r="D193" i="14"/>
  <c r="E193" i="14"/>
  <c r="B841" i="12"/>
  <c r="C706" i="12"/>
  <c r="F160" i="14"/>
  <c r="C160" i="14"/>
  <c r="H160" i="14"/>
  <c r="D160" i="14"/>
  <c r="I160" i="14"/>
  <c r="A199" i="14"/>
  <c r="G160" i="14"/>
  <c r="E160" i="14"/>
  <c r="B4859" i="12"/>
  <c r="C906" i="12"/>
  <c r="B1041" i="12"/>
  <c r="B1342" i="12"/>
  <c r="C1207" i="12"/>
  <c r="B1891" i="12"/>
  <c r="C1756" i="12"/>
  <c r="B1475" i="12"/>
  <c r="C1340" i="12"/>
  <c r="B1162" i="12"/>
  <c r="C1027" i="12"/>
  <c r="H131" i="14"/>
  <c r="F131" i="14"/>
  <c r="G131" i="14"/>
  <c r="D131" i="14"/>
  <c r="I131" i="14"/>
  <c r="C131" i="14"/>
  <c r="A170" i="14"/>
  <c r="E131" i="14"/>
  <c r="B1211" i="12"/>
  <c r="C1076" i="12"/>
  <c r="B1971" i="12"/>
  <c r="C1836" i="12"/>
  <c r="C578" i="12"/>
  <c r="B713" i="12"/>
  <c r="B704" i="12"/>
  <c r="C569" i="12"/>
  <c r="B426" i="12"/>
  <c r="C291" i="12"/>
  <c r="A270" i="14"/>
  <c r="C123" i="14"/>
  <c r="D123" i="14"/>
  <c r="A162" i="14"/>
  <c r="F123" i="14"/>
  <c r="I123" i="14"/>
  <c r="G123" i="14"/>
  <c r="H123" i="14"/>
  <c r="E123" i="14"/>
  <c r="B1221" i="12"/>
  <c r="C1086" i="12"/>
  <c r="A172" i="14"/>
  <c r="I133" i="14"/>
  <c r="G133" i="14"/>
  <c r="H133" i="14"/>
  <c r="C133" i="14"/>
  <c r="F133" i="14"/>
  <c r="D133" i="14"/>
  <c r="E133" i="14"/>
  <c r="A202" i="14"/>
  <c r="D163" i="14"/>
  <c r="H163" i="14"/>
  <c r="C163" i="14"/>
  <c r="F163" i="14"/>
  <c r="I163" i="14"/>
  <c r="G163" i="14"/>
  <c r="E163" i="14"/>
  <c r="C1062" i="12"/>
  <c r="B1197" i="12"/>
  <c r="B755" i="12"/>
  <c r="C620" i="12"/>
  <c r="A274" i="14"/>
  <c r="F235" i="14"/>
  <c r="G235" i="14"/>
  <c r="D235" i="14"/>
  <c r="H235" i="14"/>
  <c r="C235" i="14"/>
  <c r="I235" i="14"/>
  <c r="E235" i="14"/>
  <c r="B1355" i="12"/>
  <c r="C1220" i="12"/>
  <c r="C905" i="12"/>
  <c r="B1040" i="12"/>
  <c r="B814" i="12"/>
  <c r="C679" i="12"/>
  <c r="C349" i="12"/>
  <c r="B484" i="12"/>
  <c r="C1292" i="12"/>
  <c r="B1427" i="12"/>
  <c r="B968" i="12"/>
  <c r="C833" i="12"/>
  <c r="B1309" i="12"/>
  <c r="C1174" i="12"/>
  <c r="B3118" i="12"/>
  <c r="C2983" i="12"/>
  <c r="B764" i="12"/>
  <c r="C629" i="12"/>
  <c r="C911" i="12"/>
  <c r="B1046" i="12"/>
  <c r="B1237" i="12"/>
  <c r="C1102" i="12"/>
  <c r="B198" i="14"/>
  <c r="D159" i="14"/>
  <c r="I159" i="14"/>
  <c r="C159" i="14"/>
  <c r="G159" i="14"/>
  <c r="H159" i="14"/>
  <c r="E159" i="14"/>
  <c r="F159" i="14"/>
  <c r="A263" i="14"/>
  <c r="B1988" i="12"/>
  <c r="B1225" i="12"/>
  <c r="B587" i="12"/>
  <c r="C452" i="12"/>
  <c r="H144" i="14"/>
  <c r="I144" i="14"/>
  <c r="D144" i="14"/>
  <c r="F144" i="14"/>
  <c r="A183" i="14"/>
  <c r="C144" i="14"/>
  <c r="G144" i="14"/>
  <c r="E144" i="14"/>
  <c r="C723" i="12"/>
  <c r="B858" i="12"/>
  <c r="B547" i="12"/>
  <c r="C412" i="12"/>
  <c r="B1286" i="12"/>
  <c r="C1151" i="12"/>
  <c r="C1461" i="12"/>
  <c r="B1596" i="12"/>
  <c r="C745" i="12"/>
  <c r="B880" i="12"/>
  <c r="C1400" i="12"/>
  <c r="B1535" i="12"/>
  <c r="C1146" i="12"/>
  <c r="B1281" i="12"/>
  <c r="B747" i="12"/>
  <c r="C612" i="12"/>
  <c r="C793" i="12"/>
  <c r="B928" i="12"/>
  <c r="B847" i="12"/>
  <c r="C712" i="12"/>
  <c r="B504" i="12"/>
  <c r="C369" i="12"/>
  <c r="C1324" i="12"/>
  <c r="B1459" i="12"/>
  <c r="B972" i="12"/>
  <c r="C837" i="12"/>
  <c r="I141" i="14"/>
  <c r="A180" i="14"/>
  <c r="C141" i="14"/>
  <c r="H141" i="14"/>
  <c r="F141" i="14"/>
  <c r="G141" i="14"/>
  <c r="D141" i="14"/>
  <c r="E141" i="14"/>
  <c r="B868" i="12"/>
  <c r="C733" i="12"/>
  <c r="B1208" i="12"/>
  <c r="C1073" i="12"/>
  <c r="B185" i="14"/>
  <c r="F146" i="14"/>
  <c r="G146" i="14"/>
  <c r="E146" i="14"/>
  <c r="I146" i="14"/>
  <c r="D146" i="14"/>
  <c r="H146" i="14"/>
  <c r="C146" i="14"/>
  <c r="C1214" i="12"/>
  <c r="A1349" i="12"/>
  <c r="A638" i="12"/>
  <c r="C503" i="12"/>
  <c r="D174" i="14"/>
  <c r="H174" i="14"/>
  <c r="F174" i="14"/>
  <c r="I174" i="14"/>
  <c r="G174" i="14"/>
  <c r="A213" i="14"/>
  <c r="C174" i="14"/>
  <c r="E174" i="14"/>
  <c r="C582" i="12"/>
  <c r="B717" i="12"/>
  <c r="B903" i="12"/>
  <c r="C768" i="12"/>
  <c r="B1450" i="12"/>
  <c r="B182" i="14"/>
  <c r="H143" i="14"/>
  <c r="I143" i="14"/>
  <c r="C143" i="14"/>
  <c r="G143" i="14"/>
  <c r="F143" i="14"/>
  <c r="D143" i="14"/>
  <c r="E143" i="14"/>
  <c r="B699" i="12"/>
  <c r="C564" i="12"/>
  <c r="G122" i="14"/>
  <c r="D122" i="14"/>
  <c r="B161" i="14"/>
  <c r="I122" i="14"/>
  <c r="H122" i="14"/>
  <c r="F122" i="14"/>
  <c r="C122" i="14"/>
  <c r="E122" i="14"/>
  <c r="B1614" i="12"/>
  <c r="C1479" i="12"/>
  <c r="B827" i="12"/>
  <c r="C692" i="12"/>
  <c r="B643" i="12"/>
  <c r="C508" i="12"/>
  <c r="F178" i="14" l="1"/>
  <c r="I178" i="14"/>
  <c r="H178" i="14"/>
  <c r="G178" i="14"/>
  <c r="A217" i="14"/>
  <c r="C178" i="14"/>
  <c r="D178" i="14"/>
  <c r="E178" i="14"/>
  <c r="B552" i="12"/>
  <c r="C417" i="12"/>
  <c r="B230" i="14"/>
  <c r="E191" i="14"/>
  <c r="D191" i="14"/>
  <c r="C191" i="14"/>
  <c r="G191" i="14"/>
  <c r="I191" i="14"/>
  <c r="H191" i="14"/>
  <c r="F191" i="14"/>
  <c r="B1131" i="12"/>
  <c r="C996" i="12"/>
  <c r="E189" i="14"/>
  <c r="C1235" i="12"/>
  <c r="B1370" i="12"/>
  <c r="G164" i="14"/>
  <c r="A203" i="14"/>
  <c r="E164" i="14"/>
  <c r="F164" i="14"/>
  <c r="I164" i="14"/>
  <c r="D164" i="14"/>
  <c r="H164" i="14"/>
  <c r="C164" i="14"/>
  <c r="H205" i="14"/>
  <c r="C205" i="14"/>
  <c r="G205" i="14"/>
  <c r="A244" i="14"/>
  <c r="I205" i="14"/>
  <c r="E205" i="14"/>
  <c r="F205" i="14"/>
  <c r="D205" i="14"/>
  <c r="B1013" i="12"/>
  <c r="C878" i="12"/>
  <c r="C1395" i="12"/>
  <c r="B1530" i="12"/>
  <c r="C711" i="12"/>
  <c r="B846" i="12"/>
  <c r="F189" i="14"/>
  <c r="C490" i="12"/>
  <c r="B625" i="12"/>
  <c r="C867" i="12"/>
  <c r="B1002" i="12"/>
  <c r="C1620" i="12"/>
  <c r="A1755" i="12"/>
  <c r="B650" i="12"/>
  <c r="C515" i="12"/>
  <c r="B956" i="12"/>
  <c r="C821" i="12"/>
  <c r="B642" i="12"/>
  <c r="C507" i="12"/>
  <c r="C1278" i="12"/>
  <c r="B1413" i="12"/>
  <c r="G189" i="14"/>
  <c r="H190" i="14"/>
  <c r="C190" i="14"/>
  <c r="A229" i="14"/>
  <c r="G190" i="14"/>
  <c r="D190" i="14"/>
  <c r="F190" i="14"/>
  <c r="I190" i="14"/>
  <c r="E190" i="14"/>
  <c r="B781" i="12"/>
  <c r="C646" i="12"/>
  <c r="C735" i="12"/>
  <c r="B870" i="12"/>
  <c r="B231" i="14"/>
  <c r="C192" i="14"/>
  <c r="D192" i="14"/>
  <c r="E192" i="14"/>
  <c r="H192" i="14"/>
  <c r="F192" i="14"/>
  <c r="I192" i="14"/>
  <c r="G192" i="14"/>
  <c r="C758" i="12"/>
  <c r="B893" i="12"/>
  <c r="B677" i="12"/>
  <c r="C542" i="12"/>
  <c r="G169" i="14"/>
  <c r="E169" i="14"/>
  <c r="A208" i="14"/>
  <c r="F169" i="14"/>
  <c r="C169" i="14"/>
  <c r="D169" i="14"/>
  <c r="I169" i="14"/>
  <c r="H169" i="14"/>
  <c r="B742" i="12"/>
  <c r="C607" i="12"/>
  <c r="B1474" i="12"/>
  <c r="C1339" i="12"/>
  <c r="B989" i="12"/>
  <c r="C854" i="12"/>
  <c r="C444" i="12"/>
  <c r="B579" i="12"/>
  <c r="D189" i="14"/>
  <c r="C1385" i="12"/>
  <c r="B1520" i="12"/>
  <c r="A207" i="14"/>
  <c r="I168" i="14"/>
  <c r="H168" i="14"/>
  <c r="C168" i="14"/>
  <c r="F168" i="14"/>
  <c r="D168" i="14"/>
  <c r="E168" i="14"/>
  <c r="G168" i="14"/>
  <c r="B871" i="12"/>
  <c r="C736" i="12"/>
  <c r="B1466" i="12"/>
  <c r="C1331" i="12"/>
  <c r="C759" i="12"/>
  <c r="B894" i="12"/>
  <c r="B1341" i="12"/>
  <c r="C1206" i="12"/>
  <c r="C1135" i="12"/>
  <c r="B1270" i="12"/>
  <c r="E228" i="14"/>
  <c r="G228" i="14"/>
  <c r="D228" i="14"/>
  <c r="C228" i="14"/>
  <c r="F228" i="14"/>
  <c r="A267" i="14"/>
  <c r="I228" i="14"/>
  <c r="H228" i="14"/>
  <c r="C189" i="14"/>
  <c r="B1052" i="12"/>
  <c r="C917" i="12"/>
  <c r="C1336" i="12"/>
  <c r="B1471" i="12"/>
  <c r="C842" i="12"/>
  <c r="B977" i="12"/>
  <c r="B690" i="12"/>
  <c r="C555" i="12"/>
  <c r="B988" i="12"/>
  <c r="C853" i="12"/>
  <c r="B605" i="12"/>
  <c r="C470" i="12"/>
  <c r="B662" i="12"/>
  <c r="C527" i="12"/>
  <c r="B1063" i="12"/>
  <c r="C928" i="12"/>
  <c r="B1032" i="12"/>
  <c r="C897" i="12"/>
  <c r="A216" i="14"/>
  <c r="G177" i="14"/>
  <c r="H177" i="14"/>
  <c r="I177" i="14"/>
  <c r="C177" i="14"/>
  <c r="D177" i="14"/>
  <c r="F177" i="14"/>
  <c r="E177" i="14"/>
  <c r="B648" i="12"/>
  <c r="C513" i="12"/>
  <c r="C167" i="14"/>
  <c r="G167" i="14"/>
  <c r="D167" i="14"/>
  <c r="A206" i="14"/>
  <c r="H167" i="14"/>
  <c r="F167" i="14"/>
  <c r="I167" i="14"/>
  <c r="E167" i="14"/>
  <c r="B848" i="12"/>
  <c r="C713" i="12"/>
  <c r="B1346" i="12"/>
  <c r="C1211" i="12"/>
  <c r="B2026" i="12"/>
  <c r="C1891" i="12"/>
  <c r="G175" i="14"/>
  <c r="B214" i="14"/>
  <c r="H175" i="14"/>
  <c r="F175" i="14"/>
  <c r="D175" i="14"/>
  <c r="C175" i="14"/>
  <c r="E175" i="14"/>
  <c r="I175" i="14"/>
  <c r="B589" i="12"/>
  <c r="C454" i="12"/>
  <c r="B1594" i="12"/>
  <c r="C1459" i="12"/>
  <c r="I202" i="14"/>
  <c r="F202" i="14"/>
  <c r="H202" i="14"/>
  <c r="G202" i="14"/>
  <c r="C202" i="14"/>
  <c r="A241" i="14"/>
  <c r="D202" i="14"/>
  <c r="E202" i="14"/>
  <c r="D162" i="14"/>
  <c r="H162" i="14"/>
  <c r="G162" i="14"/>
  <c r="F162" i="14"/>
  <c r="A201" i="14"/>
  <c r="C162" i="14"/>
  <c r="I162" i="14"/>
  <c r="E162" i="14"/>
  <c r="B561" i="12"/>
  <c r="C426" i="12"/>
  <c r="B1438" i="12"/>
  <c r="C1303" i="12"/>
  <c r="B1297" i="12"/>
  <c r="C1162" i="12"/>
  <c r="I186" i="14"/>
  <c r="D186" i="14"/>
  <c r="F186" i="14"/>
  <c r="A225" i="14"/>
  <c r="H186" i="14"/>
  <c r="G186" i="14"/>
  <c r="C186" i="14"/>
  <c r="E186" i="14"/>
  <c r="B805" i="12"/>
  <c r="C670" i="12"/>
  <c r="B1170" i="12"/>
  <c r="C1035" i="12"/>
  <c r="C910" i="12"/>
  <c r="A1045" i="12"/>
  <c r="A259" i="14"/>
  <c r="F220" i="14"/>
  <c r="I220" i="14"/>
  <c r="C220" i="14"/>
  <c r="G220" i="14"/>
  <c r="D220" i="14"/>
  <c r="H220" i="14"/>
  <c r="E220" i="14"/>
  <c r="B2148" i="12"/>
  <c r="C2013" i="12"/>
  <c r="H180" i="14"/>
  <c r="D180" i="14"/>
  <c r="C180" i="14"/>
  <c r="A219" i="14"/>
  <c r="I180" i="14"/>
  <c r="G180" i="14"/>
  <c r="F180" i="14"/>
  <c r="E180" i="14"/>
  <c r="B1103" i="12"/>
  <c r="C968" i="12"/>
  <c r="C1221" i="12"/>
  <c r="B1356" i="12"/>
  <c r="C1041" i="12"/>
  <c r="B1176" i="12"/>
  <c r="B1442" i="12"/>
  <c r="C1307" i="12"/>
  <c r="B744" i="12"/>
  <c r="C609" i="12"/>
  <c r="B215" i="14"/>
  <c r="E176" i="14"/>
  <c r="F176" i="14"/>
  <c r="I176" i="14"/>
  <c r="G176" i="14"/>
  <c r="D176" i="14"/>
  <c r="H176" i="14"/>
  <c r="C176" i="14"/>
  <c r="B1763" i="12"/>
  <c r="C1628" i="12"/>
  <c r="B3780" i="12"/>
  <c r="B863" i="12"/>
  <c r="C728" i="12"/>
  <c r="C1224" i="12"/>
  <c r="B1359" i="12"/>
  <c r="B1598" i="12"/>
  <c r="C1463" i="12"/>
  <c r="C1064" i="12"/>
  <c r="B1199" i="12"/>
  <c r="D171" i="14"/>
  <c r="C171" i="14"/>
  <c r="H171" i="14"/>
  <c r="I171" i="14"/>
  <c r="F171" i="14"/>
  <c r="A210" i="14"/>
  <c r="G171" i="14"/>
  <c r="E171" i="14"/>
  <c r="B1364" i="12"/>
  <c r="C1229" i="12"/>
  <c r="B890" i="12"/>
  <c r="C755" i="12"/>
  <c r="D251" i="14"/>
  <c r="I251" i="14"/>
  <c r="F251" i="14"/>
  <c r="G251" i="14"/>
  <c r="C251" i="14"/>
  <c r="H251" i="14"/>
  <c r="E251" i="14"/>
  <c r="A197" i="14"/>
  <c r="F158" i="14"/>
  <c r="H158" i="14"/>
  <c r="I158" i="14"/>
  <c r="G158" i="14"/>
  <c r="D158" i="14"/>
  <c r="C158" i="14"/>
  <c r="E158" i="14"/>
  <c r="C827" i="12"/>
  <c r="B962" i="12"/>
  <c r="A1484" i="12"/>
  <c r="C1349" i="12"/>
  <c r="B1670" i="12"/>
  <c r="C1535" i="12"/>
  <c r="B1366" i="12"/>
  <c r="C1231" i="12"/>
  <c r="B655" i="12"/>
  <c r="C520" i="12"/>
  <c r="B682" i="12"/>
  <c r="C547" i="12"/>
  <c r="C1309" i="12"/>
  <c r="B1444" i="12"/>
  <c r="B573" i="12"/>
  <c r="C438" i="12"/>
  <c r="B616" i="12"/>
  <c r="C481" i="12"/>
  <c r="C1406" i="12"/>
  <c r="B1541" i="12"/>
  <c r="B852" i="12"/>
  <c r="C717" i="12"/>
  <c r="B993" i="12"/>
  <c r="C858" i="12"/>
  <c r="B2123" i="12"/>
  <c r="B1181" i="12"/>
  <c r="C1046" i="12"/>
  <c r="C1040" i="12"/>
  <c r="B1175" i="12"/>
  <c r="C170" i="14"/>
  <c r="G170" i="14"/>
  <c r="I170" i="14"/>
  <c r="D170" i="14"/>
  <c r="F170" i="14"/>
  <c r="A209" i="14"/>
  <c r="H170" i="14"/>
  <c r="E170" i="14"/>
  <c r="D232" i="14"/>
  <c r="F232" i="14"/>
  <c r="H232" i="14"/>
  <c r="G232" i="14"/>
  <c r="C232" i="14"/>
  <c r="I232" i="14"/>
  <c r="A271" i="14"/>
  <c r="E232" i="14"/>
  <c r="B1329" i="12"/>
  <c r="C1194" i="12"/>
  <c r="B224" i="14"/>
  <c r="E185" i="14"/>
  <c r="C185" i="14"/>
  <c r="G185" i="14"/>
  <c r="D185" i="14"/>
  <c r="F185" i="14"/>
  <c r="H185" i="14"/>
  <c r="I185" i="14"/>
  <c r="B639" i="12"/>
  <c r="C504" i="12"/>
  <c r="B1731" i="12"/>
  <c r="C1596" i="12"/>
  <c r="B1562" i="12"/>
  <c r="C1427" i="12"/>
  <c r="C1971" i="12"/>
  <c r="B2106" i="12"/>
  <c r="B1610" i="12"/>
  <c r="C1475" i="12"/>
  <c r="B1114" i="12"/>
  <c r="C979" i="12"/>
  <c r="C187" i="14"/>
  <c r="G187" i="14"/>
  <c r="A226" i="14"/>
  <c r="H187" i="14"/>
  <c r="I187" i="14"/>
  <c r="F187" i="14"/>
  <c r="D187" i="14"/>
  <c r="E187" i="14"/>
  <c r="B570" i="12"/>
  <c r="C435" i="12"/>
  <c r="D227" i="14"/>
  <c r="F227" i="14"/>
  <c r="A266" i="14"/>
  <c r="H227" i="14"/>
  <c r="I227" i="14"/>
  <c r="C227" i="14"/>
  <c r="G227" i="14"/>
  <c r="E227" i="14"/>
  <c r="B1099" i="12"/>
  <c r="C964" i="12"/>
  <c r="B1421" i="12"/>
  <c r="C1286" i="12"/>
  <c r="B839" i="12"/>
  <c r="C704" i="12"/>
  <c r="C841" i="12"/>
  <c r="B976" i="12"/>
  <c r="C1796" i="12"/>
  <c r="B1931" i="12"/>
  <c r="C1153" i="12"/>
  <c r="B1288" i="12"/>
  <c r="G172" i="14"/>
  <c r="H172" i="14"/>
  <c r="D172" i="14"/>
  <c r="F172" i="14"/>
  <c r="C172" i="14"/>
  <c r="A211" i="14"/>
  <c r="I172" i="14"/>
  <c r="E172" i="14"/>
  <c r="B1605" i="12"/>
  <c r="C1470" i="12"/>
  <c r="C942" i="12"/>
  <c r="B1077" i="12"/>
  <c r="B1003" i="12"/>
  <c r="C868" i="12"/>
  <c r="B1477" i="12"/>
  <c r="C1342" i="12"/>
  <c r="B882" i="12"/>
  <c r="C747" i="12"/>
  <c r="B899" i="12"/>
  <c r="C764" i="12"/>
  <c r="B1490" i="12"/>
  <c r="C1355" i="12"/>
  <c r="C274" i="14"/>
  <c r="G274" i="14"/>
  <c r="I274" i="14"/>
  <c r="D274" i="14"/>
  <c r="F274" i="14"/>
  <c r="H274" i="14"/>
  <c r="E274" i="14"/>
  <c r="B872" i="12"/>
  <c r="C737" i="12"/>
  <c r="B838" i="12"/>
  <c r="C703" i="12"/>
  <c r="B1447" i="12"/>
  <c r="C1312" i="12"/>
  <c r="B1841" i="12"/>
  <c r="C1706" i="12"/>
  <c r="A243" i="14"/>
  <c r="G204" i="14"/>
  <c r="C204" i="14"/>
  <c r="F204" i="14"/>
  <c r="D204" i="14"/>
  <c r="I204" i="14"/>
  <c r="H204" i="14"/>
  <c r="E204" i="14"/>
  <c r="B1348" i="12"/>
  <c r="C1213" i="12"/>
  <c r="B644" i="12"/>
  <c r="C509" i="12"/>
  <c r="B888" i="12"/>
  <c r="C753" i="12"/>
  <c r="C1269" i="12"/>
  <c r="B1404" i="12"/>
  <c r="B963" i="12"/>
  <c r="C828" i="12"/>
  <c r="G273" i="14"/>
  <c r="C273" i="14"/>
  <c r="I273" i="14"/>
  <c r="F273" i="14"/>
  <c r="H273" i="14"/>
  <c r="D273" i="14"/>
  <c r="E273" i="14"/>
  <c r="B1585" i="12"/>
  <c r="A773" i="12"/>
  <c r="C638" i="12"/>
  <c r="F183" i="14"/>
  <c r="H183" i="14"/>
  <c r="D183" i="14"/>
  <c r="C183" i="14"/>
  <c r="G183" i="14"/>
  <c r="A222" i="14"/>
  <c r="I183" i="14"/>
  <c r="E183" i="14"/>
  <c r="B1360" i="12"/>
  <c r="B237" i="14"/>
  <c r="E198" i="14"/>
  <c r="F198" i="14"/>
  <c r="H198" i="14"/>
  <c r="C198" i="14"/>
  <c r="D198" i="14"/>
  <c r="I198" i="14"/>
  <c r="G198" i="14"/>
  <c r="B3253" i="12"/>
  <c r="C3118" i="12"/>
  <c r="I161" i="14"/>
  <c r="C161" i="14"/>
  <c r="F161" i="14"/>
  <c r="B200" i="14"/>
  <c r="D161" i="14"/>
  <c r="E161" i="14"/>
  <c r="G161" i="14"/>
  <c r="H161" i="14"/>
  <c r="B1332" i="12"/>
  <c r="C1197" i="12"/>
  <c r="C1274" i="12"/>
  <c r="B1409" i="12"/>
  <c r="C615" i="12"/>
  <c r="B750" i="12"/>
  <c r="B1353" i="12"/>
  <c r="C1218" i="12"/>
  <c r="C517" i="12"/>
  <c r="B652" i="12"/>
  <c r="C903" i="12"/>
  <c r="B1038" i="12"/>
  <c r="B1372" i="12"/>
  <c r="C1237" i="12"/>
  <c r="B949" i="12"/>
  <c r="C814" i="12"/>
  <c r="I199" i="14"/>
  <c r="G199" i="14"/>
  <c r="A238" i="14"/>
  <c r="F199" i="14"/>
  <c r="C199" i="14"/>
  <c r="D199" i="14"/>
  <c r="H199" i="14"/>
  <c r="E199" i="14"/>
  <c r="A955" i="12"/>
  <c r="C820" i="12"/>
  <c r="G194" i="14"/>
  <c r="D194" i="14"/>
  <c r="F194" i="14"/>
  <c r="A233" i="14"/>
  <c r="I194" i="14"/>
  <c r="H194" i="14"/>
  <c r="C194" i="14"/>
  <c r="E194" i="14"/>
  <c r="C1614" i="12"/>
  <c r="B1749" i="12"/>
  <c r="B1015" i="12"/>
  <c r="C880" i="12"/>
  <c r="B2050" i="12"/>
  <c r="C1915" i="12"/>
  <c r="B834" i="12"/>
  <c r="C699" i="12"/>
  <c r="B221" i="14"/>
  <c r="C182" i="14"/>
  <c r="F182" i="14"/>
  <c r="H182" i="14"/>
  <c r="G182" i="14"/>
  <c r="E182" i="14"/>
  <c r="I182" i="14"/>
  <c r="D182" i="14"/>
  <c r="B778" i="12"/>
  <c r="C643" i="12"/>
  <c r="H213" i="14"/>
  <c r="G213" i="14"/>
  <c r="A252" i="14"/>
  <c r="F213" i="14"/>
  <c r="I213" i="14"/>
  <c r="C213" i="14"/>
  <c r="D213" i="14"/>
  <c r="E213" i="14"/>
  <c r="B1343" i="12"/>
  <c r="C1208" i="12"/>
  <c r="C972" i="12"/>
  <c r="B1107" i="12"/>
  <c r="B982" i="12"/>
  <c r="C847" i="12"/>
  <c r="B1416" i="12"/>
  <c r="C1281" i="12"/>
  <c r="C587" i="12"/>
  <c r="B722" i="12"/>
  <c r="B619" i="12"/>
  <c r="C484" i="12"/>
  <c r="B4994" i="12"/>
  <c r="C179" i="14"/>
  <c r="A218" i="14"/>
  <c r="G179" i="14"/>
  <c r="H179" i="14"/>
  <c r="F179" i="14"/>
  <c r="I179" i="14"/>
  <c r="D179" i="14"/>
  <c r="E179" i="14"/>
  <c r="C874" i="12"/>
  <c r="B1009" i="12"/>
  <c r="C901" i="12"/>
  <c r="B1036" i="12"/>
  <c r="B1646" i="12"/>
  <c r="C1511" i="12"/>
  <c r="B1424" i="12"/>
  <c r="C1289" i="12"/>
  <c r="B1261" i="12"/>
  <c r="C1126" i="12"/>
  <c r="C1132" i="12"/>
  <c r="B1267" i="12"/>
  <c r="B1120" i="12"/>
  <c r="C985" i="12"/>
  <c r="C1320" i="12"/>
  <c r="B1455" i="12"/>
  <c r="B1005" i="12" l="1"/>
  <c r="C870" i="12"/>
  <c r="C605" i="12"/>
  <c r="B740" i="12"/>
  <c r="B1029" i="12"/>
  <c r="C894" i="12"/>
  <c r="C579" i="12"/>
  <c r="B714" i="12"/>
  <c r="C742" i="12"/>
  <c r="B877" i="12"/>
  <c r="C781" i="12"/>
  <c r="B916" i="12"/>
  <c r="C650" i="12"/>
  <c r="B785" i="12"/>
  <c r="C846" i="12"/>
  <c r="B981" i="12"/>
  <c r="H217" i="14"/>
  <c r="F217" i="14"/>
  <c r="I217" i="14"/>
  <c r="E217" i="14"/>
  <c r="D217" i="14"/>
  <c r="A256" i="14"/>
  <c r="C217" i="14"/>
  <c r="G217" i="14"/>
  <c r="C662" i="12"/>
  <c r="B797" i="12"/>
  <c r="E229" i="14"/>
  <c r="G229" i="14"/>
  <c r="I229" i="14"/>
  <c r="H229" i="14"/>
  <c r="F229" i="14"/>
  <c r="A268" i="14"/>
  <c r="C229" i="14"/>
  <c r="D229" i="14"/>
  <c r="A247" i="14"/>
  <c r="F208" i="14"/>
  <c r="C208" i="14"/>
  <c r="H208" i="14"/>
  <c r="E208" i="14"/>
  <c r="D208" i="14"/>
  <c r="I208" i="14"/>
  <c r="G208" i="14"/>
  <c r="B1091" i="12"/>
  <c r="C956" i="12"/>
  <c r="C1466" i="12"/>
  <c r="B1601" i="12"/>
  <c r="C677" i="12"/>
  <c r="B812" i="12"/>
  <c r="B1665" i="12"/>
  <c r="C1530" i="12"/>
  <c r="D244" i="14"/>
  <c r="C244" i="14"/>
  <c r="I244" i="14"/>
  <c r="G244" i="14"/>
  <c r="H244" i="14"/>
  <c r="F244" i="14"/>
  <c r="E244" i="14"/>
  <c r="B1266" i="12"/>
  <c r="C1131" i="12"/>
  <c r="B269" i="14"/>
  <c r="H230" i="14"/>
  <c r="I230" i="14"/>
  <c r="F230" i="14"/>
  <c r="C230" i="14"/>
  <c r="E230" i="14"/>
  <c r="D230" i="14"/>
  <c r="G230" i="14"/>
  <c r="B760" i="12"/>
  <c r="C625" i="12"/>
  <c r="C1370" i="12"/>
  <c r="B1505" i="12"/>
  <c r="B1548" i="12"/>
  <c r="C1413" i="12"/>
  <c r="A1890" i="12"/>
  <c r="C1755" i="12"/>
  <c r="B825" i="12"/>
  <c r="C690" i="12"/>
  <c r="C1270" i="12"/>
  <c r="B1405" i="12"/>
  <c r="B1028" i="12"/>
  <c r="C893" i="12"/>
  <c r="B1137" i="12"/>
  <c r="C1002" i="12"/>
  <c r="I267" i="14"/>
  <c r="C267" i="14"/>
  <c r="G267" i="14"/>
  <c r="D267" i="14"/>
  <c r="F267" i="14"/>
  <c r="H267" i="14"/>
  <c r="E267" i="14"/>
  <c r="B1655" i="12"/>
  <c r="C1520" i="12"/>
  <c r="C1013" i="12"/>
  <c r="B1148" i="12"/>
  <c r="B1606" i="12"/>
  <c r="C1471" i="12"/>
  <c r="B1476" i="12"/>
  <c r="C1341" i="12"/>
  <c r="C1474" i="12"/>
  <c r="B1609" i="12"/>
  <c r="C988" i="12"/>
  <c r="B1123" i="12"/>
  <c r="B1187" i="12"/>
  <c r="C1052" i="12"/>
  <c r="C977" i="12"/>
  <c r="B1112" i="12"/>
  <c r="B1006" i="12"/>
  <c r="C871" i="12"/>
  <c r="D207" i="14"/>
  <c r="C207" i="14"/>
  <c r="F207" i="14"/>
  <c r="H207" i="14"/>
  <c r="G207" i="14"/>
  <c r="E207" i="14"/>
  <c r="A246" i="14"/>
  <c r="I207" i="14"/>
  <c r="B1124" i="12"/>
  <c r="C989" i="12"/>
  <c r="B270" i="14"/>
  <c r="G231" i="14"/>
  <c r="E231" i="14"/>
  <c r="I231" i="14"/>
  <c r="H231" i="14"/>
  <c r="D231" i="14"/>
  <c r="F231" i="14"/>
  <c r="C231" i="14"/>
  <c r="C642" i="12"/>
  <c r="B777" i="12"/>
  <c r="C203" i="14"/>
  <c r="G203" i="14"/>
  <c r="E203" i="14"/>
  <c r="H203" i="14"/>
  <c r="A242" i="14"/>
  <c r="D203" i="14"/>
  <c r="I203" i="14"/>
  <c r="F203" i="14"/>
  <c r="B687" i="12"/>
  <c r="C552" i="12"/>
  <c r="G222" i="14"/>
  <c r="I222" i="14"/>
  <c r="C222" i="14"/>
  <c r="H222" i="14"/>
  <c r="D222" i="14"/>
  <c r="F222" i="14"/>
  <c r="A261" i="14"/>
  <c r="E222" i="14"/>
  <c r="D219" i="14"/>
  <c r="G219" i="14"/>
  <c r="A258" i="14"/>
  <c r="F219" i="14"/>
  <c r="I219" i="14"/>
  <c r="H219" i="14"/>
  <c r="C219" i="14"/>
  <c r="E219" i="14"/>
  <c r="B5129" i="12"/>
  <c r="I237" i="14"/>
  <c r="C237" i="14"/>
  <c r="F237" i="14"/>
  <c r="E237" i="14"/>
  <c r="G237" i="14"/>
  <c r="H237" i="14"/>
  <c r="D237" i="14"/>
  <c r="B1976" i="12"/>
  <c r="C1841" i="12"/>
  <c r="C655" i="12"/>
  <c r="B790" i="12"/>
  <c r="B998" i="12"/>
  <c r="C863" i="12"/>
  <c r="B1577" i="12"/>
  <c r="C1442" i="12"/>
  <c r="C1610" i="12"/>
  <c r="B1745" i="12"/>
  <c r="B1311" i="12"/>
  <c r="C1176" i="12"/>
  <c r="B1507" i="12"/>
  <c r="C1372" i="12"/>
  <c r="B1539" i="12"/>
  <c r="C1404" i="12"/>
  <c r="B774" i="12"/>
  <c r="C639" i="12"/>
  <c r="C573" i="12"/>
  <c r="B708" i="12"/>
  <c r="C1366" i="12"/>
  <c r="B1501" i="12"/>
  <c r="C1199" i="12"/>
  <c r="B1334" i="12"/>
  <c r="B1573" i="12"/>
  <c r="C1438" i="12"/>
  <c r="C589" i="12"/>
  <c r="B724" i="12"/>
  <c r="B983" i="12"/>
  <c r="C848" i="12"/>
  <c r="C1032" i="12"/>
  <c r="B1167" i="12"/>
  <c r="B1173" i="12"/>
  <c r="C1038" i="12"/>
  <c r="B1544" i="12"/>
  <c r="C1409" i="12"/>
  <c r="B239" i="14"/>
  <c r="E200" i="14"/>
  <c r="G200" i="14"/>
  <c r="I200" i="14"/>
  <c r="H200" i="14"/>
  <c r="D200" i="14"/>
  <c r="C200" i="14"/>
  <c r="F200" i="14"/>
  <c r="B1625" i="12"/>
  <c r="C1490" i="12"/>
  <c r="B1612" i="12"/>
  <c r="C1477" i="12"/>
  <c r="B1740" i="12"/>
  <c r="C1605" i="12"/>
  <c r="C1288" i="12"/>
  <c r="B1423" i="12"/>
  <c r="F226" i="14"/>
  <c r="G226" i="14"/>
  <c r="C226" i="14"/>
  <c r="I226" i="14"/>
  <c r="D226" i="14"/>
  <c r="A265" i="14"/>
  <c r="H226" i="14"/>
  <c r="E226" i="14"/>
  <c r="C1175" i="12"/>
  <c r="B1310" i="12"/>
  <c r="B1579" i="12"/>
  <c r="C1444" i="12"/>
  <c r="C225" i="14"/>
  <c r="A264" i="14"/>
  <c r="G225" i="14"/>
  <c r="F225" i="14"/>
  <c r="H225" i="14"/>
  <c r="I225" i="14"/>
  <c r="D225" i="14"/>
  <c r="E225" i="14"/>
  <c r="B253" i="14"/>
  <c r="G214" i="14"/>
  <c r="D214" i="14"/>
  <c r="I214" i="14"/>
  <c r="H214" i="14"/>
  <c r="F214" i="14"/>
  <c r="C214" i="14"/>
  <c r="E214" i="14"/>
  <c r="B2185" i="12"/>
  <c r="C2050" i="12"/>
  <c r="B1249" i="12"/>
  <c r="C1114" i="12"/>
  <c r="B1697" i="12"/>
  <c r="C1562" i="12"/>
  <c r="C233" i="14"/>
  <c r="D233" i="14"/>
  <c r="H233" i="14"/>
  <c r="F233" i="14"/>
  <c r="I233" i="14"/>
  <c r="G233" i="14"/>
  <c r="A272" i="14"/>
  <c r="E233" i="14"/>
  <c r="B1023" i="12"/>
  <c r="C888" i="12"/>
  <c r="C1731" i="12"/>
  <c r="B1866" i="12"/>
  <c r="B1238" i="12"/>
  <c r="C1103" i="12"/>
  <c r="B1402" i="12"/>
  <c r="C1267" i="12"/>
  <c r="B1171" i="12"/>
  <c r="C1036" i="12"/>
  <c r="C750" i="12"/>
  <c r="B885" i="12"/>
  <c r="B1097" i="12"/>
  <c r="C962" i="12"/>
  <c r="A1180" i="12"/>
  <c r="C1045" i="12"/>
  <c r="B1551" i="12"/>
  <c r="C1416" i="12"/>
  <c r="B913" i="12"/>
  <c r="C778" i="12"/>
  <c r="B260" i="14"/>
  <c r="D221" i="14"/>
  <c r="I221" i="14"/>
  <c r="C221" i="14"/>
  <c r="H221" i="14"/>
  <c r="F221" i="14"/>
  <c r="G221" i="14"/>
  <c r="E221" i="14"/>
  <c r="C1749" i="12"/>
  <c r="B1884" i="12"/>
  <c r="B1464" i="12"/>
  <c r="C1329" i="12"/>
  <c r="A236" i="14"/>
  <c r="D197" i="14"/>
  <c r="I197" i="14"/>
  <c r="H197" i="14"/>
  <c r="F197" i="14"/>
  <c r="C197" i="14"/>
  <c r="G197" i="14"/>
  <c r="E197" i="14"/>
  <c r="B254" i="14"/>
  <c r="E215" i="14"/>
  <c r="I215" i="14"/>
  <c r="F215" i="14"/>
  <c r="C215" i="14"/>
  <c r="D215" i="14"/>
  <c r="G215" i="14"/>
  <c r="H215" i="14"/>
  <c r="B1255" i="12"/>
  <c r="C1120" i="12"/>
  <c r="B1396" i="12"/>
  <c r="C1261" i="12"/>
  <c r="B1117" i="12"/>
  <c r="C982" i="12"/>
  <c r="B969" i="12"/>
  <c r="C834" i="12"/>
  <c r="D238" i="14"/>
  <c r="G238" i="14"/>
  <c r="F238" i="14"/>
  <c r="C238" i="14"/>
  <c r="I238" i="14"/>
  <c r="H238" i="14"/>
  <c r="E238" i="14"/>
  <c r="B1495" i="12"/>
  <c r="B1483" i="12"/>
  <c r="C1348" i="12"/>
  <c r="F243" i="14"/>
  <c r="I243" i="14"/>
  <c r="D243" i="14"/>
  <c r="G243" i="14"/>
  <c r="H243" i="14"/>
  <c r="C243" i="14"/>
  <c r="E243" i="14"/>
  <c r="B973" i="12"/>
  <c r="C838" i="12"/>
  <c r="C1421" i="12"/>
  <c r="B1556" i="12"/>
  <c r="F266" i="14"/>
  <c r="H266" i="14"/>
  <c r="D266" i="14"/>
  <c r="I266" i="14"/>
  <c r="C266" i="14"/>
  <c r="G266" i="14"/>
  <c r="E266" i="14"/>
  <c r="B263" i="14"/>
  <c r="E224" i="14"/>
  <c r="G224" i="14"/>
  <c r="I224" i="14"/>
  <c r="D224" i="14"/>
  <c r="H224" i="14"/>
  <c r="C224" i="14"/>
  <c r="F224" i="14"/>
  <c r="G271" i="14"/>
  <c r="D271" i="14"/>
  <c r="F271" i="14"/>
  <c r="C271" i="14"/>
  <c r="I271" i="14"/>
  <c r="H271" i="14"/>
  <c r="E271" i="14"/>
  <c r="C852" i="12"/>
  <c r="B987" i="12"/>
  <c r="A249" i="14"/>
  <c r="H210" i="14"/>
  <c r="C210" i="14"/>
  <c r="I210" i="14"/>
  <c r="G210" i="14"/>
  <c r="F210" i="14"/>
  <c r="D210" i="14"/>
  <c r="E210" i="14"/>
  <c r="B879" i="12"/>
  <c r="C744" i="12"/>
  <c r="B1305" i="12"/>
  <c r="C1170" i="12"/>
  <c r="B696" i="12"/>
  <c r="C561" i="12"/>
  <c r="C1063" i="12"/>
  <c r="B1198" i="12"/>
  <c r="C722" i="12"/>
  <c r="B857" i="12"/>
  <c r="C1003" i="12"/>
  <c r="B1138" i="12"/>
  <c r="B1111" i="12"/>
  <c r="C976" i="12"/>
  <c r="B1781" i="12"/>
  <c r="C1646" i="12"/>
  <c r="B1084" i="12"/>
  <c r="C949" i="12"/>
  <c r="C1077" i="12"/>
  <c r="B1212" i="12"/>
  <c r="B1481" i="12"/>
  <c r="C1346" i="12"/>
  <c r="C1015" i="12"/>
  <c r="B1150" i="12"/>
  <c r="C1364" i="12"/>
  <c r="B1499" i="12"/>
  <c r="B3915" i="12"/>
  <c r="B779" i="12"/>
  <c r="C644" i="12"/>
  <c r="C2106" i="12"/>
  <c r="B2241" i="12"/>
  <c r="C1009" i="12"/>
  <c r="B1144" i="12"/>
  <c r="A257" i="14"/>
  <c r="D218" i="14"/>
  <c r="H218" i="14"/>
  <c r="G218" i="14"/>
  <c r="I218" i="14"/>
  <c r="F218" i="14"/>
  <c r="C218" i="14"/>
  <c r="E218" i="14"/>
  <c r="C1107" i="12"/>
  <c r="B1242" i="12"/>
  <c r="A1090" i="12"/>
  <c r="C955" i="12"/>
  <c r="B787" i="12"/>
  <c r="C652" i="12"/>
  <c r="B1034" i="12"/>
  <c r="C899" i="12"/>
  <c r="I211" i="14"/>
  <c r="F211" i="14"/>
  <c r="H211" i="14"/>
  <c r="C211" i="14"/>
  <c r="D211" i="14"/>
  <c r="G211" i="14"/>
  <c r="A250" i="14"/>
  <c r="E211" i="14"/>
  <c r="B2066" i="12"/>
  <c r="C1931" i="12"/>
  <c r="H209" i="14"/>
  <c r="D209" i="14"/>
  <c r="I209" i="14"/>
  <c r="C209" i="14"/>
  <c r="F209" i="14"/>
  <c r="A248" i="14"/>
  <c r="G209" i="14"/>
  <c r="E209" i="14"/>
  <c r="C1541" i="12"/>
  <c r="B1676" i="12"/>
  <c r="B1025" i="12"/>
  <c r="C890" i="12"/>
  <c r="C1598" i="12"/>
  <c r="B1733" i="12"/>
  <c r="B1494" i="12"/>
  <c r="C1359" i="12"/>
  <c r="B1491" i="12"/>
  <c r="C1356" i="12"/>
  <c r="G241" i="14"/>
  <c r="I241" i="14"/>
  <c r="C241" i="14"/>
  <c r="D241" i="14"/>
  <c r="H241" i="14"/>
  <c r="F241" i="14"/>
  <c r="E241" i="14"/>
  <c r="I206" i="14"/>
  <c r="A245" i="14"/>
  <c r="H206" i="14"/>
  <c r="C206" i="14"/>
  <c r="G206" i="14"/>
  <c r="D206" i="14"/>
  <c r="F206" i="14"/>
  <c r="E206" i="14"/>
  <c r="C1343" i="12"/>
  <c r="B1478" i="12"/>
  <c r="C1353" i="12"/>
  <c r="B1488" i="12"/>
  <c r="C3253" i="12"/>
  <c r="B3388" i="12"/>
  <c r="B1720" i="12"/>
  <c r="B705" i="12"/>
  <c r="C570" i="12"/>
  <c r="B2258" i="12"/>
  <c r="B751" i="12"/>
  <c r="C616" i="12"/>
  <c r="A1619" i="12"/>
  <c r="C1484" i="12"/>
  <c r="C1297" i="12"/>
  <c r="B1432" i="12"/>
  <c r="H201" i="14"/>
  <c r="G201" i="14"/>
  <c r="I201" i="14"/>
  <c r="C201" i="14"/>
  <c r="F201" i="14"/>
  <c r="A240" i="14"/>
  <c r="D201" i="14"/>
  <c r="E201" i="14"/>
  <c r="C1455" i="12"/>
  <c r="B1590" i="12"/>
  <c r="B1098" i="12"/>
  <c r="C963" i="12"/>
  <c r="B1017" i="12"/>
  <c r="C882" i="12"/>
  <c r="C1447" i="12"/>
  <c r="B1582" i="12"/>
  <c r="B974" i="12"/>
  <c r="C839" i="12"/>
  <c r="B1128" i="12"/>
  <c r="C993" i="12"/>
  <c r="B1559" i="12"/>
  <c r="C1424" i="12"/>
  <c r="B754" i="12"/>
  <c r="C619" i="12"/>
  <c r="H252" i="14"/>
  <c r="D252" i="14"/>
  <c r="C252" i="14"/>
  <c r="F252" i="14"/>
  <c r="I252" i="14"/>
  <c r="G252" i="14"/>
  <c r="E252" i="14"/>
  <c r="B1467" i="12"/>
  <c r="C1332" i="12"/>
  <c r="A908" i="12"/>
  <c r="C773" i="12"/>
  <c r="C872" i="12"/>
  <c r="B1007" i="12"/>
  <c r="B1234" i="12"/>
  <c r="C1099" i="12"/>
  <c r="C1181" i="12"/>
  <c r="B1316" i="12"/>
  <c r="B817" i="12"/>
  <c r="C682" i="12"/>
  <c r="C1670" i="12"/>
  <c r="B1805" i="12"/>
  <c r="B1898" i="12"/>
  <c r="C1763" i="12"/>
  <c r="B2283" i="12"/>
  <c r="C2148" i="12"/>
  <c r="D259" i="14"/>
  <c r="G259" i="14"/>
  <c r="H259" i="14"/>
  <c r="C259" i="14"/>
  <c r="I259" i="14"/>
  <c r="F259" i="14"/>
  <c r="E259" i="14"/>
  <c r="B940" i="12"/>
  <c r="C805" i="12"/>
  <c r="B1729" i="12"/>
  <c r="C1594" i="12"/>
  <c r="C2026" i="12"/>
  <c r="B2161" i="12"/>
  <c r="B783" i="12"/>
  <c r="C648" i="12"/>
  <c r="H216" i="14"/>
  <c r="C216" i="14"/>
  <c r="G216" i="14"/>
  <c r="F216" i="14"/>
  <c r="A255" i="14"/>
  <c r="I216" i="14"/>
  <c r="D216" i="14"/>
  <c r="E216" i="14"/>
  <c r="B912" i="12" l="1"/>
  <c r="C777" i="12"/>
  <c r="B1163" i="12"/>
  <c r="C1028" i="12"/>
  <c r="C1548" i="12"/>
  <c r="B1683" i="12"/>
  <c r="B947" i="12"/>
  <c r="C812" i="12"/>
  <c r="E268" i="14"/>
  <c r="H268" i="14"/>
  <c r="D268" i="14"/>
  <c r="C268" i="14"/>
  <c r="F268" i="14"/>
  <c r="G268" i="14"/>
  <c r="I268" i="14"/>
  <c r="B1116" i="12"/>
  <c r="C981" i="12"/>
  <c r="B849" i="12"/>
  <c r="C714" i="12"/>
  <c r="C270" i="14"/>
  <c r="G270" i="14"/>
  <c r="F270" i="14"/>
  <c r="H270" i="14"/>
  <c r="D270" i="14"/>
  <c r="E270" i="14"/>
  <c r="I270" i="14"/>
  <c r="B1322" i="12"/>
  <c r="C1187" i="12"/>
  <c r="B1741" i="12"/>
  <c r="C1606" i="12"/>
  <c r="B1540" i="12"/>
  <c r="C1405" i="12"/>
  <c r="C1505" i="12"/>
  <c r="B1640" i="12"/>
  <c r="C1123" i="12"/>
  <c r="B1258" i="12"/>
  <c r="C1148" i="12"/>
  <c r="B1283" i="12"/>
  <c r="C1601" i="12"/>
  <c r="B1736" i="12"/>
  <c r="E256" i="14"/>
  <c r="D256" i="14"/>
  <c r="G256" i="14"/>
  <c r="H256" i="14"/>
  <c r="I256" i="14"/>
  <c r="F256" i="14"/>
  <c r="C256" i="14"/>
  <c r="C785" i="12"/>
  <c r="B920" i="12"/>
  <c r="C1029" i="12"/>
  <c r="B1164" i="12"/>
  <c r="G269" i="14"/>
  <c r="E269" i="14"/>
  <c r="H269" i="14"/>
  <c r="D269" i="14"/>
  <c r="C269" i="14"/>
  <c r="I269" i="14"/>
  <c r="F269" i="14"/>
  <c r="C740" i="12"/>
  <c r="B875" i="12"/>
  <c r="C246" i="14"/>
  <c r="G246" i="14"/>
  <c r="I246" i="14"/>
  <c r="F246" i="14"/>
  <c r="D246" i="14"/>
  <c r="E246" i="14"/>
  <c r="H246" i="14"/>
  <c r="B1141" i="12"/>
  <c r="C1006" i="12"/>
  <c r="B1790" i="12"/>
  <c r="C1655" i="12"/>
  <c r="B1226" i="12"/>
  <c r="C1091" i="12"/>
  <c r="H247" i="14"/>
  <c r="F247" i="14"/>
  <c r="G247" i="14"/>
  <c r="D247" i="14"/>
  <c r="C247" i="14"/>
  <c r="I247" i="14"/>
  <c r="E247" i="14"/>
  <c r="H242" i="14"/>
  <c r="I242" i="14"/>
  <c r="C242" i="14"/>
  <c r="F242" i="14"/>
  <c r="G242" i="14"/>
  <c r="E242" i="14"/>
  <c r="D242" i="14"/>
  <c r="C1124" i="12"/>
  <c r="B1259" i="12"/>
  <c r="B960" i="12"/>
  <c r="C825" i="12"/>
  <c r="B1051" i="12"/>
  <c r="C916" i="12"/>
  <c r="C1112" i="12"/>
  <c r="B1247" i="12"/>
  <c r="C1137" i="12"/>
  <c r="B1272" i="12"/>
  <c r="A2025" i="12"/>
  <c r="C1890" i="12"/>
  <c r="B1401" i="12"/>
  <c r="C1266" i="12"/>
  <c r="C797" i="12"/>
  <c r="B932" i="12"/>
  <c r="C877" i="12"/>
  <c r="B1012" i="12"/>
  <c r="C1609" i="12"/>
  <c r="B1744" i="12"/>
  <c r="B895" i="12"/>
  <c r="C760" i="12"/>
  <c r="B822" i="12"/>
  <c r="C687" i="12"/>
  <c r="C1476" i="12"/>
  <c r="B1611" i="12"/>
  <c r="B1800" i="12"/>
  <c r="C1665" i="12"/>
  <c r="C1005" i="12"/>
  <c r="B1140" i="12"/>
  <c r="C240" i="14"/>
  <c r="I240" i="14"/>
  <c r="F240" i="14"/>
  <c r="G240" i="14"/>
  <c r="D240" i="14"/>
  <c r="H240" i="14"/>
  <c r="E240" i="14"/>
  <c r="B2393" i="12"/>
  <c r="B1629" i="12"/>
  <c r="C1494" i="12"/>
  <c r="C1171" i="12"/>
  <c r="B1306" i="12"/>
  <c r="B1708" i="12"/>
  <c r="C1573" i="12"/>
  <c r="B1446" i="12"/>
  <c r="C1311" i="12"/>
  <c r="B1075" i="12"/>
  <c r="C940" i="12"/>
  <c r="C1007" i="12"/>
  <c r="B1142" i="12"/>
  <c r="B2001" i="12"/>
  <c r="C1866" i="12"/>
  <c r="B1880" i="12"/>
  <c r="C1745" i="12"/>
  <c r="F261" i="14"/>
  <c r="H261" i="14"/>
  <c r="D261" i="14"/>
  <c r="G261" i="14"/>
  <c r="C261" i="14"/>
  <c r="I261" i="14"/>
  <c r="E261" i="14"/>
  <c r="B2418" i="12"/>
  <c r="C2283" i="12"/>
  <c r="C1305" i="12"/>
  <c r="B1440" i="12"/>
  <c r="C2185" i="12"/>
  <c r="B2320" i="12"/>
  <c r="I239" i="14"/>
  <c r="D239" i="14"/>
  <c r="F239" i="14"/>
  <c r="H239" i="14"/>
  <c r="E239" i="14"/>
  <c r="C239" i="14"/>
  <c r="G239" i="14"/>
  <c r="C885" i="12"/>
  <c r="B1020" i="12"/>
  <c r="C1423" i="12"/>
  <c r="B1558" i="12"/>
  <c r="B2296" i="12"/>
  <c r="C2161" i="12"/>
  <c r="A1043" i="12"/>
  <c r="C908" i="12"/>
  <c r="B1725" i="12"/>
  <c r="C1590" i="12"/>
  <c r="C1025" i="12"/>
  <c r="B1160" i="12"/>
  <c r="C2066" i="12"/>
  <c r="B2201" i="12"/>
  <c r="B922" i="12"/>
  <c r="C787" i="12"/>
  <c r="B1916" i="12"/>
  <c r="C1781" i="12"/>
  <c r="C969" i="12"/>
  <c r="B1104" i="12"/>
  <c r="B1390" i="12"/>
  <c r="C1255" i="12"/>
  <c r="E254" i="14"/>
  <c r="H254" i="14"/>
  <c r="D254" i="14"/>
  <c r="G254" i="14"/>
  <c r="I254" i="14"/>
  <c r="C254" i="14"/>
  <c r="F254" i="14"/>
  <c r="D236" i="14"/>
  <c r="F236" i="14"/>
  <c r="H236" i="14"/>
  <c r="I236" i="14"/>
  <c r="G236" i="14"/>
  <c r="C236" i="14"/>
  <c r="E236" i="14"/>
  <c r="C913" i="12"/>
  <c r="B1048" i="12"/>
  <c r="B1158" i="12"/>
  <c r="C1023" i="12"/>
  <c r="D253" i="14"/>
  <c r="H253" i="14"/>
  <c r="C253" i="14"/>
  <c r="I253" i="14"/>
  <c r="E253" i="14"/>
  <c r="G253" i="14"/>
  <c r="F253" i="14"/>
  <c r="B1679" i="12"/>
  <c r="C1544" i="12"/>
  <c r="C983" i="12"/>
  <c r="B1118" i="12"/>
  <c r="C1539" i="12"/>
  <c r="B1674" i="12"/>
  <c r="C1577" i="12"/>
  <c r="B1712" i="12"/>
  <c r="B2111" i="12"/>
  <c r="C1976" i="12"/>
  <c r="B1623" i="12"/>
  <c r="C1488" i="12"/>
  <c r="B831" i="12"/>
  <c r="C696" i="12"/>
  <c r="B1714" i="12"/>
  <c r="C1579" i="12"/>
  <c r="B1747" i="12"/>
  <c r="C1612" i="12"/>
  <c r="B1634" i="12"/>
  <c r="C1499" i="12"/>
  <c r="C1084" i="12"/>
  <c r="B1219" i="12"/>
  <c r="E260" i="14"/>
  <c r="F260" i="14"/>
  <c r="D260" i="14"/>
  <c r="I260" i="14"/>
  <c r="H260" i="14"/>
  <c r="G260" i="14"/>
  <c r="C260" i="14"/>
  <c r="B1537" i="12"/>
  <c r="C1402" i="12"/>
  <c r="C1625" i="12"/>
  <c r="B1760" i="12"/>
  <c r="C774" i="12"/>
  <c r="B909" i="12"/>
  <c r="B918" i="12"/>
  <c r="C783" i="12"/>
  <c r="B1233" i="12"/>
  <c r="C1098" i="12"/>
  <c r="B1285" i="12"/>
  <c r="C1150" i="12"/>
  <c r="C857" i="12"/>
  <c r="B992" i="12"/>
  <c r="C1556" i="12"/>
  <c r="B1691" i="12"/>
  <c r="B1469" i="12"/>
  <c r="C1334" i="12"/>
  <c r="C255" i="14"/>
  <c r="D255" i="14"/>
  <c r="H255" i="14"/>
  <c r="G255" i="14"/>
  <c r="I255" i="14"/>
  <c r="F255" i="14"/>
  <c r="E255" i="14"/>
  <c r="A1754" i="12"/>
  <c r="C1619" i="12"/>
  <c r="B1855" i="12"/>
  <c r="B1811" i="12"/>
  <c r="C1676" i="12"/>
  <c r="B1333" i="12"/>
  <c r="C1198" i="12"/>
  <c r="H264" i="14"/>
  <c r="F264" i="14"/>
  <c r="G264" i="14"/>
  <c r="C264" i="14"/>
  <c r="I264" i="14"/>
  <c r="D264" i="14"/>
  <c r="E264" i="14"/>
  <c r="D265" i="14"/>
  <c r="H265" i="14"/>
  <c r="G265" i="14"/>
  <c r="F265" i="14"/>
  <c r="C265" i="14"/>
  <c r="I265" i="14"/>
  <c r="E265" i="14"/>
  <c r="B859" i="12"/>
  <c r="C724" i="12"/>
  <c r="C1501" i="12"/>
  <c r="B1636" i="12"/>
  <c r="B5264" i="12"/>
  <c r="G258" i="14"/>
  <c r="C258" i="14"/>
  <c r="D258" i="14"/>
  <c r="H258" i="14"/>
  <c r="F258" i="14"/>
  <c r="I258" i="14"/>
  <c r="E258" i="14"/>
  <c r="C1249" i="12"/>
  <c r="B1384" i="12"/>
  <c r="B1152" i="12"/>
  <c r="C1017" i="12"/>
  <c r="I248" i="14"/>
  <c r="G248" i="14"/>
  <c r="C248" i="14"/>
  <c r="D248" i="14"/>
  <c r="F248" i="14"/>
  <c r="H248" i="14"/>
  <c r="E248" i="14"/>
  <c r="C1310" i="12"/>
  <c r="B1445" i="12"/>
  <c r="B952" i="12"/>
  <c r="C817" i="12"/>
  <c r="B1613" i="12"/>
  <c r="C1478" i="12"/>
  <c r="D245" i="14"/>
  <c r="G245" i="14"/>
  <c r="H245" i="14"/>
  <c r="I245" i="14"/>
  <c r="F245" i="14"/>
  <c r="C245" i="14"/>
  <c r="E245" i="14"/>
  <c r="B1109" i="12"/>
  <c r="C974" i="12"/>
  <c r="C1898" i="12"/>
  <c r="B2033" i="12"/>
  <c r="B1369" i="12"/>
  <c r="C1234" i="12"/>
  <c r="C1467" i="12"/>
  <c r="B1602" i="12"/>
  <c r="B1717" i="12"/>
  <c r="C1582" i="12"/>
  <c r="C1432" i="12"/>
  <c r="B1567" i="12"/>
  <c r="C3388" i="12"/>
  <c r="B3523" i="12"/>
  <c r="C1491" i="12"/>
  <c r="B1626" i="12"/>
  <c r="F250" i="14"/>
  <c r="H250" i="14"/>
  <c r="G250" i="14"/>
  <c r="C250" i="14"/>
  <c r="D250" i="14"/>
  <c r="I250" i="14"/>
  <c r="E250" i="14"/>
  <c r="A1225" i="12"/>
  <c r="C1090" i="12"/>
  <c r="B914" i="12"/>
  <c r="C779" i="12"/>
  <c r="B1616" i="12"/>
  <c r="C1481" i="12"/>
  <c r="C879" i="12"/>
  <c r="B1014" i="12"/>
  <c r="D249" i="14"/>
  <c r="F249" i="14"/>
  <c r="I249" i="14"/>
  <c r="H249" i="14"/>
  <c r="C249" i="14"/>
  <c r="G249" i="14"/>
  <c r="E249" i="14"/>
  <c r="B1108" i="12"/>
  <c r="C973" i="12"/>
  <c r="B1252" i="12"/>
  <c r="C1117" i="12"/>
  <c r="B1599" i="12"/>
  <c r="C1464" i="12"/>
  <c r="B1686" i="12"/>
  <c r="C1551" i="12"/>
  <c r="B1373" i="12"/>
  <c r="C1238" i="12"/>
  <c r="D272" i="14"/>
  <c r="C272" i="14"/>
  <c r="F272" i="14"/>
  <c r="H272" i="14"/>
  <c r="I272" i="14"/>
  <c r="G272" i="14"/>
  <c r="E272" i="14"/>
  <c r="C1697" i="12"/>
  <c r="B1832" i="12"/>
  <c r="C1740" i="12"/>
  <c r="B1875" i="12"/>
  <c r="B1308" i="12"/>
  <c r="C1173" i="12"/>
  <c r="C1507" i="12"/>
  <c r="B1642" i="12"/>
  <c r="B1133" i="12"/>
  <c r="C998" i="12"/>
  <c r="C1034" i="12"/>
  <c r="B1169" i="12"/>
  <c r="C257" i="14"/>
  <c r="I257" i="14"/>
  <c r="D257" i="14"/>
  <c r="H257" i="14"/>
  <c r="G257" i="14"/>
  <c r="F257" i="14"/>
  <c r="E257" i="14"/>
  <c r="B1246" i="12"/>
  <c r="C1111" i="12"/>
  <c r="A1315" i="12"/>
  <c r="C1180" i="12"/>
  <c r="B1694" i="12"/>
  <c r="C1559" i="12"/>
  <c r="C1733" i="12"/>
  <c r="B1868" i="12"/>
  <c r="C1144" i="12"/>
  <c r="B1279" i="12"/>
  <c r="B1273" i="12"/>
  <c r="C1138" i="12"/>
  <c r="B2019" i="12"/>
  <c r="C1884" i="12"/>
  <c r="C1167" i="12"/>
  <c r="B1302" i="12"/>
  <c r="B1630" i="12"/>
  <c r="B1531" i="12"/>
  <c r="C1396" i="12"/>
  <c r="B1232" i="12"/>
  <c r="C1097" i="12"/>
  <c r="C1316" i="12"/>
  <c r="B1451" i="12"/>
  <c r="B840" i="12"/>
  <c r="C705" i="12"/>
  <c r="C2241" i="12"/>
  <c r="B2376" i="12"/>
  <c r="B1864" i="12"/>
  <c r="C1729" i="12"/>
  <c r="B1940" i="12"/>
  <c r="C1805" i="12"/>
  <c r="C754" i="12"/>
  <c r="B889" i="12"/>
  <c r="B1263" i="12"/>
  <c r="C1128" i="12"/>
  <c r="B886" i="12"/>
  <c r="C751" i="12"/>
  <c r="B1377" i="12"/>
  <c r="C1242" i="12"/>
  <c r="B4050" i="12"/>
  <c r="B1347" i="12"/>
  <c r="C1212" i="12"/>
  <c r="B1122" i="12"/>
  <c r="C987" i="12"/>
  <c r="I263" i="14"/>
  <c r="D263" i="14"/>
  <c r="G263" i="14"/>
  <c r="F263" i="14"/>
  <c r="H263" i="14"/>
  <c r="C263" i="14"/>
  <c r="E263" i="14"/>
  <c r="C1483" i="12"/>
  <c r="B1618" i="12"/>
  <c r="B843" i="12"/>
  <c r="C708" i="12"/>
  <c r="C790" i="12"/>
  <c r="B925" i="12"/>
  <c r="B1275" i="12" l="1"/>
  <c r="C1140" i="12"/>
  <c r="B1876" i="12"/>
  <c r="C1741" i="12"/>
  <c r="C895" i="12"/>
  <c r="B1030" i="12"/>
  <c r="C1401" i="12"/>
  <c r="B1536" i="12"/>
  <c r="C1051" i="12"/>
  <c r="B1186" i="12"/>
  <c r="B1276" i="12"/>
  <c r="C1141" i="12"/>
  <c r="B1393" i="12"/>
  <c r="C1258" i="12"/>
  <c r="B1879" i="12"/>
  <c r="C1744" i="12"/>
  <c r="C1164" i="12"/>
  <c r="B1299" i="12"/>
  <c r="B1457" i="12"/>
  <c r="C1322" i="12"/>
  <c r="C1163" i="12"/>
  <c r="B1298" i="12"/>
  <c r="C1226" i="12"/>
  <c r="B1361" i="12"/>
  <c r="C1116" i="12"/>
  <c r="B1251" i="12"/>
  <c r="B1382" i="12"/>
  <c r="C1247" i="12"/>
  <c r="B1925" i="12"/>
  <c r="C1790" i="12"/>
  <c r="B1418" i="12"/>
  <c r="C1283" i="12"/>
  <c r="B1935" i="12"/>
  <c r="C1800" i="12"/>
  <c r="C2025" i="12"/>
  <c r="A2160" i="12"/>
  <c r="C960" i="12"/>
  <c r="B1095" i="12"/>
  <c r="C1640" i="12"/>
  <c r="B1775" i="12"/>
  <c r="C849" i="12"/>
  <c r="B984" i="12"/>
  <c r="B1871" i="12"/>
  <c r="C1736" i="12"/>
  <c r="B1067" i="12"/>
  <c r="C932" i="12"/>
  <c r="C1540" i="12"/>
  <c r="B1675" i="12"/>
  <c r="B1082" i="12"/>
  <c r="C947" i="12"/>
  <c r="B957" i="12"/>
  <c r="C822" i="12"/>
  <c r="C1683" i="12"/>
  <c r="B1818" i="12"/>
  <c r="C875" i="12"/>
  <c r="B1010" i="12"/>
  <c r="B1746" i="12"/>
  <c r="C1611" i="12"/>
  <c r="B1147" i="12"/>
  <c r="C1012" i="12"/>
  <c r="C1272" i="12"/>
  <c r="B1407" i="12"/>
  <c r="B1394" i="12"/>
  <c r="C1259" i="12"/>
  <c r="C920" i="12"/>
  <c r="B1055" i="12"/>
  <c r="C912" i="12"/>
  <c r="B1047" i="12"/>
  <c r="B1672" i="12"/>
  <c r="C1537" i="12"/>
  <c r="C1712" i="12"/>
  <c r="B1847" i="12"/>
  <c r="B1525" i="12"/>
  <c r="C1390" i="12"/>
  <c r="B1057" i="12"/>
  <c r="C922" i="12"/>
  <c r="A1178" i="12"/>
  <c r="C1043" i="12"/>
  <c r="B1210" i="12"/>
  <c r="C1075" i="12"/>
  <c r="B1437" i="12"/>
  <c r="C1302" i="12"/>
  <c r="B1443" i="12"/>
  <c r="C1308" i="12"/>
  <c r="B1239" i="12"/>
  <c r="C1104" i="12"/>
  <c r="C2201" i="12"/>
  <c r="B2336" i="12"/>
  <c r="B2010" i="12"/>
  <c r="C1875" i="12"/>
  <c r="C1636" i="12"/>
  <c r="B1771" i="12"/>
  <c r="B1809" i="12"/>
  <c r="C1674" i="12"/>
  <c r="B2455" i="12"/>
  <c r="C2320" i="12"/>
  <c r="C2001" i="12"/>
  <c r="B2136" i="12"/>
  <c r="B1295" i="12"/>
  <c r="C1160" i="12"/>
  <c r="C925" i="12"/>
  <c r="B1060" i="12"/>
  <c r="C1618" i="12"/>
  <c r="B1753" i="12"/>
  <c r="C1377" i="12"/>
  <c r="B1512" i="12"/>
  <c r="C1940" i="12"/>
  <c r="B2075" i="12"/>
  <c r="B975" i="12"/>
  <c r="C840" i="12"/>
  <c r="B1367" i="12"/>
  <c r="C1232" i="12"/>
  <c r="B2154" i="12"/>
  <c r="C2019" i="12"/>
  <c r="B1381" i="12"/>
  <c r="C1246" i="12"/>
  <c r="B1304" i="12"/>
  <c r="C1169" i="12"/>
  <c r="B1734" i="12"/>
  <c r="C1599" i="12"/>
  <c r="B1990" i="12"/>
  <c r="C1469" i="12"/>
  <c r="B1604" i="12"/>
  <c r="B1368" i="12"/>
  <c r="C1233" i="12"/>
  <c r="C1118" i="12"/>
  <c r="B1253" i="12"/>
  <c r="B1293" i="12"/>
  <c r="C1158" i="12"/>
  <c r="B2431" i="12"/>
  <c r="C2296" i="12"/>
  <c r="C1440" i="12"/>
  <c r="B1575" i="12"/>
  <c r="B1843" i="12"/>
  <c r="C1708" i="12"/>
  <c r="C1629" i="12"/>
  <c r="B1764" i="12"/>
  <c r="B1243" i="12"/>
  <c r="C1108" i="12"/>
  <c r="C1014" i="12"/>
  <c r="B1149" i="12"/>
  <c r="B1580" i="12"/>
  <c r="C1445" i="12"/>
  <c r="B1024" i="12"/>
  <c r="C889" i="12"/>
  <c r="B1586" i="12"/>
  <c r="C1451" i="12"/>
  <c r="C1333" i="12"/>
  <c r="B1468" i="12"/>
  <c r="B1821" i="12"/>
  <c r="C1686" i="12"/>
  <c r="C1717" i="12"/>
  <c r="B1852" i="12"/>
  <c r="B1244" i="12"/>
  <c r="C1109" i="12"/>
  <c r="C1152" i="12"/>
  <c r="B1287" i="12"/>
  <c r="B1268" i="12"/>
  <c r="C1133" i="12"/>
  <c r="B1751" i="12"/>
  <c r="C1616" i="12"/>
  <c r="C3523" i="12"/>
  <c r="B3658" i="12"/>
  <c r="B1748" i="12"/>
  <c r="C1613" i="12"/>
  <c r="C859" i="12"/>
  <c r="B994" i="12"/>
  <c r="C1691" i="12"/>
  <c r="B1826" i="12"/>
  <c r="B1895" i="12"/>
  <c r="C1760" i="12"/>
  <c r="C1623" i="12"/>
  <c r="B1758" i="12"/>
  <c r="B1693" i="12"/>
  <c r="C1558" i="12"/>
  <c r="C1142" i="12"/>
  <c r="B1277" i="12"/>
  <c r="B1441" i="12"/>
  <c r="C1306" i="12"/>
  <c r="B1482" i="12"/>
  <c r="C1347" i="12"/>
  <c r="C1219" i="12"/>
  <c r="B1354" i="12"/>
  <c r="A1360" i="12"/>
  <c r="C1225" i="12"/>
  <c r="C909" i="12"/>
  <c r="B1044" i="12"/>
  <c r="B2003" i="12"/>
  <c r="C1868" i="12"/>
  <c r="B1737" i="12"/>
  <c r="C1602" i="12"/>
  <c r="C1634" i="12"/>
  <c r="B1769" i="12"/>
  <c r="C1122" i="12"/>
  <c r="B1257" i="12"/>
  <c r="B1021" i="12"/>
  <c r="C886" i="12"/>
  <c r="C1864" i="12"/>
  <c r="B1999" i="12"/>
  <c r="C1531" i="12"/>
  <c r="B1666" i="12"/>
  <c r="B1829" i="12"/>
  <c r="C1694" i="12"/>
  <c r="B1777" i="12"/>
  <c r="C1642" i="12"/>
  <c r="C1832" i="12"/>
  <c r="B1967" i="12"/>
  <c r="B1387" i="12"/>
  <c r="C1252" i="12"/>
  <c r="B1504" i="12"/>
  <c r="C1369" i="12"/>
  <c r="C918" i="12"/>
  <c r="B1053" i="12"/>
  <c r="B2051" i="12"/>
  <c r="C1916" i="12"/>
  <c r="B1860" i="12"/>
  <c r="C1725" i="12"/>
  <c r="B2528" i="12"/>
  <c r="B1398" i="12"/>
  <c r="C1263" i="12"/>
  <c r="B1408" i="12"/>
  <c r="C1273" i="12"/>
  <c r="A1450" i="12"/>
  <c r="C1315" i="12"/>
  <c r="B1508" i="12"/>
  <c r="C1373" i="12"/>
  <c r="B2015" i="12"/>
  <c r="C1880" i="12"/>
  <c r="B4185" i="12"/>
  <c r="C1279" i="12"/>
  <c r="B1414" i="12"/>
  <c r="C1714" i="12"/>
  <c r="B1849" i="12"/>
  <c r="B1420" i="12"/>
  <c r="C1285" i="12"/>
  <c r="C1446" i="12"/>
  <c r="B1581" i="12"/>
  <c r="C1626" i="12"/>
  <c r="B1761" i="12"/>
  <c r="B1946" i="12"/>
  <c r="C1811" i="12"/>
  <c r="B966" i="12"/>
  <c r="C831" i="12"/>
  <c r="B978" i="12"/>
  <c r="C843" i="12"/>
  <c r="C2376" i="12"/>
  <c r="B2511" i="12"/>
  <c r="B1765" i="12"/>
  <c r="C914" i="12"/>
  <c r="B1049" i="12"/>
  <c r="B1702" i="12"/>
  <c r="C1567" i="12"/>
  <c r="C2033" i="12"/>
  <c r="B2168" i="12"/>
  <c r="B1087" i="12"/>
  <c r="C952" i="12"/>
  <c r="B1519" i="12"/>
  <c r="C1384" i="12"/>
  <c r="A1889" i="12"/>
  <c r="C1754" i="12"/>
  <c r="C992" i="12"/>
  <c r="B1127" i="12"/>
  <c r="B1882" i="12"/>
  <c r="C1747" i="12"/>
  <c r="B2246" i="12"/>
  <c r="C2111" i="12"/>
  <c r="B1814" i="12"/>
  <c r="C1679" i="12"/>
  <c r="B1183" i="12"/>
  <c r="C1048" i="12"/>
  <c r="B1155" i="12"/>
  <c r="C1020" i="12"/>
  <c r="B2553" i="12"/>
  <c r="C2418" i="12"/>
  <c r="C1010" i="12" l="1"/>
  <c r="B1145" i="12"/>
  <c r="B1810" i="12"/>
  <c r="C1675" i="12"/>
  <c r="B1910" i="12"/>
  <c r="C1775" i="12"/>
  <c r="B1671" i="12"/>
  <c r="C1536" i="12"/>
  <c r="B1496" i="12"/>
  <c r="C1361" i="12"/>
  <c r="C1818" i="12"/>
  <c r="B1953" i="12"/>
  <c r="B1202" i="12"/>
  <c r="C1067" i="12"/>
  <c r="A2295" i="12"/>
  <c r="C2160" i="12"/>
  <c r="B1282" i="12"/>
  <c r="C1147" i="12"/>
  <c r="B1092" i="12"/>
  <c r="C957" i="12"/>
  <c r="C1871" i="12"/>
  <c r="B2006" i="12"/>
  <c r="C1382" i="12"/>
  <c r="B1517" i="12"/>
  <c r="B1592" i="12"/>
  <c r="C1457" i="12"/>
  <c r="C1276" i="12"/>
  <c r="B1411" i="12"/>
  <c r="B2011" i="12"/>
  <c r="C1876" i="12"/>
  <c r="B1542" i="12"/>
  <c r="C1407" i="12"/>
  <c r="B1433" i="12"/>
  <c r="C1298" i="12"/>
  <c r="B2060" i="12"/>
  <c r="C1925" i="12"/>
  <c r="B1528" i="12"/>
  <c r="C1393" i="12"/>
  <c r="B1190" i="12"/>
  <c r="C1055" i="12"/>
  <c r="B1119" i="12"/>
  <c r="C984" i="12"/>
  <c r="C1251" i="12"/>
  <c r="B1386" i="12"/>
  <c r="B1434" i="12"/>
  <c r="C1299" i="12"/>
  <c r="C1186" i="12"/>
  <c r="B1321" i="12"/>
  <c r="C1394" i="12"/>
  <c r="B1529" i="12"/>
  <c r="B1553" i="12"/>
  <c r="C1418" i="12"/>
  <c r="B2014" i="12"/>
  <c r="C1879" i="12"/>
  <c r="C1095" i="12"/>
  <c r="B1230" i="12"/>
  <c r="C1030" i="12"/>
  <c r="B1165" i="12"/>
  <c r="C1047" i="12"/>
  <c r="B1182" i="12"/>
  <c r="B1881" i="12"/>
  <c r="C1746" i="12"/>
  <c r="C1082" i="12"/>
  <c r="B1217" i="12"/>
  <c r="B2070" i="12"/>
  <c r="C1935" i="12"/>
  <c r="B1410" i="12"/>
  <c r="C1275" i="12"/>
  <c r="B1617" i="12"/>
  <c r="C1482" i="12"/>
  <c r="C1127" i="12"/>
  <c r="B1262" i="12"/>
  <c r="B2303" i="12"/>
  <c r="C2168" i="12"/>
  <c r="B2646" i="12"/>
  <c r="C2511" i="12"/>
  <c r="B2102" i="12"/>
  <c r="C1967" i="12"/>
  <c r="C1257" i="12"/>
  <c r="B1392" i="12"/>
  <c r="B1179" i="12"/>
  <c r="C1044" i="12"/>
  <c r="B1710" i="12"/>
  <c r="C1575" i="12"/>
  <c r="C1753" i="12"/>
  <c r="B1888" i="12"/>
  <c r="B2271" i="12"/>
  <c r="C2136" i="12"/>
  <c r="C2336" i="12"/>
  <c r="B2471" i="12"/>
  <c r="C1814" i="12"/>
  <c r="B1949" i="12"/>
  <c r="C1946" i="12"/>
  <c r="B2081" i="12"/>
  <c r="C1420" i="12"/>
  <c r="B1555" i="12"/>
  <c r="B4320" i="12"/>
  <c r="A1585" i="12"/>
  <c r="C1450" i="12"/>
  <c r="C1860" i="12"/>
  <c r="B1995" i="12"/>
  <c r="C1441" i="12"/>
  <c r="B1576" i="12"/>
  <c r="B2030" i="12"/>
  <c r="C1895" i="12"/>
  <c r="B1883" i="12"/>
  <c r="C1748" i="12"/>
  <c r="B1379" i="12"/>
  <c r="C1244" i="12"/>
  <c r="B2125" i="12"/>
  <c r="B1502" i="12"/>
  <c r="C1367" i="12"/>
  <c r="C1525" i="12"/>
  <c r="B1660" i="12"/>
  <c r="B2663" i="12"/>
  <c r="C1021" i="12"/>
  <c r="B1156" i="12"/>
  <c r="B1869" i="12"/>
  <c r="C1734" i="12"/>
  <c r="C1437" i="12"/>
  <c r="B1572" i="12"/>
  <c r="C1849" i="12"/>
  <c r="B1984" i="12"/>
  <c r="B1412" i="12"/>
  <c r="C1277" i="12"/>
  <c r="C3658" i="12"/>
  <c r="B3793" i="12"/>
  <c r="B1987" i="12"/>
  <c r="C1852" i="12"/>
  <c r="C2246" i="12"/>
  <c r="B2381" i="12"/>
  <c r="A2024" i="12"/>
  <c r="C1889" i="12"/>
  <c r="B1837" i="12"/>
  <c r="C1702" i="12"/>
  <c r="B1113" i="12"/>
  <c r="C978" i="12"/>
  <c r="B2590" i="12"/>
  <c r="C2455" i="12"/>
  <c r="B1944" i="12"/>
  <c r="C1809" i="12"/>
  <c r="B1345" i="12"/>
  <c r="C1210" i="12"/>
  <c r="C1049" i="12"/>
  <c r="B1184" i="12"/>
  <c r="B2134" i="12"/>
  <c r="C1999" i="12"/>
  <c r="B1904" i="12"/>
  <c r="C1769" i="12"/>
  <c r="B1489" i="12"/>
  <c r="C1354" i="12"/>
  <c r="C994" i="12"/>
  <c r="B1129" i="12"/>
  <c r="B1284" i="12"/>
  <c r="C1149" i="12"/>
  <c r="B2210" i="12"/>
  <c r="C2075" i="12"/>
  <c r="B1906" i="12"/>
  <c r="C1771" i="12"/>
  <c r="C1087" i="12"/>
  <c r="B1222" i="12"/>
  <c r="B1900" i="12"/>
  <c r="B1522" i="12"/>
  <c r="C1387" i="12"/>
  <c r="B1403" i="12"/>
  <c r="C1268" i="12"/>
  <c r="C2154" i="12"/>
  <c r="B2289" i="12"/>
  <c r="C1057" i="12"/>
  <c r="B1192" i="12"/>
  <c r="B1721" i="12"/>
  <c r="C1586" i="12"/>
  <c r="B1715" i="12"/>
  <c r="C1580" i="12"/>
  <c r="C2431" i="12"/>
  <c r="B2566" i="12"/>
  <c r="B1439" i="12"/>
  <c r="C1304" i="12"/>
  <c r="B1110" i="12"/>
  <c r="C975" i="12"/>
  <c r="B1290" i="12"/>
  <c r="C1155" i="12"/>
  <c r="C1882" i="12"/>
  <c r="B2017" i="12"/>
  <c r="C1519" i="12"/>
  <c r="B1654" i="12"/>
  <c r="B1101" i="12"/>
  <c r="C966" i="12"/>
  <c r="B1643" i="12"/>
  <c r="C1508" i="12"/>
  <c r="B1533" i="12"/>
  <c r="C1398" i="12"/>
  <c r="C1504" i="12"/>
  <c r="B1639" i="12"/>
  <c r="B1828" i="12"/>
  <c r="C1693" i="12"/>
  <c r="B1886" i="12"/>
  <c r="C1751" i="12"/>
  <c r="B1956" i="12"/>
  <c r="C1821" i="12"/>
  <c r="B1159" i="12"/>
  <c r="C1024" i="12"/>
  <c r="B1978" i="12"/>
  <c r="C1843" i="12"/>
  <c r="B1428" i="12"/>
  <c r="C1293" i="12"/>
  <c r="B1503" i="12"/>
  <c r="C1368" i="12"/>
  <c r="B1516" i="12"/>
  <c r="C1381" i="12"/>
  <c r="C1295" i="12"/>
  <c r="B1430" i="12"/>
  <c r="C1443" i="12"/>
  <c r="B1578" i="12"/>
  <c r="A1313" i="12"/>
  <c r="C1178" i="12"/>
  <c r="B1807" i="12"/>
  <c r="C1672" i="12"/>
  <c r="B1318" i="12"/>
  <c r="C1183" i="12"/>
  <c r="B1964" i="12"/>
  <c r="C1829" i="12"/>
  <c r="B1872" i="12"/>
  <c r="C1737" i="12"/>
  <c r="C1243" i="12"/>
  <c r="B1378" i="12"/>
  <c r="B2145" i="12"/>
  <c r="C2010" i="12"/>
  <c r="C1761" i="12"/>
  <c r="B1896" i="12"/>
  <c r="B1801" i="12"/>
  <c r="C1666" i="12"/>
  <c r="B1961" i="12"/>
  <c r="C1826" i="12"/>
  <c r="C1764" i="12"/>
  <c r="B1899" i="12"/>
  <c r="B1195" i="12"/>
  <c r="C1060" i="12"/>
  <c r="B1982" i="12"/>
  <c r="C1847" i="12"/>
  <c r="B2688" i="12"/>
  <c r="C2553" i="12"/>
  <c r="B2150" i="12"/>
  <c r="C2015" i="12"/>
  <c r="C1408" i="12"/>
  <c r="B1543" i="12"/>
  <c r="B2186" i="12"/>
  <c r="C2051" i="12"/>
  <c r="B1912" i="12"/>
  <c r="C1777" i="12"/>
  <c r="B2138" i="12"/>
  <c r="C2003" i="12"/>
  <c r="A1495" i="12"/>
  <c r="C1360" i="12"/>
  <c r="B1374" i="12"/>
  <c r="C1239" i="12"/>
  <c r="C1581" i="12"/>
  <c r="B1716" i="12"/>
  <c r="C1414" i="12"/>
  <c r="B1549" i="12"/>
  <c r="B1188" i="12"/>
  <c r="C1053" i="12"/>
  <c r="B1893" i="12"/>
  <c r="C1758" i="12"/>
  <c r="B1422" i="12"/>
  <c r="C1287" i="12"/>
  <c r="C1468" i="12"/>
  <c r="B1603" i="12"/>
  <c r="B1388" i="12"/>
  <c r="C1253" i="12"/>
  <c r="C1604" i="12"/>
  <c r="B1739" i="12"/>
  <c r="B1647" i="12"/>
  <c r="C1512" i="12"/>
  <c r="C1190" i="12" l="1"/>
  <c r="B1325" i="12"/>
  <c r="C1542" i="12"/>
  <c r="B1677" i="12"/>
  <c r="A2430" i="12"/>
  <c r="C2295" i="12"/>
  <c r="B1806" i="12"/>
  <c r="C1671" i="12"/>
  <c r="C2006" i="12"/>
  <c r="B2141" i="12"/>
  <c r="B1365" i="12"/>
  <c r="C1230" i="12"/>
  <c r="B2149" i="12"/>
  <c r="C2014" i="12"/>
  <c r="C1528" i="12"/>
  <c r="B1663" i="12"/>
  <c r="C1910" i="12"/>
  <c r="B2045" i="12"/>
  <c r="C1953" i="12"/>
  <c r="B2088" i="12"/>
  <c r="B1545" i="12"/>
  <c r="C1410" i="12"/>
  <c r="B1688" i="12"/>
  <c r="C1553" i="12"/>
  <c r="B2195" i="12"/>
  <c r="C2060" i="12"/>
  <c r="B1227" i="12"/>
  <c r="C1092" i="12"/>
  <c r="C1810" i="12"/>
  <c r="B1945" i="12"/>
  <c r="C1217" i="12"/>
  <c r="B1352" i="12"/>
  <c r="C1321" i="12"/>
  <c r="B1456" i="12"/>
  <c r="B1652" i="12"/>
  <c r="C1517" i="12"/>
  <c r="C1881" i="12"/>
  <c r="B2016" i="12"/>
  <c r="C1434" i="12"/>
  <c r="B1569" i="12"/>
  <c r="B2146" i="12"/>
  <c r="C2011" i="12"/>
  <c r="B1337" i="12"/>
  <c r="C1202" i="12"/>
  <c r="B1317" i="12"/>
  <c r="C1182" i="12"/>
  <c r="B1546" i="12"/>
  <c r="C1411" i="12"/>
  <c r="C1165" i="12"/>
  <c r="B1300" i="12"/>
  <c r="B1664" i="12"/>
  <c r="C1529" i="12"/>
  <c r="B1280" i="12"/>
  <c r="C1145" i="12"/>
  <c r="C1386" i="12"/>
  <c r="B1521" i="12"/>
  <c r="B2205" i="12"/>
  <c r="C2070" i="12"/>
  <c r="B1254" i="12"/>
  <c r="C1119" i="12"/>
  <c r="B1568" i="12"/>
  <c r="C1433" i="12"/>
  <c r="C1592" i="12"/>
  <c r="B1727" i="12"/>
  <c r="B1417" i="12"/>
  <c r="C1282" i="12"/>
  <c r="B1631" i="12"/>
  <c r="C1496" i="12"/>
  <c r="C1899" i="12"/>
  <c r="B2034" i="12"/>
  <c r="C1995" i="12"/>
  <c r="B2130" i="12"/>
  <c r="C2081" i="12"/>
  <c r="B2216" i="12"/>
  <c r="B1397" i="12"/>
  <c r="C1262" i="12"/>
  <c r="B1624" i="12"/>
  <c r="C1489" i="12"/>
  <c r="C2566" i="12"/>
  <c r="B2701" i="12"/>
  <c r="B2798" i="12"/>
  <c r="C1949" i="12"/>
  <c r="B2084" i="12"/>
  <c r="C1374" i="12"/>
  <c r="B1509" i="12"/>
  <c r="C1964" i="12"/>
  <c r="B2099" i="12"/>
  <c r="C1284" i="12"/>
  <c r="B1419" i="12"/>
  <c r="B1480" i="12"/>
  <c r="C1345" i="12"/>
  <c r="B1972" i="12"/>
  <c r="C1837" i="12"/>
  <c r="B2165" i="12"/>
  <c r="C2030" i="12"/>
  <c r="B1874" i="12"/>
  <c r="C1739" i="12"/>
  <c r="B1684" i="12"/>
  <c r="C1549" i="12"/>
  <c r="B1513" i="12"/>
  <c r="C1378" i="12"/>
  <c r="B1707" i="12"/>
  <c r="C1572" i="12"/>
  <c r="B1795" i="12"/>
  <c r="C1660" i="12"/>
  <c r="B1711" i="12"/>
  <c r="C1576" i="12"/>
  <c r="B2031" i="12"/>
  <c r="C1896" i="12"/>
  <c r="C1654" i="12"/>
  <c r="B1789" i="12"/>
  <c r="B1291" i="12"/>
  <c r="C1156" i="12"/>
  <c r="C1113" i="12"/>
  <c r="B1248" i="12"/>
  <c r="C1412" i="12"/>
  <c r="B1547" i="12"/>
  <c r="B2018" i="12"/>
  <c r="C1883" i="12"/>
  <c r="B2237" i="12"/>
  <c r="C2102" i="12"/>
  <c r="B1774" i="12"/>
  <c r="C1639" i="12"/>
  <c r="C2017" i="12"/>
  <c r="B2152" i="12"/>
  <c r="C1192" i="12"/>
  <c r="B1327" i="12"/>
  <c r="B1323" i="12"/>
  <c r="C1188" i="12"/>
  <c r="B2047" i="12"/>
  <c r="C1912" i="12"/>
  <c r="B2280" i="12"/>
  <c r="C2145" i="12"/>
  <c r="A1720" i="12"/>
  <c r="C1585" i="12"/>
  <c r="C1179" i="12"/>
  <c r="B1314" i="12"/>
  <c r="B1557" i="12"/>
  <c r="C1422" i="12"/>
  <c r="A1630" i="12"/>
  <c r="C1495" i="12"/>
  <c r="C2186" i="12"/>
  <c r="B2321" i="12"/>
  <c r="C1982" i="12"/>
  <c r="B2117" i="12"/>
  <c r="B2096" i="12"/>
  <c r="C1961" i="12"/>
  <c r="C1318" i="12"/>
  <c r="B1453" i="12"/>
  <c r="B1563" i="12"/>
  <c r="C1428" i="12"/>
  <c r="C1886" i="12"/>
  <c r="B2021" i="12"/>
  <c r="B1425" i="12"/>
  <c r="C1290" i="12"/>
  <c r="B1850" i="12"/>
  <c r="C1715" i="12"/>
  <c r="B2041" i="12"/>
  <c r="C1906" i="12"/>
  <c r="B2269" i="12"/>
  <c r="C2134" i="12"/>
  <c r="C1944" i="12"/>
  <c r="B2079" i="12"/>
  <c r="A2159" i="12"/>
  <c r="C2024" i="12"/>
  <c r="B2122" i="12"/>
  <c r="C1987" i="12"/>
  <c r="B1514" i="12"/>
  <c r="C1379" i="12"/>
  <c r="B4455" i="12"/>
  <c r="B2781" i="12"/>
  <c r="C2646" i="12"/>
  <c r="B1319" i="12"/>
  <c r="C1184" i="12"/>
  <c r="C2150" i="12"/>
  <c r="B2285" i="12"/>
  <c r="B2007" i="12"/>
  <c r="C1872" i="12"/>
  <c r="B2035" i="12"/>
  <c r="B1713" i="12"/>
  <c r="C1578" i="12"/>
  <c r="C1222" i="12"/>
  <c r="B1357" i="12"/>
  <c r="C1984" i="12"/>
  <c r="B2119" i="12"/>
  <c r="B2023" i="12"/>
  <c r="C1888" i="12"/>
  <c r="B2823" i="12"/>
  <c r="C2688" i="12"/>
  <c r="B1657" i="12"/>
  <c r="C1522" i="12"/>
  <c r="C1904" i="12"/>
  <c r="B2039" i="12"/>
  <c r="B1637" i="12"/>
  <c r="C1502" i="12"/>
  <c r="C1716" i="12"/>
  <c r="B1851" i="12"/>
  <c r="C1543" i="12"/>
  <c r="B1678" i="12"/>
  <c r="C1430" i="12"/>
  <c r="B1565" i="12"/>
  <c r="B2424" i="12"/>
  <c r="C2289" i="12"/>
  <c r="C1129" i="12"/>
  <c r="B1264" i="12"/>
  <c r="C2381" i="12"/>
  <c r="B2516" i="12"/>
  <c r="C3793" i="12"/>
  <c r="B3928" i="12"/>
  <c r="B1690" i="12"/>
  <c r="C1555" i="12"/>
  <c r="B2606" i="12"/>
  <c r="C2471" i="12"/>
  <c r="C1392" i="12"/>
  <c r="B1527" i="12"/>
  <c r="A1448" i="12"/>
  <c r="C1313" i="12"/>
  <c r="B1651" i="12"/>
  <c r="C1516" i="12"/>
  <c r="B1294" i="12"/>
  <c r="C1159" i="12"/>
  <c r="C1643" i="12"/>
  <c r="B1778" i="12"/>
  <c r="B1574" i="12"/>
  <c r="C1439" i="12"/>
  <c r="B1538" i="12"/>
  <c r="C1403" i="12"/>
  <c r="B2406" i="12"/>
  <c r="C2271" i="12"/>
  <c r="B1738" i="12"/>
  <c r="C1603" i="12"/>
  <c r="B1782" i="12"/>
  <c r="C1647" i="12"/>
  <c r="B1638" i="12"/>
  <c r="C1503" i="12"/>
  <c r="C1956" i="12"/>
  <c r="B2091" i="12"/>
  <c r="B1523" i="12"/>
  <c r="C1388" i="12"/>
  <c r="B2028" i="12"/>
  <c r="C1893" i="12"/>
  <c r="C2138" i="12"/>
  <c r="B2273" i="12"/>
  <c r="C1195" i="12"/>
  <c r="B1330" i="12"/>
  <c r="C1801" i="12"/>
  <c r="B1936" i="12"/>
  <c r="C1807" i="12"/>
  <c r="B1942" i="12"/>
  <c r="B2113" i="12"/>
  <c r="C1978" i="12"/>
  <c r="C1828" i="12"/>
  <c r="B1963" i="12"/>
  <c r="B1668" i="12"/>
  <c r="C1533" i="12"/>
  <c r="B1236" i="12"/>
  <c r="C1101" i="12"/>
  <c r="B1245" i="12"/>
  <c r="C1110" i="12"/>
  <c r="B1856" i="12"/>
  <c r="C1721" i="12"/>
  <c r="C2210" i="12"/>
  <c r="B2345" i="12"/>
  <c r="B2725" i="12"/>
  <c r="C2590" i="12"/>
  <c r="B2004" i="12"/>
  <c r="C1869" i="12"/>
  <c r="B2260" i="12"/>
  <c r="B1845" i="12"/>
  <c r="C1710" i="12"/>
  <c r="B2438" i="12"/>
  <c r="C2303" i="12"/>
  <c r="B1752" i="12"/>
  <c r="C1617" i="12"/>
  <c r="C1727" i="12" l="1"/>
  <c r="B1862" i="12"/>
  <c r="C1521" i="12"/>
  <c r="B1656" i="12"/>
  <c r="B1704" i="12"/>
  <c r="C1569" i="12"/>
  <c r="C1352" i="12"/>
  <c r="B1487" i="12"/>
  <c r="C1663" i="12"/>
  <c r="B1798" i="12"/>
  <c r="C1546" i="12"/>
  <c r="B1681" i="12"/>
  <c r="B1823" i="12"/>
  <c r="C1688" i="12"/>
  <c r="C1806" i="12"/>
  <c r="B1941" i="12"/>
  <c r="C2016" i="12"/>
  <c r="B2151" i="12"/>
  <c r="B2080" i="12"/>
  <c r="C1945" i="12"/>
  <c r="C1568" i="12"/>
  <c r="B1703" i="12"/>
  <c r="C2430" i="12"/>
  <c r="A2565" i="12"/>
  <c r="C1631" i="12"/>
  <c r="B1766" i="12"/>
  <c r="C1254" i="12"/>
  <c r="B1389" i="12"/>
  <c r="C1664" i="12"/>
  <c r="B1799" i="12"/>
  <c r="B1472" i="12"/>
  <c r="C1337" i="12"/>
  <c r="B1787" i="12"/>
  <c r="C1652" i="12"/>
  <c r="C1227" i="12"/>
  <c r="B1362" i="12"/>
  <c r="B1500" i="12"/>
  <c r="C1365" i="12"/>
  <c r="B1415" i="12"/>
  <c r="C1280" i="12"/>
  <c r="C1317" i="12"/>
  <c r="B1452" i="12"/>
  <c r="B1680" i="12"/>
  <c r="C1545" i="12"/>
  <c r="C2088" i="12"/>
  <c r="B2223" i="12"/>
  <c r="C1677" i="12"/>
  <c r="B1812" i="12"/>
  <c r="C1300" i="12"/>
  <c r="B1435" i="12"/>
  <c r="C1456" i="12"/>
  <c r="B1591" i="12"/>
  <c r="C2045" i="12"/>
  <c r="B2180" i="12"/>
  <c r="B2276" i="12"/>
  <c r="C2141" i="12"/>
  <c r="C1325" i="12"/>
  <c r="B1460" i="12"/>
  <c r="B2284" i="12"/>
  <c r="C2149" i="12"/>
  <c r="C1417" i="12"/>
  <c r="B1552" i="12"/>
  <c r="C2205" i="12"/>
  <c r="B2340" i="12"/>
  <c r="B2281" i="12"/>
  <c r="C2146" i="12"/>
  <c r="B2330" i="12"/>
  <c r="C2195" i="12"/>
  <c r="C1851" i="12"/>
  <c r="B1986" i="12"/>
  <c r="C2039" i="12"/>
  <c r="B2174" i="12"/>
  <c r="B2860" i="12"/>
  <c r="C2725" i="12"/>
  <c r="C1856" i="12"/>
  <c r="B1991" i="12"/>
  <c r="B1842" i="12"/>
  <c r="C1707" i="12"/>
  <c r="C1874" i="12"/>
  <c r="B2009" i="12"/>
  <c r="B1554" i="12"/>
  <c r="C1419" i="12"/>
  <c r="B1887" i="12"/>
  <c r="C1752" i="12"/>
  <c r="B1380" i="12"/>
  <c r="C1245" i="12"/>
  <c r="B2248" i="12"/>
  <c r="C2113" i="12"/>
  <c r="B1873" i="12"/>
  <c r="C1738" i="12"/>
  <c r="B1454" i="12"/>
  <c r="C1319" i="12"/>
  <c r="B1909" i="12"/>
  <c r="C1774" i="12"/>
  <c r="C1624" i="12"/>
  <c r="B1759" i="12"/>
  <c r="B2395" i="12"/>
  <c r="C2345" i="12"/>
  <c r="B2480" i="12"/>
  <c r="B2077" i="12"/>
  <c r="C1942" i="12"/>
  <c r="C2273" i="12"/>
  <c r="B2408" i="12"/>
  <c r="C1527" i="12"/>
  <c r="B1662" i="12"/>
  <c r="C3928" i="12"/>
  <c r="B4063" i="12"/>
  <c r="B1700" i="12"/>
  <c r="C1565" i="12"/>
  <c r="B2420" i="12"/>
  <c r="C2285" i="12"/>
  <c r="C2321" i="12"/>
  <c r="B2456" i="12"/>
  <c r="C1547" i="12"/>
  <c r="B1682" i="12"/>
  <c r="C1789" i="12"/>
  <c r="B1924" i="12"/>
  <c r="B2234" i="12"/>
  <c r="C2099" i="12"/>
  <c r="B2169" i="12"/>
  <c r="C2034" i="12"/>
  <c r="B2287" i="12"/>
  <c r="C2152" i="12"/>
  <c r="C2096" i="12"/>
  <c r="B2231" i="12"/>
  <c r="B2415" i="12"/>
  <c r="C2280" i="12"/>
  <c r="C2031" i="12"/>
  <c r="B2166" i="12"/>
  <c r="B1615" i="12"/>
  <c r="C1480" i="12"/>
  <c r="B1560" i="12"/>
  <c r="C1425" i="12"/>
  <c r="B2573" i="12"/>
  <c r="C2438" i="12"/>
  <c r="B1371" i="12"/>
  <c r="C1236" i="12"/>
  <c r="B1773" i="12"/>
  <c r="C1638" i="12"/>
  <c r="C2406" i="12"/>
  <c r="B2541" i="12"/>
  <c r="C1294" i="12"/>
  <c r="B1429" i="12"/>
  <c r="C1637" i="12"/>
  <c r="B1772" i="12"/>
  <c r="B2958" i="12"/>
  <c r="C2823" i="12"/>
  <c r="B1848" i="12"/>
  <c r="C1713" i="12"/>
  <c r="B4590" i="12"/>
  <c r="C2159" i="12"/>
  <c r="A2294" i="12"/>
  <c r="C2041" i="12"/>
  <c r="B2176" i="12"/>
  <c r="A1855" i="12"/>
  <c r="C1720" i="12"/>
  <c r="C1323" i="12"/>
  <c r="B1458" i="12"/>
  <c r="B2372" i="12"/>
  <c r="C2237" i="12"/>
  <c r="B1846" i="12"/>
  <c r="C1711" i="12"/>
  <c r="C1513" i="12"/>
  <c r="B1648" i="12"/>
  <c r="C2165" i="12"/>
  <c r="B2300" i="12"/>
  <c r="B2933" i="12"/>
  <c r="C1397" i="12"/>
  <c r="B1532" i="12"/>
  <c r="B1399" i="12"/>
  <c r="C1264" i="12"/>
  <c r="C2119" i="12"/>
  <c r="B2254" i="12"/>
  <c r="B2156" i="12"/>
  <c r="C2021" i="12"/>
  <c r="B1644" i="12"/>
  <c r="C1509" i="12"/>
  <c r="C1523" i="12"/>
  <c r="B1658" i="12"/>
  <c r="B1709" i="12"/>
  <c r="C1574" i="12"/>
  <c r="B1985" i="12"/>
  <c r="C1850" i="12"/>
  <c r="B1692" i="12"/>
  <c r="C1557" i="12"/>
  <c r="C1330" i="12"/>
  <c r="B1465" i="12"/>
  <c r="C1357" i="12"/>
  <c r="B1492" i="12"/>
  <c r="B2219" i="12"/>
  <c r="C2084" i="12"/>
  <c r="B1792" i="12"/>
  <c r="C1657" i="12"/>
  <c r="C2007" i="12"/>
  <c r="B2142" i="12"/>
  <c r="B2257" i="12"/>
  <c r="C2122" i="12"/>
  <c r="B2182" i="12"/>
  <c r="C2047" i="12"/>
  <c r="C1291" i="12"/>
  <c r="B1426" i="12"/>
  <c r="C2516" i="12"/>
  <c r="B2651" i="12"/>
  <c r="B1813" i="12"/>
  <c r="C1678" i="12"/>
  <c r="B2214" i="12"/>
  <c r="C2079" i="12"/>
  <c r="C1453" i="12"/>
  <c r="B1588" i="12"/>
  <c r="B1462" i="12"/>
  <c r="C1327" i="12"/>
  <c r="C1248" i="12"/>
  <c r="B1383" i="12"/>
  <c r="C2701" i="12"/>
  <c r="B2836" i="12"/>
  <c r="C2216" i="12"/>
  <c r="B2351" i="12"/>
  <c r="B2098" i="12"/>
  <c r="C1963" i="12"/>
  <c r="B2071" i="12"/>
  <c r="C1936" i="12"/>
  <c r="B2265" i="12"/>
  <c r="C2130" i="12"/>
  <c r="A1583" i="12"/>
  <c r="C1448" i="12"/>
  <c r="C1690" i="12"/>
  <c r="B1825" i="12"/>
  <c r="B2170" i="12"/>
  <c r="C2269" i="12"/>
  <c r="B2404" i="12"/>
  <c r="C2091" i="12"/>
  <c r="B2226" i="12"/>
  <c r="B1913" i="12"/>
  <c r="C1778" i="12"/>
  <c r="B2252" i="12"/>
  <c r="C2117" i="12"/>
  <c r="B1449" i="12"/>
  <c r="C1314" i="12"/>
  <c r="C2424" i="12"/>
  <c r="B2559" i="12"/>
  <c r="B1698" i="12"/>
  <c r="C1563" i="12"/>
  <c r="B1980" i="12"/>
  <c r="C1845" i="12"/>
  <c r="C2004" i="12"/>
  <c r="B2139" i="12"/>
  <c r="B1803" i="12"/>
  <c r="C1668" i="12"/>
  <c r="B2163" i="12"/>
  <c r="C2028" i="12"/>
  <c r="C1782" i="12"/>
  <c r="B1917" i="12"/>
  <c r="C1538" i="12"/>
  <c r="B1673" i="12"/>
  <c r="C1651" i="12"/>
  <c r="B1786" i="12"/>
  <c r="C2606" i="12"/>
  <c r="B2741" i="12"/>
  <c r="B2158" i="12"/>
  <c r="C2023" i="12"/>
  <c r="C2781" i="12"/>
  <c r="B2916" i="12"/>
  <c r="C1514" i="12"/>
  <c r="B1649" i="12"/>
  <c r="A1765" i="12"/>
  <c r="C1630" i="12"/>
  <c r="B2153" i="12"/>
  <c r="C2018" i="12"/>
  <c r="B1930" i="12"/>
  <c r="C1795" i="12"/>
  <c r="B1819" i="12"/>
  <c r="C1684" i="12"/>
  <c r="C1972" i="12"/>
  <c r="B2107" i="12"/>
  <c r="C2340" i="12" l="1"/>
  <c r="B2475" i="12"/>
  <c r="C2565" i="12"/>
  <c r="A2700" i="12"/>
  <c r="B2076" i="12"/>
  <c r="C1941" i="12"/>
  <c r="C1487" i="12"/>
  <c r="B1622" i="12"/>
  <c r="B2411" i="12"/>
  <c r="C2276" i="12"/>
  <c r="B1550" i="12"/>
  <c r="C1415" i="12"/>
  <c r="B1607" i="12"/>
  <c r="C1472" i="12"/>
  <c r="C1552" i="12"/>
  <c r="B1687" i="12"/>
  <c r="C2180" i="12"/>
  <c r="B2315" i="12"/>
  <c r="C2223" i="12"/>
  <c r="B2358" i="12"/>
  <c r="B1934" i="12"/>
  <c r="C1799" i="12"/>
  <c r="B1838" i="12"/>
  <c r="C1703" i="12"/>
  <c r="C1812" i="12"/>
  <c r="B1947" i="12"/>
  <c r="C1389" i="12"/>
  <c r="B1524" i="12"/>
  <c r="B1791" i="12"/>
  <c r="C1656" i="12"/>
  <c r="C2330" i="12"/>
  <c r="B2465" i="12"/>
  <c r="C2284" i="12"/>
  <c r="B2419" i="12"/>
  <c r="B1815" i="12"/>
  <c r="C1680" i="12"/>
  <c r="C2080" i="12"/>
  <c r="B2215" i="12"/>
  <c r="C1500" i="12"/>
  <c r="B1635" i="12"/>
  <c r="B1839" i="12"/>
  <c r="C1704" i="12"/>
  <c r="B1726" i="12"/>
  <c r="C1591" i="12"/>
  <c r="B1497" i="12"/>
  <c r="C1362" i="12"/>
  <c r="C1681" i="12"/>
  <c r="B1816" i="12"/>
  <c r="C1460" i="12"/>
  <c r="B1595" i="12"/>
  <c r="C1435" i="12"/>
  <c r="B1570" i="12"/>
  <c r="B1587" i="12"/>
  <c r="C1452" i="12"/>
  <c r="C1766" i="12"/>
  <c r="B1901" i="12"/>
  <c r="B2286" i="12"/>
  <c r="C2151" i="12"/>
  <c r="C1798" i="12"/>
  <c r="B1933" i="12"/>
  <c r="C1862" i="12"/>
  <c r="B1997" i="12"/>
  <c r="C1823" i="12"/>
  <c r="B1958" i="12"/>
  <c r="B2416" i="12"/>
  <c r="C2281" i="12"/>
  <c r="B1922" i="12"/>
  <c r="C1787" i="12"/>
  <c r="B2530" i="12"/>
  <c r="B2065" i="12"/>
  <c r="C1930" i="12"/>
  <c r="B2392" i="12"/>
  <c r="C2257" i="12"/>
  <c r="B3068" i="12"/>
  <c r="C2169" i="12"/>
  <c r="B2304" i="12"/>
  <c r="B2008" i="12"/>
  <c r="C1873" i="12"/>
  <c r="C2541" i="12"/>
  <c r="B2676" i="12"/>
  <c r="B2288" i="12"/>
  <c r="C2153" i="12"/>
  <c r="B2293" i="12"/>
  <c r="C2158" i="12"/>
  <c r="C2098" i="12"/>
  <c r="B2233" i="12"/>
  <c r="B1695" i="12"/>
  <c r="C1560" i="12"/>
  <c r="B2550" i="12"/>
  <c r="C2415" i="12"/>
  <c r="B2369" i="12"/>
  <c r="C2234" i="12"/>
  <c r="B2383" i="12"/>
  <c r="C2248" i="12"/>
  <c r="B2242" i="12"/>
  <c r="C2107" i="12"/>
  <c r="C2916" i="12"/>
  <c r="B3051" i="12"/>
  <c r="B2052" i="12"/>
  <c r="C1917" i="12"/>
  <c r="B2274" i="12"/>
  <c r="C2139" i="12"/>
  <c r="B2305" i="12"/>
  <c r="B1518" i="12"/>
  <c r="C1383" i="12"/>
  <c r="B1600" i="12"/>
  <c r="C1465" i="12"/>
  <c r="C1658" i="12"/>
  <c r="B1793" i="12"/>
  <c r="C1648" i="12"/>
  <c r="B1783" i="12"/>
  <c r="A2429" i="12"/>
  <c r="C2294" i="12"/>
  <c r="B2366" i="12"/>
  <c r="C2231" i="12"/>
  <c r="B2059" i="12"/>
  <c r="C1924" i="12"/>
  <c r="B2126" i="12"/>
  <c r="C1991" i="12"/>
  <c r="B2309" i="12"/>
  <c r="C2174" i="12"/>
  <c r="B2539" i="12"/>
  <c r="C2404" i="12"/>
  <c r="B1723" i="12"/>
  <c r="C1588" i="12"/>
  <c r="C1429" i="12"/>
  <c r="B1564" i="12"/>
  <c r="B1797" i="12"/>
  <c r="C1662" i="12"/>
  <c r="B1833" i="12"/>
  <c r="C1698" i="12"/>
  <c r="B2708" i="12"/>
  <c r="C2573" i="12"/>
  <c r="C1887" i="12"/>
  <c r="B2022" i="12"/>
  <c r="C1649" i="12"/>
  <c r="B1784" i="12"/>
  <c r="C1673" i="12"/>
  <c r="B1808" i="12"/>
  <c r="B2435" i="12"/>
  <c r="C2300" i="12"/>
  <c r="B2311" i="12"/>
  <c r="C2176" i="12"/>
  <c r="C1848" i="12"/>
  <c r="B1983" i="12"/>
  <c r="C1554" i="12"/>
  <c r="B1689" i="12"/>
  <c r="B1584" i="12"/>
  <c r="C1449" i="12"/>
  <c r="B2048" i="12"/>
  <c r="C1913" i="12"/>
  <c r="B2400" i="12"/>
  <c r="C2265" i="12"/>
  <c r="C2214" i="12"/>
  <c r="B2349" i="12"/>
  <c r="B1927" i="12"/>
  <c r="C1792" i="12"/>
  <c r="C1399" i="12"/>
  <c r="B1534" i="12"/>
  <c r="A1990" i="12"/>
  <c r="C1855" i="12"/>
  <c r="B3093" i="12"/>
  <c r="C2958" i="12"/>
  <c r="B1908" i="12"/>
  <c r="C1773" i="12"/>
  <c r="B1750" i="12"/>
  <c r="C1615" i="12"/>
  <c r="B1835" i="12"/>
  <c r="C1700" i="12"/>
  <c r="C2077" i="12"/>
  <c r="B2212" i="12"/>
  <c r="B2044" i="12"/>
  <c r="C1909" i="12"/>
  <c r="B1515" i="12"/>
  <c r="C1380" i="12"/>
  <c r="B1627" i="12"/>
  <c r="C1492" i="12"/>
  <c r="C1803" i="12"/>
  <c r="B1938" i="12"/>
  <c r="B2291" i="12"/>
  <c r="C2156" i="12"/>
  <c r="C1842" i="12"/>
  <c r="B1977" i="12"/>
  <c r="B2694" i="12"/>
  <c r="C2559" i="12"/>
  <c r="C1426" i="12"/>
  <c r="B1561" i="12"/>
  <c r="C2254" i="12"/>
  <c r="B2389" i="12"/>
  <c r="C2408" i="12"/>
  <c r="B2543" i="12"/>
  <c r="B1894" i="12"/>
  <c r="C1759" i="12"/>
  <c r="B2555" i="12"/>
  <c r="C2420" i="12"/>
  <c r="C2741" i="12"/>
  <c r="B2876" i="12"/>
  <c r="B2361" i="12"/>
  <c r="C2226" i="12"/>
  <c r="B1960" i="12"/>
  <c r="C1825" i="12"/>
  <c r="C2351" i="12"/>
  <c r="B2486" i="12"/>
  <c r="C1532" i="12"/>
  <c r="B1667" i="12"/>
  <c r="B1907" i="12"/>
  <c r="C1772" i="12"/>
  <c r="B2301" i="12"/>
  <c r="C2166" i="12"/>
  <c r="B1817" i="12"/>
  <c r="C1682" i="12"/>
  <c r="B4198" i="12"/>
  <c r="C4063" i="12"/>
  <c r="B2615" i="12"/>
  <c r="C2480" i="12"/>
  <c r="B2144" i="12"/>
  <c r="C2009" i="12"/>
  <c r="B2121" i="12"/>
  <c r="C1986" i="12"/>
  <c r="B1921" i="12"/>
  <c r="C1786" i="12"/>
  <c r="B2971" i="12"/>
  <c r="C2836" i="12"/>
  <c r="B2786" i="12"/>
  <c r="C2651" i="12"/>
  <c r="C2456" i="12"/>
  <c r="B2591" i="12"/>
  <c r="A1718" i="12"/>
  <c r="C1583" i="12"/>
  <c r="B2206" i="12"/>
  <c r="C2071" i="12"/>
  <c r="C1985" i="12"/>
  <c r="B2120" i="12"/>
  <c r="B2507" i="12"/>
  <c r="C2372" i="12"/>
  <c r="B2277" i="12"/>
  <c r="C2142" i="12"/>
  <c r="B1593" i="12"/>
  <c r="C1458" i="12"/>
  <c r="C1709" i="12"/>
  <c r="B1844" i="12"/>
  <c r="C1819" i="12"/>
  <c r="B1954" i="12"/>
  <c r="A1900" i="12"/>
  <c r="C1765" i="12"/>
  <c r="C2163" i="12"/>
  <c r="B2298" i="12"/>
  <c r="C1980" i="12"/>
  <c r="B2115" i="12"/>
  <c r="B2387" i="12"/>
  <c r="C2252" i="12"/>
  <c r="B1597" i="12"/>
  <c r="C1462" i="12"/>
  <c r="B1948" i="12"/>
  <c r="C1813" i="12"/>
  <c r="C2182" i="12"/>
  <c r="B2317" i="12"/>
  <c r="B2354" i="12"/>
  <c r="C2219" i="12"/>
  <c r="C1692" i="12"/>
  <c r="B1827" i="12"/>
  <c r="C1644" i="12"/>
  <c r="B1779" i="12"/>
  <c r="B1981" i="12"/>
  <c r="C1846" i="12"/>
  <c r="B4725" i="12"/>
  <c r="B1506" i="12"/>
  <c r="C1371" i="12"/>
  <c r="B2422" i="12"/>
  <c r="C2287" i="12"/>
  <c r="B1589" i="12"/>
  <c r="C1454" i="12"/>
  <c r="C2860" i="12"/>
  <c r="B2995" i="12"/>
  <c r="C1958" i="12" l="1"/>
  <c r="B2093" i="12"/>
  <c r="C1901" i="12"/>
  <c r="B2036" i="12"/>
  <c r="C1816" i="12"/>
  <c r="B1951" i="12"/>
  <c r="C1635" i="12"/>
  <c r="B1770" i="12"/>
  <c r="C2465" i="12"/>
  <c r="B2600" i="12"/>
  <c r="B1822" i="12"/>
  <c r="C1687" i="12"/>
  <c r="B1757" i="12"/>
  <c r="C1622" i="12"/>
  <c r="C1838" i="12"/>
  <c r="B1973" i="12"/>
  <c r="B2132" i="12"/>
  <c r="C1997" i="12"/>
  <c r="B2350" i="12"/>
  <c r="C2215" i="12"/>
  <c r="B2069" i="12"/>
  <c r="C1934" i="12"/>
  <c r="B2211" i="12"/>
  <c r="C2076" i="12"/>
  <c r="C1933" i="12"/>
  <c r="B2068" i="12"/>
  <c r="C1524" i="12"/>
  <c r="B1659" i="12"/>
  <c r="C2358" i="12"/>
  <c r="B2493" i="12"/>
  <c r="C1922" i="12"/>
  <c r="B2057" i="12"/>
  <c r="C1726" i="12"/>
  <c r="B1861" i="12"/>
  <c r="B1950" i="12"/>
  <c r="C1815" i="12"/>
  <c r="C1550" i="12"/>
  <c r="B1685" i="12"/>
  <c r="C1587" i="12"/>
  <c r="B1722" i="12"/>
  <c r="B1926" i="12"/>
  <c r="C1791" i="12"/>
  <c r="B1742" i="12"/>
  <c r="C1607" i="12"/>
  <c r="A2835" i="12"/>
  <c r="C2700" i="12"/>
  <c r="B1730" i="12"/>
  <c r="C1595" i="12"/>
  <c r="C2419" i="12"/>
  <c r="B2554" i="12"/>
  <c r="B2082" i="12"/>
  <c r="C1947" i="12"/>
  <c r="B2450" i="12"/>
  <c r="C2315" i="12"/>
  <c r="B2610" i="12"/>
  <c r="C2475" i="12"/>
  <c r="C1497" i="12"/>
  <c r="B1632" i="12"/>
  <c r="B1705" i="12"/>
  <c r="C1570" i="12"/>
  <c r="B2551" i="12"/>
  <c r="C2416" i="12"/>
  <c r="B2421" i="12"/>
  <c r="C2286" i="12"/>
  <c r="C1839" i="12"/>
  <c r="B1974" i="12"/>
  <c r="B2546" i="12"/>
  <c r="C2411" i="12"/>
  <c r="B2347" i="12"/>
  <c r="C2212" i="12"/>
  <c r="B2157" i="12"/>
  <c r="C2022" i="12"/>
  <c r="C2676" i="12"/>
  <c r="B2811" i="12"/>
  <c r="B2557" i="12"/>
  <c r="C2422" i="12"/>
  <c r="C1981" i="12"/>
  <c r="B2116" i="12"/>
  <c r="B2921" i="12"/>
  <c r="C2786" i="12"/>
  <c r="B2256" i="12"/>
  <c r="C2121" i="12"/>
  <c r="C1817" i="12"/>
  <c r="B1952" i="12"/>
  <c r="C1960" i="12"/>
  <c r="B2095" i="12"/>
  <c r="C2555" i="12"/>
  <c r="B2690" i="12"/>
  <c r="C1627" i="12"/>
  <c r="B1762" i="12"/>
  <c r="B3228" i="12"/>
  <c r="C3093" i="12"/>
  <c r="B1719" i="12"/>
  <c r="C1584" i="12"/>
  <c r="B2446" i="12"/>
  <c r="C2311" i="12"/>
  <c r="C1797" i="12"/>
  <c r="B1932" i="12"/>
  <c r="C2539" i="12"/>
  <c r="B2674" i="12"/>
  <c r="B2261" i="12"/>
  <c r="C2126" i="12"/>
  <c r="A2564" i="12"/>
  <c r="C2429" i="12"/>
  <c r="B2409" i="12"/>
  <c r="C2274" i="12"/>
  <c r="C1695" i="12"/>
  <c r="B1830" i="12"/>
  <c r="B3203" i="12"/>
  <c r="B3130" i="12"/>
  <c r="C2995" i="12"/>
  <c r="B1914" i="12"/>
  <c r="C1779" i="12"/>
  <c r="C2298" i="12"/>
  <c r="B2433" i="12"/>
  <c r="B1696" i="12"/>
  <c r="C1561" i="12"/>
  <c r="B2484" i="12"/>
  <c r="C2349" i="12"/>
  <c r="C1783" i="12"/>
  <c r="B1918" i="12"/>
  <c r="C2115" i="12"/>
  <c r="B2250" i="12"/>
  <c r="B1802" i="12"/>
  <c r="C1667" i="12"/>
  <c r="B2368" i="12"/>
  <c r="C2233" i="12"/>
  <c r="B2083" i="12"/>
  <c r="C1948" i="12"/>
  <c r="B2436" i="12"/>
  <c r="C2301" i="12"/>
  <c r="B2194" i="12"/>
  <c r="C2059" i="12"/>
  <c r="C2293" i="12"/>
  <c r="B2428" i="12"/>
  <c r="C1827" i="12"/>
  <c r="B1962" i="12"/>
  <c r="B2621" i="12"/>
  <c r="C2486" i="12"/>
  <c r="B3011" i="12"/>
  <c r="C2876" i="12"/>
  <c r="C1564" i="12"/>
  <c r="B1699" i="12"/>
  <c r="C1793" i="12"/>
  <c r="B1928" i="12"/>
  <c r="B3186" i="12"/>
  <c r="C3051" i="12"/>
  <c r="B4860" i="12"/>
  <c r="B1732" i="12"/>
  <c r="C1597" i="12"/>
  <c r="A2035" i="12"/>
  <c r="C1900" i="12"/>
  <c r="C1593" i="12"/>
  <c r="B1728" i="12"/>
  <c r="A1853" i="12"/>
  <c r="C1718" i="12"/>
  <c r="B2056" i="12"/>
  <c r="C1921" i="12"/>
  <c r="B2750" i="12"/>
  <c r="C2615" i="12"/>
  <c r="C1894" i="12"/>
  <c r="B2029" i="12"/>
  <c r="C2694" i="12"/>
  <c r="B2829" i="12"/>
  <c r="B1650" i="12"/>
  <c r="C1515" i="12"/>
  <c r="B1885" i="12"/>
  <c r="C1750" i="12"/>
  <c r="B2535" i="12"/>
  <c r="C2400" i="12"/>
  <c r="C2708" i="12"/>
  <c r="B2843" i="12"/>
  <c r="C2366" i="12"/>
  <c r="B2501" i="12"/>
  <c r="B2504" i="12"/>
  <c r="C2369" i="12"/>
  <c r="C2288" i="12"/>
  <c r="B2423" i="12"/>
  <c r="B2143" i="12"/>
  <c r="C2008" i="12"/>
  <c r="C2065" i="12"/>
  <c r="B2200" i="12"/>
  <c r="B2452" i="12"/>
  <c r="C2317" i="12"/>
  <c r="B1979" i="12"/>
  <c r="C1844" i="12"/>
  <c r="C2120" i="12"/>
  <c r="B2255" i="12"/>
  <c r="C1506" i="12"/>
  <c r="B1641" i="12"/>
  <c r="C2971" i="12"/>
  <c r="B3106" i="12"/>
  <c r="B1970" i="12"/>
  <c r="C1835" i="12"/>
  <c r="B2187" i="12"/>
  <c r="C2052" i="12"/>
  <c r="C1534" i="12"/>
  <c r="B1669" i="12"/>
  <c r="B1943" i="12"/>
  <c r="C1808" i="12"/>
  <c r="B2089" i="12"/>
  <c r="C1954" i="12"/>
  <c r="B2726" i="12"/>
  <c r="C2591" i="12"/>
  <c r="C2543" i="12"/>
  <c r="B2678" i="12"/>
  <c r="C1977" i="12"/>
  <c r="B2112" i="12"/>
  <c r="B2073" i="12"/>
  <c r="C1938" i="12"/>
  <c r="C1689" i="12"/>
  <c r="B1824" i="12"/>
  <c r="B1919" i="12"/>
  <c r="C1784" i="12"/>
  <c r="B2440" i="12"/>
  <c r="B2439" i="12"/>
  <c r="C2304" i="12"/>
  <c r="B2524" i="12"/>
  <c r="C2389" i="12"/>
  <c r="C1983" i="12"/>
  <c r="B2118" i="12"/>
  <c r="C2206" i="12"/>
  <c r="B2341" i="12"/>
  <c r="B2279" i="12"/>
  <c r="C2144" i="12"/>
  <c r="B2496" i="12"/>
  <c r="C2361" i="12"/>
  <c r="B2426" i="12"/>
  <c r="C2291" i="12"/>
  <c r="A2125" i="12"/>
  <c r="C1990" i="12"/>
  <c r="B2570" i="12"/>
  <c r="C2435" i="12"/>
  <c r="C1518" i="12"/>
  <c r="B1653" i="12"/>
  <c r="C2383" i="12"/>
  <c r="B2518" i="12"/>
  <c r="B2527" i="12"/>
  <c r="C2392" i="12"/>
  <c r="B1724" i="12"/>
  <c r="C1589" i="12"/>
  <c r="B2489" i="12"/>
  <c r="C2354" i="12"/>
  <c r="B2522" i="12"/>
  <c r="C2387" i="12"/>
  <c r="B2412" i="12"/>
  <c r="C2277" i="12"/>
  <c r="B2642" i="12"/>
  <c r="C2507" i="12"/>
  <c r="C4198" i="12"/>
  <c r="B4333" i="12"/>
  <c r="C1907" i="12"/>
  <c r="B2042" i="12"/>
  <c r="B2179" i="12"/>
  <c r="C2044" i="12"/>
  <c r="B2043" i="12"/>
  <c r="C1908" i="12"/>
  <c r="B2062" i="12"/>
  <c r="C1927" i="12"/>
  <c r="C2048" i="12"/>
  <c r="B2183" i="12"/>
  <c r="C1833" i="12"/>
  <c r="B1968" i="12"/>
  <c r="B1858" i="12"/>
  <c r="C1723" i="12"/>
  <c r="B2444" i="12"/>
  <c r="C2309" i="12"/>
  <c r="C1600" i="12"/>
  <c r="B1735" i="12"/>
  <c r="C2242" i="12"/>
  <c r="B2377" i="12"/>
  <c r="B2685" i="12"/>
  <c r="C2550" i="12"/>
  <c r="B2665" i="12"/>
  <c r="B2108" i="12" l="1"/>
  <c r="C1973" i="12"/>
  <c r="B1905" i="12"/>
  <c r="C1770" i="12"/>
  <c r="C2421" i="12"/>
  <c r="B2556" i="12"/>
  <c r="C2610" i="12"/>
  <c r="B2745" i="12"/>
  <c r="B1865" i="12"/>
  <c r="C1730" i="12"/>
  <c r="B2346" i="12"/>
  <c r="C2211" i="12"/>
  <c r="B1820" i="12"/>
  <c r="C1685" i="12"/>
  <c r="C2493" i="12"/>
  <c r="B2628" i="12"/>
  <c r="C1951" i="12"/>
  <c r="B2086" i="12"/>
  <c r="B1857" i="12"/>
  <c r="C1722" i="12"/>
  <c r="B2585" i="12"/>
  <c r="C2450" i="12"/>
  <c r="B1892" i="12"/>
  <c r="C1757" i="12"/>
  <c r="C2546" i="12"/>
  <c r="B2681" i="12"/>
  <c r="C1705" i="12"/>
  <c r="B1840" i="12"/>
  <c r="B2217" i="12"/>
  <c r="C2082" i="12"/>
  <c r="C1742" i="12"/>
  <c r="B1877" i="12"/>
  <c r="C1950" i="12"/>
  <c r="B2085" i="12"/>
  <c r="B2485" i="12"/>
  <c r="C2350" i="12"/>
  <c r="C1822" i="12"/>
  <c r="B1957" i="12"/>
  <c r="B2192" i="12"/>
  <c r="C2057" i="12"/>
  <c r="B2686" i="12"/>
  <c r="C2551" i="12"/>
  <c r="A2970" i="12"/>
  <c r="C2835" i="12"/>
  <c r="C1659" i="12"/>
  <c r="B1794" i="12"/>
  <c r="B2171" i="12"/>
  <c r="C2036" i="12"/>
  <c r="C1974" i="12"/>
  <c r="B2109" i="12"/>
  <c r="C1632" i="12"/>
  <c r="B1767" i="12"/>
  <c r="B2689" i="12"/>
  <c r="C2554" i="12"/>
  <c r="C1861" i="12"/>
  <c r="B1996" i="12"/>
  <c r="C2068" i="12"/>
  <c r="B2203" i="12"/>
  <c r="B2735" i="12"/>
  <c r="C2600" i="12"/>
  <c r="C2093" i="12"/>
  <c r="B2228" i="12"/>
  <c r="B2204" i="12"/>
  <c r="C2069" i="12"/>
  <c r="C1926" i="12"/>
  <c r="B2061" i="12"/>
  <c r="C2132" i="12"/>
  <c r="B2267" i="12"/>
  <c r="B1804" i="12"/>
  <c r="C1669" i="12"/>
  <c r="B2314" i="12"/>
  <c r="C2179" i="12"/>
  <c r="C2489" i="12"/>
  <c r="B2624" i="12"/>
  <c r="C2439" i="12"/>
  <c r="B2574" i="12"/>
  <c r="B2114" i="12"/>
  <c r="C1979" i="12"/>
  <c r="B2571" i="12"/>
  <c r="C2436" i="12"/>
  <c r="C2261" i="12"/>
  <c r="B2396" i="12"/>
  <c r="B3056" i="12"/>
  <c r="C2921" i="12"/>
  <c r="B1870" i="12"/>
  <c r="C1735" i="12"/>
  <c r="B2318" i="12"/>
  <c r="C2183" i="12"/>
  <c r="B2813" i="12"/>
  <c r="C2678" i="12"/>
  <c r="B2800" i="12"/>
  <c r="B2587" i="12"/>
  <c r="C2452" i="12"/>
  <c r="C2056" i="12"/>
  <c r="B2191" i="12"/>
  <c r="C3186" i="12"/>
  <c r="B3321" i="12"/>
  <c r="B2619" i="12"/>
  <c r="C2484" i="12"/>
  <c r="B2049" i="12"/>
  <c r="C1914" i="12"/>
  <c r="C2042" i="12"/>
  <c r="B2177" i="12"/>
  <c r="C2118" i="12"/>
  <c r="B2253" i="12"/>
  <c r="B2575" i="12"/>
  <c r="B1959" i="12"/>
  <c r="C1824" i="12"/>
  <c r="B2335" i="12"/>
  <c r="C2200" i="12"/>
  <c r="B2636" i="12"/>
  <c r="C2501" i="12"/>
  <c r="C2029" i="12"/>
  <c r="B2164" i="12"/>
  <c r="B2563" i="12"/>
  <c r="C2428" i="12"/>
  <c r="B2053" i="12"/>
  <c r="C1918" i="12"/>
  <c r="B2067" i="12"/>
  <c r="C1932" i="12"/>
  <c r="B2087" i="12"/>
  <c r="C1952" i="12"/>
  <c r="C2116" i="12"/>
  <c r="B2251" i="12"/>
  <c r="B2512" i="12"/>
  <c r="C2377" i="12"/>
  <c r="C2112" i="12"/>
  <c r="B2247" i="12"/>
  <c r="C1962" i="12"/>
  <c r="B2097" i="12"/>
  <c r="B2414" i="12"/>
  <c r="C2279" i="12"/>
  <c r="C2089" i="12"/>
  <c r="B2224" i="12"/>
  <c r="B1854" i="12"/>
  <c r="C1719" i="12"/>
  <c r="B2476" i="12"/>
  <c r="C2341" i="12"/>
  <c r="C2829" i="12"/>
  <c r="B2964" i="12"/>
  <c r="B2385" i="12"/>
  <c r="C2250" i="12"/>
  <c r="B2777" i="12"/>
  <c r="C2642" i="12"/>
  <c r="B2705" i="12"/>
  <c r="C2570" i="12"/>
  <c r="A2170" i="12"/>
  <c r="C2035" i="12"/>
  <c r="B2579" i="12"/>
  <c r="C2444" i="12"/>
  <c r="B2197" i="12"/>
  <c r="C2062" i="12"/>
  <c r="B2547" i="12"/>
  <c r="C2412" i="12"/>
  <c r="C2527" i="12"/>
  <c r="B2662" i="12"/>
  <c r="B2631" i="12"/>
  <c r="C2496" i="12"/>
  <c r="B2078" i="12"/>
  <c r="C1943" i="12"/>
  <c r="B2105" i="12"/>
  <c r="C1970" i="12"/>
  <c r="C2535" i="12"/>
  <c r="B2670" i="12"/>
  <c r="A1988" i="12"/>
  <c r="C1853" i="12"/>
  <c r="B1867" i="12"/>
  <c r="C1732" i="12"/>
  <c r="C3011" i="12"/>
  <c r="B3146" i="12"/>
  <c r="B2218" i="12"/>
  <c r="C2083" i="12"/>
  <c r="C1696" i="12"/>
  <c r="B1831" i="12"/>
  <c r="C3130" i="12"/>
  <c r="B3265" i="12"/>
  <c r="B2544" i="12"/>
  <c r="C2409" i="12"/>
  <c r="C3228" i="12"/>
  <c r="B3363" i="12"/>
  <c r="C2157" i="12"/>
  <c r="B2292" i="12"/>
  <c r="C1653" i="12"/>
  <c r="B1788" i="12"/>
  <c r="B3241" i="12"/>
  <c r="C3106" i="12"/>
  <c r="B1834" i="12"/>
  <c r="C1699" i="12"/>
  <c r="B2568" i="12"/>
  <c r="C2433" i="12"/>
  <c r="B1965" i="12"/>
  <c r="C1830" i="12"/>
  <c r="C2690" i="12"/>
  <c r="B2825" i="12"/>
  <c r="B2561" i="12"/>
  <c r="C2426" i="12"/>
  <c r="C1919" i="12"/>
  <c r="B2054" i="12"/>
  <c r="C1802" i="12"/>
  <c r="B1937" i="12"/>
  <c r="C4333" i="12"/>
  <c r="B4468" i="12"/>
  <c r="B2653" i="12"/>
  <c r="C2518" i="12"/>
  <c r="C2255" i="12"/>
  <c r="B2390" i="12"/>
  <c r="B2063" i="12"/>
  <c r="C1928" i="12"/>
  <c r="B1897" i="12"/>
  <c r="C1762" i="12"/>
  <c r="C1968" i="12"/>
  <c r="B2103" i="12"/>
  <c r="B2558" i="12"/>
  <c r="C2423" i="12"/>
  <c r="B2978" i="12"/>
  <c r="C2843" i="12"/>
  <c r="B1863" i="12"/>
  <c r="C1728" i="12"/>
  <c r="C2811" i="12"/>
  <c r="B2946" i="12"/>
  <c r="B1785" i="12"/>
  <c r="C1650" i="12"/>
  <c r="B2885" i="12"/>
  <c r="C2750" i="12"/>
  <c r="C1641" i="12"/>
  <c r="B1776" i="12"/>
  <c r="C2674" i="12"/>
  <c r="B2809" i="12"/>
  <c r="B2230" i="12"/>
  <c r="C2095" i="12"/>
  <c r="B1859" i="12"/>
  <c r="C1724" i="12"/>
  <c r="C2504" i="12"/>
  <c r="B2639" i="12"/>
  <c r="C2685" i="12"/>
  <c r="B2820" i="12"/>
  <c r="C1858" i="12"/>
  <c r="B1993" i="12"/>
  <c r="B2178" i="12"/>
  <c r="C2043" i="12"/>
  <c r="C2522" i="12"/>
  <c r="B2657" i="12"/>
  <c r="A2260" i="12"/>
  <c r="C2125" i="12"/>
  <c r="B2659" i="12"/>
  <c r="C2524" i="12"/>
  <c r="B2208" i="12"/>
  <c r="C2073" i="12"/>
  <c r="B2861" i="12"/>
  <c r="C2726" i="12"/>
  <c r="B2322" i="12"/>
  <c r="C2187" i="12"/>
  <c r="B2278" i="12"/>
  <c r="C2143" i="12"/>
  <c r="C1885" i="12"/>
  <c r="B2020" i="12"/>
  <c r="B4995" i="12"/>
  <c r="C2621" i="12"/>
  <c r="B2756" i="12"/>
  <c r="B2329" i="12"/>
  <c r="C2194" i="12"/>
  <c r="B2503" i="12"/>
  <c r="C2368" i="12"/>
  <c r="B3338" i="12"/>
  <c r="C2564" i="12"/>
  <c r="A2699" i="12"/>
  <c r="B2581" i="12"/>
  <c r="C2446" i="12"/>
  <c r="B2391" i="12"/>
  <c r="C2256" i="12"/>
  <c r="C2557" i="12"/>
  <c r="B2692" i="12"/>
  <c r="B2482" i="12"/>
  <c r="C2347" i="12"/>
  <c r="B2012" i="12" l="1"/>
  <c r="C1877" i="12"/>
  <c r="C2745" i="12"/>
  <c r="B2880" i="12"/>
  <c r="B2339" i="12"/>
  <c r="C2204" i="12"/>
  <c r="B2306" i="12"/>
  <c r="C2171" i="12"/>
  <c r="B2327" i="12"/>
  <c r="C2192" i="12"/>
  <c r="B2027" i="12"/>
  <c r="C1892" i="12"/>
  <c r="B2363" i="12"/>
  <c r="C2228" i="12"/>
  <c r="C1794" i="12"/>
  <c r="B1929" i="12"/>
  <c r="C1957" i="12"/>
  <c r="B2092" i="12"/>
  <c r="C2556" i="12"/>
  <c r="B2691" i="12"/>
  <c r="B2763" i="12"/>
  <c r="C2628" i="12"/>
  <c r="B2824" i="12"/>
  <c r="C2689" i="12"/>
  <c r="C2217" i="12"/>
  <c r="B2352" i="12"/>
  <c r="C1820" i="12"/>
  <c r="B1955" i="12"/>
  <c r="B1902" i="12"/>
  <c r="C1767" i="12"/>
  <c r="C1840" i="12"/>
  <c r="B1975" i="12"/>
  <c r="C2735" i="12"/>
  <c r="B2870" i="12"/>
  <c r="A3105" i="12"/>
  <c r="C2970" i="12"/>
  <c r="C2485" i="12"/>
  <c r="B2620" i="12"/>
  <c r="C1857" i="12"/>
  <c r="B1992" i="12"/>
  <c r="B2481" i="12"/>
  <c r="C2346" i="12"/>
  <c r="B2040" i="12"/>
  <c r="C1905" i="12"/>
  <c r="B2131" i="12"/>
  <c r="C1996" i="12"/>
  <c r="B2196" i="12"/>
  <c r="C2061" i="12"/>
  <c r="B2338" i="12"/>
  <c r="C2203" i="12"/>
  <c r="B2244" i="12"/>
  <c r="C2109" i="12"/>
  <c r="C2085" i="12"/>
  <c r="B2220" i="12"/>
  <c r="B2816" i="12"/>
  <c r="C2681" i="12"/>
  <c r="C2086" i="12"/>
  <c r="B2221" i="12"/>
  <c r="C2585" i="12"/>
  <c r="B2720" i="12"/>
  <c r="B2402" i="12"/>
  <c r="C2267" i="12"/>
  <c r="B2821" i="12"/>
  <c r="C2686" i="12"/>
  <c r="C1865" i="12"/>
  <c r="B2000" i="12"/>
  <c r="B2243" i="12"/>
  <c r="C2108" i="12"/>
  <c r="C2809" i="12"/>
  <c r="B2944" i="12"/>
  <c r="B3081" i="12"/>
  <c r="C2946" i="12"/>
  <c r="B2427" i="12"/>
  <c r="C2292" i="12"/>
  <c r="B1966" i="12"/>
  <c r="C1831" i="12"/>
  <c r="B2232" i="12"/>
  <c r="C2097" i="12"/>
  <c r="C2574" i="12"/>
  <c r="B2709" i="12"/>
  <c r="B2638" i="12"/>
  <c r="C2503" i="12"/>
  <c r="B2343" i="12"/>
  <c r="C2208" i="12"/>
  <c r="C1834" i="12"/>
  <c r="B1969" i="12"/>
  <c r="B3191" i="12"/>
  <c r="C3056" i="12"/>
  <c r="B2525" i="12"/>
  <c r="C2390" i="12"/>
  <c r="B2960" i="12"/>
  <c r="C2825" i="12"/>
  <c r="C2164" i="12"/>
  <c r="B2299" i="12"/>
  <c r="B2388" i="12"/>
  <c r="C2253" i="12"/>
  <c r="C2624" i="12"/>
  <c r="B2759" i="12"/>
  <c r="A2123" i="12"/>
  <c r="C1988" i="12"/>
  <c r="C2631" i="12"/>
  <c r="B2766" i="12"/>
  <c r="B2714" i="12"/>
  <c r="C2579" i="12"/>
  <c r="B2912" i="12"/>
  <c r="C2777" i="12"/>
  <c r="B2948" i="12"/>
  <c r="C2813" i="12"/>
  <c r="B2827" i="12"/>
  <c r="C2692" i="12"/>
  <c r="C2756" i="12"/>
  <c r="B2891" i="12"/>
  <c r="B1911" i="12"/>
  <c r="C1776" i="12"/>
  <c r="B2072" i="12"/>
  <c r="C1937" i="12"/>
  <c r="C1788" i="12"/>
  <c r="B1923" i="12"/>
  <c r="C3146" i="12"/>
  <c r="B3281" i="12"/>
  <c r="C2670" i="12"/>
  <c r="B2805" i="12"/>
  <c r="C2662" i="12"/>
  <c r="B2797" i="12"/>
  <c r="B2359" i="12"/>
  <c r="C2224" i="12"/>
  <c r="B2382" i="12"/>
  <c r="C2247" i="12"/>
  <c r="C2191" i="12"/>
  <c r="B2326" i="12"/>
  <c r="B2955" i="12"/>
  <c r="C2820" i="12"/>
  <c r="B2238" i="12"/>
  <c r="C2103" i="12"/>
  <c r="C1867" i="12"/>
  <c r="B2002" i="12"/>
  <c r="B2332" i="12"/>
  <c r="C2197" i="12"/>
  <c r="B2611" i="12"/>
  <c r="C2476" i="12"/>
  <c r="C2563" i="12"/>
  <c r="B2698" i="12"/>
  <c r="B2710" i="12"/>
  <c r="B2935" i="12"/>
  <c r="B2155" i="12"/>
  <c r="C2020" i="12"/>
  <c r="C2657" i="12"/>
  <c r="B2792" i="12"/>
  <c r="B2774" i="12"/>
  <c r="C2639" i="12"/>
  <c r="B2531" i="12"/>
  <c r="C2396" i="12"/>
  <c r="B3376" i="12"/>
  <c r="C3241" i="12"/>
  <c r="B2353" i="12"/>
  <c r="C2218" i="12"/>
  <c r="B1989" i="12"/>
  <c r="C1854" i="12"/>
  <c r="C2087" i="12"/>
  <c r="B2222" i="12"/>
  <c r="B3473" i="12"/>
  <c r="C2659" i="12"/>
  <c r="B2794" i="12"/>
  <c r="C2178" i="12"/>
  <c r="B2313" i="12"/>
  <c r="B1994" i="12"/>
  <c r="C1859" i="12"/>
  <c r="B3020" i="12"/>
  <c r="C2885" i="12"/>
  <c r="B3113" i="12"/>
  <c r="C2978" i="12"/>
  <c r="B2788" i="12"/>
  <c r="C2653" i="12"/>
  <c r="C1965" i="12"/>
  <c r="B2100" i="12"/>
  <c r="C2544" i="12"/>
  <c r="B2679" i="12"/>
  <c r="A2305" i="12"/>
  <c r="C2170" i="12"/>
  <c r="B2520" i="12"/>
  <c r="C2385" i="12"/>
  <c r="B2202" i="12"/>
  <c r="C2067" i="12"/>
  <c r="B2771" i="12"/>
  <c r="C2636" i="12"/>
  <c r="B2184" i="12"/>
  <c r="C2049" i="12"/>
  <c r="B2453" i="12"/>
  <c r="C2318" i="12"/>
  <c r="B2706" i="12"/>
  <c r="C2571" i="12"/>
  <c r="B2449" i="12"/>
  <c r="C2314" i="12"/>
  <c r="B2696" i="12"/>
  <c r="C2561" i="12"/>
  <c r="A2834" i="12"/>
  <c r="C2699" i="12"/>
  <c r="C3363" i="12"/>
  <c r="B3498" i="12"/>
  <c r="B2617" i="12"/>
  <c r="C2482" i="12"/>
  <c r="C2329" i="12"/>
  <c r="B2464" i="12"/>
  <c r="C1863" i="12"/>
  <c r="B1998" i="12"/>
  <c r="C1897" i="12"/>
  <c r="B2032" i="12"/>
  <c r="B2128" i="12"/>
  <c r="C1993" i="12"/>
  <c r="C4468" i="12"/>
  <c r="B4603" i="12"/>
  <c r="B2189" i="12"/>
  <c r="C2054" i="12"/>
  <c r="B3400" i="12"/>
  <c r="C3265" i="12"/>
  <c r="B3099" i="12"/>
  <c r="C2964" i="12"/>
  <c r="B2312" i="12"/>
  <c r="C2177" i="12"/>
  <c r="B2386" i="12"/>
  <c r="C2251" i="12"/>
  <c r="B2716" i="12"/>
  <c r="C2581" i="12"/>
  <c r="A2395" i="12"/>
  <c r="C2260" i="12"/>
  <c r="B2213" i="12"/>
  <c r="C2078" i="12"/>
  <c r="B2840" i="12"/>
  <c r="C2705" i="12"/>
  <c r="C3321" i="12"/>
  <c r="B3456" i="12"/>
  <c r="B2457" i="12"/>
  <c r="C2322" i="12"/>
  <c r="B2526" i="12"/>
  <c r="C2391" i="12"/>
  <c r="B5130" i="12"/>
  <c r="C2278" i="12"/>
  <c r="B2413" i="12"/>
  <c r="B2996" i="12"/>
  <c r="C2861" i="12"/>
  <c r="C2230" i="12"/>
  <c r="B2365" i="12"/>
  <c r="B1920" i="12"/>
  <c r="C1785" i="12"/>
  <c r="C2558" i="12"/>
  <c r="B2693" i="12"/>
  <c r="B2198" i="12"/>
  <c r="C2063" i="12"/>
  <c r="B2703" i="12"/>
  <c r="C2568" i="12"/>
  <c r="C2105" i="12"/>
  <c r="B2240" i="12"/>
  <c r="B2682" i="12"/>
  <c r="C2547" i="12"/>
  <c r="B2549" i="12"/>
  <c r="C2414" i="12"/>
  <c r="B2647" i="12"/>
  <c r="C2512" i="12"/>
  <c r="C2053" i="12"/>
  <c r="B2188" i="12"/>
  <c r="B2470" i="12"/>
  <c r="C2335" i="12"/>
  <c r="B2094" i="12"/>
  <c r="C1959" i="12"/>
  <c r="B2754" i="12"/>
  <c r="C2619" i="12"/>
  <c r="B2722" i="12"/>
  <c r="C2587" i="12"/>
  <c r="B2005" i="12"/>
  <c r="C1870" i="12"/>
  <c r="B2249" i="12"/>
  <c r="C2114" i="12"/>
  <c r="C1804" i="12"/>
  <c r="B1939" i="12"/>
  <c r="C1975" i="12" l="1"/>
  <c r="B2110" i="12"/>
  <c r="B2956" i="12"/>
  <c r="C2821" i="12"/>
  <c r="B2951" i="12"/>
  <c r="C2816" i="12"/>
  <c r="B2331" i="12"/>
  <c r="C2196" i="12"/>
  <c r="B2959" i="12"/>
  <c r="C2824" i="12"/>
  <c r="C2306" i="12"/>
  <c r="B2441" i="12"/>
  <c r="B2355" i="12"/>
  <c r="C2220" i="12"/>
  <c r="B2755" i="12"/>
  <c r="C2620" i="12"/>
  <c r="C1992" i="12"/>
  <c r="B2127" i="12"/>
  <c r="B2064" i="12"/>
  <c r="C1929" i="12"/>
  <c r="B2898" i="12"/>
  <c r="C2763" i="12"/>
  <c r="B2826" i="12"/>
  <c r="C2691" i="12"/>
  <c r="B3015" i="12"/>
  <c r="C2880" i="12"/>
  <c r="B2378" i="12"/>
  <c r="C2243" i="12"/>
  <c r="B2379" i="12"/>
  <c r="C2244" i="12"/>
  <c r="C2040" i="12"/>
  <c r="B2175" i="12"/>
  <c r="A3240" i="12"/>
  <c r="C3105" i="12"/>
  <c r="B2162" i="12"/>
  <c r="C2027" i="12"/>
  <c r="B2498" i="12"/>
  <c r="C2363" i="12"/>
  <c r="C2000" i="12"/>
  <c r="B2135" i="12"/>
  <c r="B2356" i="12"/>
  <c r="C2221" i="12"/>
  <c r="B3005" i="12"/>
  <c r="C2870" i="12"/>
  <c r="C2352" i="12"/>
  <c r="B2487" i="12"/>
  <c r="B2227" i="12"/>
  <c r="C2092" i="12"/>
  <c r="C2402" i="12"/>
  <c r="B2537" i="12"/>
  <c r="B2266" i="12"/>
  <c r="C2131" i="12"/>
  <c r="B2037" i="12"/>
  <c r="C1902" i="12"/>
  <c r="B2474" i="12"/>
  <c r="C2339" i="12"/>
  <c r="B2855" i="12"/>
  <c r="C2720" i="12"/>
  <c r="B2090" i="12"/>
  <c r="C1955" i="12"/>
  <c r="B2473" i="12"/>
  <c r="C2338" i="12"/>
  <c r="C2481" i="12"/>
  <c r="B2616" i="12"/>
  <c r="B2462" i="12"/>
  <c r="C2327" i="12"/>
  <c r="C2012" i="12"/>
  <c r="B2147" i="12"/>
  <c r="C2693" i="12"/>
  <c r="B2828" i="12"/>
  <c r="B2599" i="12"/>
  <c r="C2464" i="12"/>
  <c r="A2969" i="12"/>
  <c r="C2834" i="12"/>
  <c r="B2584" i="12"/>
  <c r="C2449" i="12"/>
  <c r="C2520" i="12"/>
  <c r="B2655" i="12"/>
  <c r="C1994" i="12"/>
  <c r="B2129" i="12"/>
  <c r="C2238" i="12"/>
  <c r="B2373" i="12"/>
  <c r="C2382" i="12"/>
  <c r="B2517" i="12"/>
  <c r="B2046" i="12"/>
  <c r="C1911" i="12"/>
  <c r="B3047" i="12"/>
  <c r="C2912" i="12"/>
  <c r="B2478" i="12"/>
  <c r="C2343" i="12"/>
  <c r="B2831" i="12"/>
  <c r="C2696" i="12"/>
  <c r="B2906" i="12"/>
  <c r="C2771" i="12"/>
  <c r="B2923" i="12"/>
  <c r="C2788" i="12"/>
  <c r="B3608" i="12"/>
  <c r="B2488" i="12"/>
  <c r="C2353" i="12"/>
  <c r="B2290" i="12"/>
  <c r="C2155" i="12"/>
  <c r="B3090" i="12"/>
  <c r="C2955" i="12"/>
  <c r="B3095" i="12"/>
  <c r="C2960" i="12"/>
  <c r="B2562" i="12"/>
  <c r="C2427" i="12"/>
  <c r="B2548" i="12"/>
  <c r="C2413" i="12"/>
  <c r="B4738" i="12"/>
  <c r="C4603" i="12"/>
  <c r="B2133" i="12"/>
  <c r="C1998" i="12"/>
  <c r="B2929" i="12"/>
  <c r="C2794" i="12"/>
  <c r="C2222" i="12"/>
  <c r="B2357" i="12"/>
  <c r="B3070" i="12"/>
  <c r="C2002" i="12"/>
  <c r="B2137" i="12"/>
  <c r="B2461" i="12"/>
  <c r="C2326" i="12"/>
  <c r="C2797" i="12"/>
  <c r="B2932" i="12"/>
  <c r="B2894" i="12"/>
  <c r="C2759" i="12"/>
  <c r="B2844" i="12"/>
  <c r="C2709" i="12"/>
  <c r="C3281" i="12"/>
  <c r="B3416" i="12"/>
  <c r="B2782" i="12"/>
  <c r="C2647" i="12"/>
  <c r="B3131" i="12"/>
  <c r="C2996" i="12"/>
  <c r="C2386" i="12"/>
  <c r="B2521" i="12"/>
  <c r="B2752" i="12"/>
  <c r="C2617" i="12"/>
  <c r="A2440" i="12"/>
  <c r="C2305" i="12"/>
  <c r="B2467" i="12"/>
  <c r="C2332" i="12"/>
  <c r="B2773" i="12"/>
  <c r="C2638" i="12"/>
  <c r="B2384" i="12"/>
  <c r="C2249" i="12"/>
  <c r="B2229" i="12"/>
  <c r="C2094" i="12"/>
  <c r="B2684" i="12"/>
  <c r="C2549" i="12"/>
  <c r="C2703" i="12"/>
  <c r="B2838" i="12"/>
  <c r="C2457" i="12"/>
  <c r="B2592" i="12"/>
  <c r="A2530" i="12"/>
  <c r="C2395" i="12"/>
  <c r="C2312" i="12"/>
  <c r="B2447" i="12"/>
  <c r="B2588" i="12"/>
  <c r="C2453" i="12"/>
  <c r="B2337" i="12"/>
  <c r="C2202" i="12"/>
  <c r="B3248" i="12"/>
  <c r="C3113" i="12"/>
  <c r="B3511" i="12"/>
  <c r="C3376" i="12"/>
  <c r="C2774" i="12"/>
  <c r="B2909" i="12"/>
  <c r="B2746" i="12"/>
  <c r="C2611" i="12"/>
  <c r="B2207" i="12"/>
  <c r="C2072" i="12"/>
  <c r="B2962" i="12"/>
  <c r="C2827" i="12"/>
  <c r="B2849" i="12"/>
  <c r="C2714" i="12"/>
  <c r="C2525" i="12"/>
  <c r="B2660" i="12"/>
  <c r="C3081" i="12"/>
  <c r="B3216" i="12"/>
  <c r="B2323" i="12"/>
  <c r="C2188" i="12"/>
  <c r="B2375" i="12"/>
  <c r="C2240" i="12"/>
  <c r="C2100" i="12"/>
  <c r="B2235" i="12"/>
  <c r="C2299" i="12"/>
  <c r="B2434" i="12"/>
  <c r="B3234" i="12"/>
  <c r="C3099" i="12"/>
  <c r="B2124" i="12"/>
  <c r="C1989" i="12"/>
  <c r="B2448" i="12"/>
  <c r="C2313" i="12"/>
  <c r="B2833" i="12"/>
  <c r="C2698" i="12"/>
  <c r="B2058" i="12"/>
  <c r="C1923" i="12"/>
  <c r="C2891" i="12"/>
  <c r="B3026" i="12"/>
  <c r="B2104" i="12"/>
  <c r="C1969" i="12"/>
  <c r="C2365" i="12"/>
  <c r="B2500" i="12"/>
  <c r="C3456" i="12"/>
  <c r="B3591" i="12"/>
  <c r="B3633" i="12"/>
  <c r="C3498" i="12"/>
  <c r="B2814" i="12"/>
  <c r="C2679" i="12"/>
  <c r="B2927" i="12"/>
  <c r="C2792" i="12"/>
  <c r="B2940" i="12"/>
  <c r="C2805" i="12"/>
  <c r="C2766" i="12"/>
  <c r="B2901" i="12"/>
  <c r="B3079" i="12"/>
  <c r="C2944" i="12"/>
  <c r="B2845" i="12"/>
  <c r="C2722" i="12"/>
  <c r="B2857" i="12"/>
  <c r="B2975" i="12"/>
  <c r="C2840" i="12"/>
  <c r="C2716" i="12"/>
  <c r="B2851" i="12"/>
  <c r="A2258" i="12"/>
  <c r="C2123" i="12"/>
  <c r="B2101" i="12"/>
  <c r="C1966" i="12"/>
  <c r="C1939" i="12"/>
  <c r="B2074" i="12"/>
  <c r="C2032" i="12"/>
  <c r="B2167" i="12"/>
  <c r="C2754" i="12"/>
  <c r="B2889" i="12"/>
  <c r="B2055" i="12"/>
  <c r="C1920" i="12"/>
  <c r="B2661" i="12"/>
  <c r="C2526" i="12"/>
  <c r="B2348" i="12"/>
  <c r="C2213" i="12"/>
  <c r="B2324" i="12"/>
  <c r="C2189" i="12"/>
  <c r="C2706" i="12"/>
  <c r="B2841" i="12"/>
  <c r="B2494" i="12"/>
  <c r="C2359" i="12"/>
  <c r="C2005" i="12"/>
  <c r="B2140" i="12"/>
  <c r="B2605" i="12"/>
  <c r="C2470" i="12"/>
  <c r="C2682" i="12"/>
  <c r="B2817" i="12"/>
  <c r="B2333" i="12"/>
  <c r="C2198" i="12"/>
  <c r="B5265" i="12"/>
  <c r="C3400" i="12"/>
  <c r="B3535" i="12"/>
  <c r="B2263" i="12"/>
  <c r="C2128" i="12"/>
  <c r="C2184" i="12"/>
  <c r="B2319" i="12"/>
  <c r="C3020" i="12"/>
  <c r="B3155" i="12"/>
  <c r="B2666" i="12"/>
  <c r="C2531" i="12"/>
  <c r="B3083" i="12"/>
  <c r="C2948" i="12"/>
  <c r="B2523" i="12"/>
  <c r="C2388" i="12"/>
  <c r="B3326" i="12"/>
  <c r="C3191" i="12"/>
  <c r="B2367" i="12"/>
  <c r="C2232" i="12"/>
  <c r="C2616" i="12" l="1"/>
  <c r="B2751" i="12"/>
  <c r="B2270" i="12"/>
  <c r="C2135" i="12"/>
  <c r="C2175" i="12"/>
  <c r="B2310" i="12"/>
  <c r="B2609" i="12"/>
  <c r="C2474" i="12"/>
  <c r="C2227" i="12"/>
  <c r="B2362" i="12"/>
  <c r="B2961" i="12"/>
  <c r="C2826" i="12"/>
  <c r="C2755" i="12"/>
  <c r="B2890" i="12"/>
  <c r="B2466" i="12"/>
  <c r="C2331" i="12"/>
  <c r="B2622" i="12"/>
  <c r="C2487" i="12"/>
  <c r="B2608" i="12"/>
  <c r="C2473" i="12"/>
  <c r="C2898" i="12"/>
  <c r="B3033" i="12"/>
  <c r="C2441" i="12"/>
  <c r="B2576" i="12"/>
  <c r="C2090" i="12"/>
  <c r="B2225" i="12"/>
  <c r="B2401" i="12"/>
  <c r="C2266" i="12"/>
  <c r="C3005" i="12"/>
  <c r="B3140" i="12"/>
  <c r="B2297" i="12"/>
  <c r="C2162" i="12"/>
  <c r="C2378" i="12"/>
  <c r="B2513" i="12"/>
  <c r="B2199" i="12"/>
  <c r="C2064" i="12"/>
  <c r="B3091" i="12"/>
  <c r="C2956" i="12"/>
  <c r="B2172" i="12"/>
  <c r="C2037" i="12"/>
  <c r="B2633" i="12"/>
  <c r="C2498" i="12"/>
  <c r="C2379" i="12"/>
  <c r="B2514" i="12"/>
  <c r="C2951" i="12"/>
  <c r="B3086" i="12"/>
  <c r="C2537" i="12"/>
  <c r="B2672" i="12"/>
  <c r="B2262" i="12"/>
  <c r="C2127" i="12"/>
  <c r="B2245" i="12"/>
  <c r="C2110" i="12"/>
  <c r="C2355" i="12"/>
  <c r="B2490" i="12"/>
  <c r="B2282" i="12"/>
  <c r="C2147" i="12"/>
  <c r="C2462" i="12"/>
  <c r="B2597" i="12"/>
  <c r="C2855" i="12"/>
  <c r="B2990" i="12"/>
  <c r="B2491" i="12"/>
  <c r="C2356" i="12"/>
  <c r="A3375" i="12"/>
  <c r="C3240" i="12"/>
  <c r="B3150" i="12"/>
  <c r="C3015" i="12"/>
  <c r="C2959" i="12"/>
  <c r="B3094" i="12"/>
  <c r="C3216" i="12"/>
  <c r="B3351" i="12"/>
  <c r="B2483" i="12"/>
  <c r="C2348" i="12"/>
  <c r="B2236" i="12"/>
  <c r="C2101" i="12"/>
  <c r="C2975" i="12"/>
  <c r="B3110" i="12"/>
  <c r="B2949" i="12"/>
  <c r="C2814" i="12"/>
  <c r="B3058" i="12"/>
  <c r="C2923" i="12"/>
  <c r="C3535" i="12"/>
  <c r="B3670" i="12"/>
  <c r="B2992" i="12"/>
  <c r="C2857" i="12"/>
  <c r="B2272" i="12"/>
  <c r="C2137" i="12"/>
  <c r="B2239" i="12"/>
  <c r="C2104" i="12"/>
  <c r="C2746" i="12"/>
  <c r="B2881" i="12"/>
  <c r="B2519" i="12"/>
  <c r="C2384" i="12"/>
  <c r="B2887" i="12"/>
  <c r="C2752" i="12"/>
  <c r="C2906" i="12"/>
  <c r="B3041" i="12"/>
  <c r="B2181" i="12"/>
  <c r="C2046" i="12"/>
  <c r="B2454" i="12"/>
  <c r="C2319" i="12"/>
  <c r="B2952" i="12"/>
  <c r="C2817" i="12"/>
  <c r="B2976" i="12"/>
  <c r="C2841" i="12"/>
  <c r="B2980" i="12"/>
  <c r="B2569" i="12"/>
  <c r="C2434" i="12"/>
  <c r="C2909" i="12"/>
  <c r="B3044" i="12"/>
  <c r="B2582" i="12"/>
  <c r="C2447" i="12"/>
  <c r="B2973" i="12"/>
  <c r="C2838" i="12"/>
  <c r="B2656" i="12"/>
  <c r="C2521" i="12"/>
  <c r="B3551" i="12"/>
  <c r="C3416" i="12"/>
  <c r="B2652" i="12"/>
  <c r="C2517" i="12"/>
  <c r="C2655" i="12"/>
  <c r="B2790" i="12"/>
  <c r="B3290" i="12"/>
  <c r="C3155" i="12"/>
  <c r="C2140" i="12"/>
  <c r="B2275" i="12"/>
  <c r="C2889" i="12"/>
  <c r="B3024" i="12"/>
  <c r="B2658" i="12"/>
  <c r="C2523" i="12"/>
  <c r="B2342" i="12"/>
  <c r="C2207" i="12"/>
  <c r="B3383" i="12"/>
  <c r="C3248" i="12"/>
  <c r="B2364" i="12"/>
  <c r="C2229" i="12"/>
  <c r="B2917" i="12"/>
  <c r="C2782" i="12"/>
  <c r="B2683" i="12"/>
  <c r="C2548" i="12"/>
  <c r="A3104" i="12"/>
  <c r="C2969" i="12"/>
  <c r="C2167" i="12"/>
  <c r="B2302" i="12"/>
  <c r="C2367" i="12"/>
  <c r="B2502" i="12"/>
  <c r="B3218" i="12"/>
  <c r="C3083" i="12"/>
  <c r="B2468" i="12"/>
  <c r="C2333" i="12"/>
  <c r="C2494" i="12"/>
  <c r="B2629" i="12"/>
  <c r="C2661" i="12"/>
  <c r="B2796" i="12"/>
  <c r="C2666" i="12"/>
  <c r="B2801" i="12"/>
  <c r="C2055" i="12"/>
  <c r="B2190" i="12"/>
  <c r="C3079" i="12"/>
  <c r="B3214" i="12"/>
  <c r="C2927" i="12"/>
  <c r="B3062" i="12"/>
  <c r="B3768" i="12"/>
  <c r="C3633" i="12"/>
  <c r="C2833" i="12"/>
  <c r="B2968" i="12"/>
  <c r="C2375" i="12"/>
  <c r="B2510" i="12"/>
  <c r="B2984" i="12"/>
  <c r="C2849" i="12"/>
  <c r="C2337" i="12"/>
  <c r="B2472" i="12"/>
  <c r="B2908" i="12"/>
  <c r="C2773" i="12"/>
  <c r="C2894" i="12"/>
  <c r="B3029" i="12"/>
  <c r="B3205" i="12"/>
  <c r="B2268" i="12"/>
  <c r="C2133" i="12"/>
  <c r="B3230" i="12"/>
  <c r="C3095" i="12"/>
  <c r="B2623" i="12"/>
  <c r="C2488" i="12"/>
  <c r="B2966" i="12"/>
  <c r="C2831" i="12"/>
  <c r="C2599" i="12"/>
  <c r="B2734" i="12"/>
  <c r="B2635" i="12"/>
  <c r="C2500" i="12"/>
  <c r="C2592" i="12"/>
  <c r="B2727" i="12"/>
  <c r="B2398" i="12"/>
  <c r="C2263" i="12"/>
  <c r="B2596" i="12"/>
  <c r="C2461" i="12"/>
  <c r="B3182" i="12"/>
  <c r="C3047" i="12"/>
  <c r="B3369" i="12"/>
  <c r="C3234" i="12"/>
  <c r="B2209" i="12"/>
  <c r="C2074" i="12"/>
  <c r="B2986" i="12"/>
  <c r="C2851" i="12"/>
  <c r="B3036" i="12"/>
  <c r="C2901" i="12"/>
  <c r="B3726" i="12"/>
  <c r="C3591" i="12"/>
  <c r="B2370" i="12"/>
  <c r="C2235" i="12"/>
  <c r="B3067" i="12"/>
  <c r="C2932" i="12"/>
  <c r="B2492" i="12"/>
  <c r="C2357" i="12"/>
  <c r="C2373" i="12"/>
  <c r="B2508" i="12"/>
  <c r="C2828" i="12"/>
  <c r="B2963" i="12"/>
  <c r="B3161" i="12"/>
  <c r="C3026" i="12"/>
  <c r="B2259" i="12"/>
  <c r="C2124" i="12"/>
  <c r="A2575" i="12"/>
  <c r="C2440" i="12"/>
  <c r="C2844" i="12"/>
  <c r="B2979" i="12"/>
  <c r="B3064" i="12"/>
  <c r="C2929" i="12"/>
  <c r="B2425" i="12"/>
  <c r="C2290" i="12"/>
  <c r="B2795" i="12"/>
  <c r="C2660" i="12"/>
  <c r="B2264" i="12"/>
  <c r="C2129" i="12"/>
  <c r="A2393" i="12"/>
  <c r="C2258" i="12"/>
  <c r="B3075" i="12"/>
  <c r="C2940" i="12"/>
  <c r="B2193" i="12"/>
  <c r="C2058" i="12"/>
  <c r="C2562" i="12"/>
  <c r="B2697" i="12"/>
  <c r="B3461" i="12"/>
  <c r="C3326" i="12"/>
  <c r="B2740" i="12"/>
  <c r="C2605" i="12"/>
  <c r="B2459" i="12"/>
  <c r="C2324" i="12"/>
  <c r="C2448" i="12"/>
  <c r="B2583" i="12"/>
  <c r="C2323" i="12"/>
  <c r="B2458" i="12"/>
  <c r="B3097" i="12"/>
  <c r="C2962" i="12"/>
  <c r="B3646" i="12"/>
  <c r="C3511" i="12"/>
  <c r="B2723" i="12"/>
  <c r="C2588" i="12"/>
  <c r="A2665" i="12"/>
  <c r="C2530" i="12"/>
  <c r="B2819" i="12"/>
  <c r="C2684" i="12"/>
  <c r="B2602" i="12"/>
  <c r="C2467" i="12"/>
  <c r="C3131" i="12"/>
  <c r="B3266" i="12"/>
  <c r="B4873" i="12"/>
  <c r="C4738" i="12"/>
  <c r="C3090" i="12"/>
  <c r="B3225" i="12"/>
  <c r="B3743" i="12"/>
  <c r="B2613" i="12"/>
  <c r="C2478" i="12"/>
  <c r="C2584" i="12"/>
  <c r="B2719" i="12"/>
  <c r="C2672" i="12" l="1"/>
  <c r="B2807" i="12"/>
  <c r="C2576" i="12"/>
  <c r="B2711" i="12"/>
  <c r="A3510" i="12"/>
  <c r="C3375" i="12"/>
  <c r="B2417" i="12"/>
  <c r="C2282" i="12"/>
  <c r="B2307" i="12"/>
  <c r="C2172" i="12"/>
  <c r="B2432" i="12"/>
  <c r="C2297" i="12"/>
  <c r="C2466" i="12"/>
  <c r="B2601" i="12"/>
  <c r="B2744" i="12"/>
  <c r="C2609" i="12"/>
  <c r="C2490" i="12"/>
  <c r="B2625" i="12"/>
  <c r="B3221" i="12"/>
  <c r="C3086" i="12"/>
  <c r="B3275" i="12"/>
  <c r="C3140" i="12"/>
  <c r="C3033" i="12"/>
  <c r="B3168" i="12"/>
  <c r="B3025" i="12"/>
  <c r="C2890" i="12"/>
  <c r="C2310" i="12"/>
  <c r="B2445" i="12"/>
  <c r="B3226" i="12"/>
  <c r="C3091" i="12"/>
  <c r="B2649" i="12"/>
  <c r="C2514" i="12"/>
  <c r="C2245" i="12"/>
  <c r="B2380" i="12"/>
  <c r="B2334" i="12"/>
  <c r="C2199" i="12"/>
  <c r="B2536" i="12"/>
  <c r="C2401" i="12"/>
  <c r="B2743" i="12"/>
  <c r="C2608" i="12"/>
  <c r="B3096" i="12"/>
  <c r="C2961" i="12"/>
  <c r="C2270" i="12"/>
  <c r="B2405" i="12"/>
  <c r="B2626" i="12"/>
  <c r="C2491" i="12"/>
  <c r="B3125" i="12"/>
  <c r="C2990" i="12"/>
  <c r="B2732" i="12"/>
  <c r="C2597" i="12"/>
  <c r="C2513" i="12"/>
  <c r="B2648" i="12"/>
  <c r="C2225" i="12"/>
  <c r="B2360" i="12"/>
  <c r="B2497" i="12"/>
  <c r="C2362" i="12"/>
  <c r="C2751" i="12"/>
  <c r="B2886" i="12"/>
  <c r="B3229" i="12"/>
  <c r="C3094" i="12"/>
  <c r="B3285" i="12"/>
  <c r="C3150" i="12"/>
  <c r="B2397" i="12"/>
  <c r="C2262" i="12"/>
  <c r="C2633" i="12"/>
  <c r="B2768" i="12"/>
  <c r="C2622" i="12"/>
  <c r="B2757" i="12"/>
  <c r="B3878" i="12"/>
  <c r="C2723" i="12"/>
  <c r="B2858" i="12"/>
  <c r="C2425" i="12"/>
  <c r="B2560" i="12"/>
  <c r="B2394" i="12"/>
  <c r="C2259" i="12"/>
  <c r="C2973" i="12"/>
  <c r="B3108" i="12"/>
  <c r="B2654" i="12"/>
  <c r="C2519" i="12"/>
  <c r="B2737" i="12"/>
  <c r="C2602" i="12"/>
  <c r="B3861" i="12"/>
  <c r="C3726" i="12"/>
  <c r="B2344" i="12"/>
  <c r="C2209" i="12"/>
  <c r="B2533" i="12"/>
  <c r="C2398" i="12"/>
  <c r="B3101" i="12"/>
  <c r="C2966" i="12"/>
  <c r="B3340" i="12"/>
  <c r="C2984" i="12"/>
  <c r="B3119" i="12"/>
  <c r="B3903" i="12"/>
  <c r="C3768" i="12"/>
  <c r="C2917" i="12"/>
  <c r="B3052" i="12"/>
  <c r="C2652" i="12"/>
  <c r="B2787" i="12"/>
  <c r="C2976" i="12"/>
  <c r="B3111" i="12"/>
  <c r="B2371" i="12"/>
  <c r="C2236" i="12"/>
  <c r="B2832" i="12"/>
  <c r="C2697" i="12"/>
  <c r="B2862" i="12"/>
  <c r="C2727" i="12"/>
  <c r="C3029" i="12"/>
  <c r="B3164" i="12"/>
  <c r="B3197" i="12"/>
  <c r="C3062" i="12"/>
  <c r="B5008" i="12"/>
  <c r="C4873" i="12"/>
  <c r="C2819" i="12"/>
  <c r="B2954" i="12"/>
  <c r="C3097" i="12"/>
  <c r="B3232" i="12"/>
  <c r="A2528" i="12"/>
  <c r="C2393" i="12"/>
  <c r="B2930" i="12"/>
  <c r="C2795" i="12"/>
  <c r="B3296" i="12"/>
  <c r="C3161" i="12"/>
  <c r="B3202" i="12"/>
  <c r="C3067" i="12"/>
  <c r="B3504" i="12"/>
  <c r="C3369" i="12"/>
  <c r="B2758" i="12"/>
  <c r="C2623" i="12"/>
  <c r="B2603" i="12"/>
  <c r="C2468" i="12"/>
  <c r="C2364" i="12"/>
  <c r="B2499" i="12"/>
  <c r="B2793" i="12"/>
  <c r="C2658" i="12"/>
  <c r="B3425" i="12"/>
  <c r="C3290" i="12"/>
  <c r="B3686" i="12"/>
  <c r="C3551" i="12"/>
  <c r="B3087" i="12"/>
  <c r="C2952" i="12"/>
  <c r="B3127" i="12"/>
  <c r="C2992" i="12"/>
  <c r="B3084" i="12"/>
  <c r="C2949" i="12"/>
  <c r="B2618" i="12"/>
  <c r="C2483" i="12"/>
  <c r="C2740" i="12"/>
  <c r="B2875" i="12"/>
  <c r="B3353" i="12"/>
  <c r="C3218" i="12"/>
  <c r="C2683" i="12"/>
  <c r="B2818" i="12"/>
  <c r="B2477" i="12"/>
  <c r="C2342" i="12"/>
  <c r="C3225" i="12"/>
  <c r="B3360" i="12"/>
  <c r="B2764" i="12"/>
  <c r="C2629" i="12"/>
  <c r="B2637" i="12"/>
  <c r="C2502" i="12"/>
  <c r="B3210" i="12"/>
  <c r="C3075" i="12"/>
  <c r="B2627" i="12"/>
  <c r="C2492" i="12"/>
  <c r="B2645" i="12"/>
  <c r="C2510" i="12"/>
  <c r="B2325" i="12"/>
  <c r="C2190" i="12"/>
  <c r="B3179" i="12"/>
  <c r="C3044" i="12"/>
  <c r="B2593" i="12"/>
  <c r="C2458" i="12"/>
  <c r="C2963" i="12"/>
  <c r="B3098" i="12"/>
  <c r="C2968" i="12"/>
  <c r="B3103" i="12"/>
  <c r="C3214" i="12"/>
  <c r="B3349" i="12"/>
  <c r="C2881" i="12"/>
  <c r="B3016" i="12"/>
  <c r="C3670" i="12"/>
  <c r="B3805" i="12"/>
  <c r="C2613" i="12"/>
  <c r="B2748" i="12"/>
  <c r="A2800" i="12"/>
  <c r="C2665" i="12"/>
  <c r="C2459" i="12"/>
  <c r="B2594" i="12"/>
  <c r="B2399" i="12"/>
  <c r="C2264" i="12"/>
  <c r="A2710" i="12"/>
  <c r="C2575" i="12"/>
  <c r="B2505" i="12"/>
  <c r="C2370" i="12"/>
  <c r="B3171" i="12"/>
  <c r="C3036" i="12"/>
  <c r="B3317" i="12"/>
  <c r="C3182" i="12"/>
  <c r="B2770" i="12"/>
  <c r="C2635" i="12"/>
  <c r="B3365" i="12"/>
  <c r="C3230" i="12"/>
  <c r="B3043" i="12"/>
  <c r="C2908" i="12"/>
  <c r="A3239" i="12"/>
  <c r="C3104" i="12"/>
  <c r="B3518" i="12"/>
  <c r="C3383" i="12"/>
  <c r="B2791" i="12"/>
  <c r="C2656" i="12"/>
  <c r="C2569" i="12"/>
  <c r="B2704" i="12"/>
  <c r="C2454" i="12"/>
  <c r="B2589" i="12"/>
  <c r="C2887" i="12"/>
  <c r="B3022" i="12"/>
  <c r="C3351" i="12"/>
  <c r="B3486" i="12"/>
  <c r="B2328" i="12"/>
  <c r="C2193" i="12"/>
  <c r="B3121" i="12"/>
  <c r="C2986" i="12"/>
  <c r="C2596" i="12"/>
  <c r="B2731" i="12"/>
  <c r="B2403" i="12"/>
  <c r="C2268" i="12"/>
  <c r="C2181" i="12"/>
  <c r="B2316" i="12"/>
  <c r="C2239" i="12"/>
  <c r="B2374" i="12"/>
  <c r="C2272" i="12"/>
  <c r="B2407" i="12"/>
  <c r="C2275" i="12"/>
  <c r="B2410" i="12"/>
  <c r="C3041" i="12"/>
  <c r="B3176" i="12"/>
  <c r="C3646" i="12"/>
  <c r="B3781" i="12"/>
  <c r="C3461" i="12"/>
  <c r="B3596" i="12"/>
  <c r="B3199" i="12"/>
  <c r="C3064" i="12"/>
  <c r="B2717" i="12"/>
  <c r="C2582" i="12"/>
  <c r="C3058" i="12"/>
  <c r="B3193" i="12"/>
  <c r="B2854" i="12"/>
  <c r="C2719" i="12"/>
  <c r="C2979" i="12"/>
  <c r="B3114" i="12"/>
  <c r="C2302" i="12"/>
  <c r="B2437" i="12"/>
  <c r="C3266" i="12"/>
  <c r="B3401" i="12"/>
  <c r="C2583" i="12"/>
  <c r="B2718" i="12"/>
  <c r="B2643" i="12"/>
  <c r="C2508" i="12"/>
  <c r="B2869" i="12"/>
  <c r="C2734" i="12"/>
  <c r="C2472" i="12"/>
  <c r="B2607" i="12"/>
  <c r="B2936" i="12"/>
  <c r="C2801" i="12"/>
  <c r="C2796" i="12"/>
  <c r="B2931" i="12"/>
  <c r="C3024" i="12"/>
  <c r="B3159" i="12"/>
  <c r="B2925" i="12"/>
  <c r="C2790" i="12"/>
  <c r="B3115" i="12"/>
  <c r="B3245" i="12"/>
  <c r="C3110" i="12"/>
  <c r="B3303" i="12" l="1"/>
  <c r="C3168" i="12"/>
  <c r="C2397" i="12"/>
  <c r="B2532" i="12"/>
  <c r="B2632" i="12"/>
  <c r="C2497" i="12"/>
  <c r="B3260" i="12"/>
  <c r="C3125" i="12"/>
  <c r="C2743" i="12"/>
  <c r="B2878" i="12"/>
  <c r="B2784" i="12"/>
  <c r="C2649" i="12"/>
  <c r="C2744" i="12"/>
  <c r="B2879" i="12"/>
  <c r="C2417" i="12"/>
  <c r="B2552" i="12"/>
  <c r="B2495" i="12"/>
  <c r="C2360" i="12"/>
  <c r="B2736" i="12"/>
  <c r="C2601" i="12"/>
  <c r="C3285" i="12"/>
  <c r="B3420" i="12"/>
  <c r="B2892" i="12"/>
  <c r="C2757" i="12"/>
  <c r="B2783" i="12"/>
  <c r="C2648" i="12"/>
  <c r="C2405" i="12"/>
  <c r="B2540" i="12"/>
  <c r="B2580" i="12"/>
  <c r="C2445" i="12"/>
  <c r="C2711" i="12"/>
  <c r="B2846" i="12"/>
  <c r="C3229" i="12"/>
  <c r="B3364" i="12"/>
  <c r="B2469" i="12"/>
  <c r="C2334" i="12"/>
  <c r="B3356" i="12"/>
  <c r="C3221" i="12"/>
  <c r="B2567" i="12"/>
  <c r="C2432" i="12"/>
  <c r="C3275" i="12"/>
  <c r="B3410" i="12"/>
  <c r="B2903" i="12"/>
  <c r="C2768" i="12"/>
  <c r="B3021" i="12"/>
  <c r="C2886" i="12"/>
  <c r="B2515" i="12"/>
  <c r="C2380" i="12"/>
  <c r="B2760" i="12"/>
  <c r="C2625" i="12"/>
  <c r="C2807" i="12"/>
  <c r="B2942" i="12"/>
  <c r="B2761" i="12"/>
  <c r="C2626" i="12"/>
  <c r="C2536" i="12"/>
  <c r="B2671" i="12"/>
  <c r="B3361" i="12"/>
  <c r="C3226" i="12"/>
  <c r="A3645" i="12"/>
  <c r="C3510" i="12"/>
  <c r="B2867" i="12"/>
  <c r="C2732" i="12"/>
  <c r="C3096" i="12"/>
  <c r="B3231" i="12"/>
  <c r="C3025" i="12"/>
  <c r="B3160" i="12"/>
  <c r="B2442" i="12"/>
  <c r="C2307" i="12"/>
  <c r="C3022" i="12"/>
  <c r="B3157" i="12"/>
  <c r="B2883" i="12"/>
  <c r="C2748" i="12"/>
  <c r="C3119" i="12"/>
  <c r="B3254" i="12"/>
  <c r="C3425" i="12"/>
  <c r="B3560" i="12"/>
  <c r="B2893" i="12"/>
  <c r="C2758" i="12"/>
  <c r="B3431" i="12"/>
  <c r="C3296" i="12"/>
  <c r="B3332" i="12"/>
  <c r="C3197" i="12"/>
  <c r="B2506" i="12"/>
  <c r="C2371" i="12"/>
  <c r="C2344" i="12"/>
  <c r="B2479" i="12"/>
  <c r="C3401" i="12"/>
  <c r="B3536" i="12"/>
  <c r="B2545" i="12"/>
  <c r="C2410" i="12"/>
  <c r="B2451" i="12"/>
  <c r="C2316" i="12"/>
  <c r="B3233" i="12"/>
  <c r="C3098" i="12"/>
  <c r="C2925" i="12"/>
  <c r="B3060" i="12"/>
  <c r="C2643" i="12"/>
  <c r="B2778" i="12"/>
  <c r="C2854" i="12"/>
  <c r="B2989" i="12"/>
  <c r="B3334" i="12"/>
  <c r="C3199" i="12"/>
  <c r="C2328" i="12"/>
  <c r="B2463" i="12"/>
  <c r="C3159" i="12"/>
  <c r="B3294" i="12"/>
  <c r="C2607" i="12"/>
  <c r="B2742" i="12"/>
  <c r="C2437" i="12"/>
  <c r="B2572" i="12"/>
  <c r="C3193" i="12"/>
  <c r="B3328" i="12"/>
  <c r="B3731" i="12"/>
  <c r="C3596" i="12"/>
  <c r="B3621" i="12"/>
  <c r="C3486" i="12"/>
  <c r="B2724" i="12"/>
  <c r="C2589" i="12"/>
  <c r="B3940" i="12"/>
  <c r="C3805" i="12"/>
  <c r="B3089" i="12"/>
  <c r="C2954" i="12"/>
  <c r="B3299" i="12"/>
  <c r="C3164" i="12"/>
  <c r="B2538" i="12"/>
  <c r="C2403" i="12"/>
  <c r="B3653" i="12"/>
  <c r="C3518" i="12"/>
  <c r="C3365" i="12"/>
  <c r="B3500" i="12"/>
  <c r="B2640" i="12"/>
  <c r="C2505" i="12"/>
  <c r="B2928" i="12"/>
  <c r="C2793" i="12"/>
  <c r="B3639" i="12"/>
  <c r="C3504" i="12"/>
  <c r="B3065" i="12"/>
  <c r="C2930" i="12"/>
  <c r="C2704" i="12"/>
  <c r="B2839" i="12"/>
  <c r="C3016" i="12"/>
  <c r="B3151" i="12"/>
  <c r="C3349" i="12"/>
  <c r="B3484" i="12"/>
  <c r="B3246" i="12"/>
  <c r="C3111" i="12"/>
  <c r="B2993" i="12"/>
  <c r="C2858" i="12"/>
  <c r="B3380" i="12"/>
  <c r="C3245" i="12"/>
  <c r="B3004" i="12"/>
  <c r="C2869" i="12"/>
  <c r="A3374" i="12"/>
  <c r="C3239" i="12"/>
  <c r="B2905" i="12"/>
  <c r="C2770" i="12"/>
  <c r="A2845" i="12"/>
  <c r="C2710" i="12"/>
  <c r="C2593" i="12"/>
  <c r="B2728" i="12"/>
  <c r="B2460" i="12"/>
  <c r="C2325" i="12"/>
  <c r="C2764" i="12"/>
  <c r="B2899" i="12"/>
  <c r="B3219" i="12"/>
  <c r="C3084" i="12"/>
  <c r="C3087" i="12"/>
  <c r="B3222" i="12"/>
  <c r="A2663" i="12"/>
  <c r="C2528" i="12"/>
  <c r="B5143" i="12"/>
  <c r="C5143" i="12" s="1"/>
  <c r="C5008" i="12"/>
  <c r="B2997" i="12"/>
  <c r="C2862" i="12"/>
  <c r="B3236" i="12"/>
  <c r="C3101" i="12"/>
  <c r="C3052" i="12"/>
  <c r="B3187" i="12"/>
  <c r="B3475" i="12"/>
  <c r="B2695" i="12"/>
  <c r="C2560" i="12"/>
  <c r="B3314" i="12"/>
  <c r="C3179" i="12"/>
  <c r="B2762" i="12"/>
  <c r="C2627" i="12"/>
  <c r="B2772" i="12"/>
  <c r="C2637" i="12"/>
  <c r="B2612" i="12"/>
  <c r="C2477" i="12"/>
  <c r="B2753" i="12"/>
  <c r="C2618" i="12"/>
  <c r="C3861" i="12"/>
  <c r="B3996" i="12"/>
  <c r="B2789" i="12"/>
  <c r="C2654" i="12"/>
  <c r="B3066" i="12"/>
  <c r="C2931" i="12"/>
  <c r="C3114" i="12"/>
  <c r="B3249" i="12"/>
  <c r="B2542" i="12"/>
  <c r="C2407" i="12"/>
  <c r="B2866" i="12"/>
  <c r="C2731" i="12"/>
  <c r="C2818" i="12"/>
  <c r="B2953" i="12"/>
  <c r="B3250" i="12"/>
  <c r="C2718" i="12"/>
  <c r="B2853" i="12"/>
  <c r="B3311" i="12"/>
  <c r="C3176" i="12"/>
  <c r="C2374" i="12"/>
  <c r="B2509" i="12"/>
  <c r="B3238" i="12"/>
  <c r="C3103" i="12"/>
  <c r="B2922" i="12"/>
  <c r="C2787" i="12"/>
  <c r="B3495" i="12"/>
  <c r="C3360" i="12"/>
  <c r="C2875" i="12"/>
  <c r="B3010" i="12"/>
  <c r="C3232" i="12"/>
  <c r="B3367" i="12"/>
  <c r="C3043" i="12"/>
  <c r="B3178" i="12"/>
  <c r="B3306" i="12"/>
  <c r="C3171" i="12"/>
  <c r="B2534" i="12"/>
  <c r="C2399" i="12"/>
  <c r="C2394" i="12"/>
  <c r="B2529" i="12"/>
  <c r="B3916" i="12"/>
  <c r="C3781" i="12"/>
  <c r="B2729" i="12"/>
  <c r="C2594" i="12"/>
  <c r="C2499" i="12"/>
  <c r="B2634" i="12"/>
  <c r="B3243" i="12"/>
  <c r="C3108" i="12"/>
  <c r="B3071" i="12"/>
  <c r="C2936" i="12"/>
  <c r="B2852" i="12"/>
  <c r="C2717" i="12"/>
  <c r="C3121" i="12"/>
  <c r="B3256" i="12"/>
  <c r="B2926" i="12"/>
  <c r="C2791" i="12"/>
  <c r="B3452" i="12"/>
  <c r="C3317" i="12"/>
  <c r="A2935" i="12"/>
  <c r="C2800" i="12"/>
  <c r="C2645" i="12"/>
  <c r="B2780" i="12"/>
  <c r="B3345" i="12"/>
  <c r="C3210" i="12"/>
  <c r="C3353" i="12"/>
  <c r="B3488" i="12"/>
  <c r="B3262" i="12"/>
  <c r="C3127" i="12"/>
  <c r="B3821" i="12"/>
  <c r="C3686" i="12"/>
  <c r="B2738" i="12"/>
  <c r="C2603" i="12"/>
  <c r="C3202" i="12"/>
  <c r="B3337" i="12"/>
  <c r="C2832" i="12"/>
  <c r="B2967" i="12"/>
  <c r="C3903" i="12"/>
  <c r="B4038" i="12"/>
  <c r="B2668" i="12"/>
  <c r="C2533" i="12"/>
  <c r="B2872" i="12"/>
  <c r="C2737" i="12"/>
  <c r="B4013" i="12"/>
  <c r="C3231" i="12" l="1"/>
  <c r="B3366" i="12"/>
  <c r="B2806" i="12"/>
  <c r="C2671" i="12"/>
  <c r="C2846" i="12"/>
  <c r="B2981" i="12"/>
  <c r="C2552" i="12"/>
  <c r="B2687" i="12"/>
  <c r="B2650" i="12"/>
  <c r="C2515" i="12"/>
  <c r="C2567" i="12"/>
  <c r="B2702" i="12"/>
  <c r="B3027" i="12"/>
  <c r="C2892" i="12"/>
  <c r="B3395" i="12"/>
  <c r="C3260" i="12"/>
  <c r="B3555" i="12"/>
  <c r="C3420" i="12"/>
  <c r="C2879" i="12"/>
  <c r="B3014" i="12"/>
  <c r="B3077" i="12"/>
  <c r="C2942" i="12"/>
  <c r="C2540" i="12"/>
  <c r="B2675" i="12"/>
  <c r="B2667" i="12"/>
  <c r="C2532" i="12"/>
  <c r="B2577" i="12"/>
  <c r="C2442" i="12"/>
  <c r="A3780" i="12"/>
  <c r="C3645" i="12"/>
  <c r="C2903" i="12"/>
  <c r="B3038" i="12"/>
  <c r="B2604" i="12"/>
  <c r="C2469" i="12"/>
  <c r="C2736" i="12"/>
  <c r="B2871" i="12"/>
  <c r="B2919" i="12"/>
  <c r="C2784" i="12"/>
  <c r="C2867" i="12"/>
  <c r="B3002" i="12"/>
  <c r="C2761" i="12"/>
  <c r="B2896" i="12"/>
  <c r="B3156" i="12"/>
  <c r="C3021" i="12"/>
  <c r="C3356" i="12"/>
  <c r="B3491" i="12"/>
  <c r="B2715" i="12"/>
  <c r="C2580" i="12"/>
  <c r="B2767" i="12"/>
  <c r="C2632" i="12"/>
  <c r="C3160" i="12"/>
  <c r="B3295" i="12"/>
  <c r="C3410" i="12"/>
  <c r="B3545" i="12"/>
  <c r="B3499" i="12"/>
  <c r="C3364" i="12"/>
  <c r="C2878" i="12"/>
  <c r="B3013" i="12"/>
  <c r="C3361" i="12"/>
  <c r="B3496" i="12"/>
  <c r="B2895" i="12"/>
  <c r="C2760" i="12"/>
  <c r="B2918" i="12"/>
  <c r="C2783" i="12"/>
  <c r="C2495" i="12"/>
  <c r="B2630" i="12"/>
  <c r="B3438" i="12"/>
  <c r="C3303" i="12"/>
  <c r="B2707" i="12"/>
  <c r="C2572" i="12"/>
  <c r="B3956" i="12"/>
  <c r="C3821" i="12"/>
  <c r="B3206" i="12"/>
  <c r="C3071" i="12"/>
  <c r="C2729" i="12"/>
  <c r="B2864" i="12"/>
  <c r="C2534" i="12"/>
  <c r="B2669" i="12"/>
  <c r="B3449" i="12"/>
  <c r="C3314" i="12"/>
  <c r="B3128" i="12"/>
  <c r="C2993" i="12"/>
  <c r="B3034" i="12"/>
  <c r="C2899" i="12"/>
  <c r="C3500" i="12"/>
  <c r="B3635" i="12"/>
  <c r="C2778" i="12"/>
  <c r="B2913" i="12"/>
  <c r="B2803" i="12"/>
  <c r="C2668" i="12"/>
  <c r="B3397" i="12"/>
  <c r="C3262" i="12"/>
  <c r="B3446" i="12"/>
  <c r="C3311" i="12"/>
  <c r="B3063" i="12"/>
  <c r="C2928" i="12"/>
  <c r="B3224" i="12"/>
  <c r="C3089" i="12"/>
  <c r="C2506" i="12"/>
  <c r="B2641" i="12"/>
  <c r="B4148" i="12"/>
  <c r="C4038" i="12"/>
  <c r="B4173" i="12"/>
  <c r="B3472" i="12"/>
  <c r="C3337" i="12"/>
  <c r="C3488" i="12"/>
  <c r="B3623" i="12"/>
  <c r="B2664" i="12"/>
  <c r="C2529" i="12"/>
  <c r="B3313" i="12"/>
  <c r="C3178" i="12"/>
  <c r="C2853" i="12"/>
  <c r="B2988" i="12"/>
  <c r="B2877" i="12"/>
  <c r="C2742" i="12"/>
  <c r="C2463" i="12"/>
  <c r="B2598" i="12"/>
  <c r="C3060" i="12"/>
  <c r="B3195" i="12"/>
  <c r="B3502" i="12"/>
  <c r="C3367" i="12"/>
  <c r="B3384" i="12"/>
  <c r="C3249" i="12"/>
  <c r="B2863" i="12"/>
  <c r="C2728" i="12"/>
  <c r="B2614" i="12"/>
  <c r="C2479" i="12"/>
  <c r="C2872" i="12"/>
  <c r="B3007" i="12"/>
  <c r="B3480" i="12"/>
  <c r="C3345" i="12"/>
  <c r="B3354" i="12"/>
  <c r="C3219" i="12"/>
  <c r="B3774" i="12"/>
  <c r="C3639" i="12"/>
  <c r="C2640" i="12"/>
  <c r="B2775" i="12"/>
  <c r="C3621" i="12"/>
  <c r="B3756" i="12"/>
  <c r="B3028" i="12"/>
  <c r="C2893" i="12"/>
  <c r="B2974" i="12"/>
  <c r="C2839" i="12"/>
  <c r="B3695" i="12"/>
  <c r="C3560" i="12"/>
  <c r="B4051" i="12"/>
  <c r="C3916" i="12"/>
  <c r="B2907" i="12"/>
  <c r="C2772" i="12"/>
  <c r="B4075" i="12"/>
  <c r="C3940" i="12"/>
  <c r="C3731" i="12"/>
  <c r="B3866" i="12"/>
  <c r="C2967" i="12"/>
  <c r="B3102" i="12"/>
  <c r="C2634" i="12"/>
  <c r="B2769" i="12"/>
  <c r="B3385" i="12"/>
  <c r="B4131" i="12"/>
  <c r="C3996" i="12"/>
  <c r="C3222" i="12"/>
  <c r="B3357" i="12"/>
  <c r="C3484" i="12"/>
  <c r="B3619" i="12"/>
  <c r="C3328" i="12"/>
  <c r="B3463" i="12"/>
  <c r="B3429" i="12"/>
  <c r="C3294" i="12"/>
  <c r="B3671" i="12"/>
  <c r="C3536" i="12"/>
  <c r="B3389" i="12"/>
  <c r="C3254" i="12"/>
  <c r="B3292" i="12"/>
  <c r="C3157" i="12"/>
  <c r="C3256" i="12"/>
  <c r="B3391" i="12"/>
  <c r="C2509" i="12"/>
  <c r="B2644" i="12"/>
  <c r="B3088" i="12"/>
  <c r="C2953" i="12"/>
  <c r="C3187" i="12"/>
  <c r="B3322" i="12"/>
  <c r="B3286" i="12"/>
  <c r="C3151" i="12"/>
  <c r="B3124" i="12"/>
  <c r="C2989" i="12"/>
  <c r="C2922" i="12"/>
  <c r="B3057" i="12"/>
  <c r="B2888" i="12"/>
  <c r="C2753" i="12"/>
  <c r="B3132" i="12"/>
  <c r="C2997" i="12"/>
  <c r="C3299" i="12"/>
  <c r="B3434" i="12"/>
  <c r="C3233" i="12"/>
  <c r="B3368" i="12"/>
  <c r="C2780" i="12"/>
  <c r="B2915" i="12"/>
  <c r="B3145" i="12"/>
  <c r="C3010" i="12"/>
  <c r="C3452" i="12"/>
  <c r="B3587" i="12"/>
  <c r="C2852" i="12"/>
  <c r="B2987" i="12"/>
  <c r="B3378" i="12"/>
  <c r="C3243" i="12"/>
  <c r="C3306" i="12"/>
  <c r="B3441" i="12"/>
  <c r="C3238" i="12"/>
  <c r="B3373" i="12"/>
  <c r="B3001" i="12"/>
  <c r="C2866" i="12"/>
  <c r="B3201" i="12"/>
  <c r="C3066" i="12"/>
  <c r="B2747" i="12"/>
  <c r="C2612" i="12"/>
  <c r="A2980" i="12"/>
  <c r="C2845" i="12"/>
  <c r="C2451" i="12"/>
  <c r="B2586" i="12"/>
  <c r="B3018" i="12"/>
  <c r="C2883" i="12"/>
  <c r="B3630" i="12"/>
  <c r="C3495" i="12"/>
  <c r="B2677" i="12"/>
  <c r="C2542" i="12"/>
  <c r="C2789" i="12"/>
  <c r="B2924" i="12"/>
  <c r="C2695" i="12"/>
  <c r="B2830" i="12"/>
  <c r="B3371" i="12"/>
  <c r="C3236" i="12"/>
  <c r="A2798" i="12"/>
  <c r="C2663" i="12"/>
  <c r="B3040" i="12"/>
  <c r="C2905" i="12"/>
  <c r="B3139" i="12"/>
  <c r="C3004" i="12"/>
  <c r="C3246" i="12"/>
  <c r="B3381" i="12"/>
  <c r="B3788" i="12"/>
  <c r="C3653" i="12"/>
  <c r="C2545" i="12"/>
  <c r="B2680" i="12"/>
  <c r="C3332" i="12"/>
  <c r="B3467" i="12"/>
  <c r="B2873" i="12"/>
  <c r="C2738" i="12"/>
  <c r="A3070" i="12"/>
  <c r="C2935" i="12"/>
  <c r="C2926" i="12"/>
  <c r="B3061" i="12"/>
  <c r="C2762" i="12"/>
  <c r="B2897" i="12"/>
  <c r="B3610" i="12"/>
  <c r="C2460" i="12"/>
  <c r="B2595" i="12"/>
  <c r="A3509" i="12"/>
  <c r="C3374" i="12"/>
  <c r="B3515" i="12"/>
  <c r="C3380" i="12"/>
  <c r="B3200" i="12"/>
  <c r="C3065" i="12"/>
  <c r="B2673" i="12"/>
  <c r="C2538" i="12"/>
  <c r="C2724" i="12"/>
  <c r="B2859" i="12"/>
  <c r="C3334" i="12"/>
  <c r="B3469" i="12"/>
  <c r="B3566" i="12"/>
  <c r="C3431" i="12"/>
  <c r="B3137" i="12" l="1"/>
  <c r="C3002" i="12"/>
  <c r="C3038" i="12"/>
  <c r="B3173" i="12"/>
  <c r="B2810" i="12"/>
  <c r="C2675" i="12"/>
  <c r="C2687" i="12"/>
  <c r="B2822" i="12"/>
  <c r="B3053" i="12"/>
  <c r="C2918" i="12"/>
  <c r="B3634" i="12"/>
  <c r="C3499" i="12"/>
  <c r="C2715" i="12"/>
  <c r="B2850" i="12"/>
  <c r="B3530" i="12"/>
  <c r="C3395" i="12"/>
  <c r="B3680" i="12"/>
  <c r="C3545" i="12"/>
  <c r="C3491" i="12"/>
  <c r="B3626" i="12"/>
  <c r="B3116" i="12"/>
  <c r="C2981" i="12"/>
  <c r="B3030" i="12"/>
  <c r="C2895" i="12"/>
  <c r="B3006" i="12"/>
  <c r="C2871" i="12"/>
  <c r="B3149" i="12"/>
  <c r="C3014" i="12"/>
  <c r="C2702" i="12"/>
  <c r="B2837" i="12"/>
  <c r="B3573" i="12"/>
  <c r="C3438" i="12"/>
  <c r="C3156" i="12"/>
  <c r="B3291" i="12"/>
  <c r="C2577" i="12"/>
  <c r="B2712" i="12"/>
  <c r="C2806" i="12"/>
  <c r="B2941" i="12"/>
  <c r="C2919" i="12"/>
  <c r="B3054" i="12"/>
  <c r="C3027" i="12"/>
  <c r="B3162" i="12"/>
  <c r="B3631" i="12"/>
  <c r="C3496" i="12"/>
  <c r="B2765" i="12"/>
  <c r="C2630" i="12"/>
  <c r="B3148" i="12"/>
  <c r="C3013" i="12"/>
  <c r="B3031" i="12"/>
  <c r="C2896" i="12"/>
  <c r="B3501" i="12"/>
  <c r="C3366" i="12"/>
  <c r="A3915" i="12"/>
  <c r="C3780" i="12"/>
  <c r="C3077" i="12"/>
  <c r="B3212" i="12"/>
  <c r="C3295" i="12"/>
  <c r="B3430" i="12"/>
  <c r="B2902" i="12"/>
  <c r="C2767" i="12"/>
  <c r="C2604" i="12"/>
  <c r="B2739" i="12"/>
  <c r="C2667" i="12"/>
  <c r="B2802" i="12"/>
  <c r="B3690" i="12"/>
  <c r="C3555" i="12"/>
  <c r="C2650" i="12"/>
  <c r="B2785" i="12"/>
  <c r="C2915" i="12"/>
  <c r="B3050" i="12"/>
  <c r="B3598" i="12"/>
  <c r="C3463" i="12"/>
  <c r="A3205" i="12"/>
  <c r="C3070" i="12"/>
  <c r="C3139" i="12"/>
  <c r="B3274" i="12"/>
  <c r="B3506" i="12"/>
  <c r="C3371" i="12"/>
  <c r="C3018" i="12"/>
  <c r="B3153" i="12"/>
  <c r="B2882" i="12"/>
  <c r="C2747" i="12"/>
  <c r="B3524" i="12"/>
  <c r="C3389" i="12"/>
  <c r="C3034" i="12"/>
  <c r="B3169" i="12"/>
  <c r="B2721" i="12"/>
  <c r="C2586" i="12"/>
  <c r="B3237" i="12"/>
  <c r="C3102" i="12"/>
  <c r="B3330" i="12"/>
  <c r="C3195" i="12"/>
  <c r="C3515" i="12"/>
  <c r="B3650" i="12"/>
  <c r="B3745" i="12"/>
  <c r="B3008" i="12"/>
  <c r="C2873" i="12"/>
  <c r="B3923" i="12"/>
  <c r="C3788" i="12"/>
  <c r="B3175" i="12"/>
  <c r="C3040" i="12"/>
  <c r="B3336" i="12"/>
  <c r="C3201" i="12"/>
  <c r="C3378" i="12"/>
  <c r="B3513" i="12"/>
  <c r="C2888" i="12"/>
  <c r="B3023" i="12"/>
  <c r="C3286" i="12"/>
  <c r="B3421" i="12"/>
  <c r="B3806" i="12"/>
  <c r="C3671" i="12"/>
  <c r="B3520" i="12"/>
  <c r="C2907" i="12"/>
  <c r="B3042" i="12"/>
  <c r="B3109" i="12"/>
  <c r="C2974" i="12"/>
  <c r="B3615" i="12"/>
  <c r="C3480" i="12"/>
  <c r="B2998" i="12"/>
  <c r="C2863" i="12"/>
  <c r="B4283" i="12"/>
  <c r="C3063" i="12"/>
  <c r="B3198" i="12"/>
  <c r="C2803" i="12"/>
  <c r="B2938" i="12"/>
  <c r="B3263" i="12"/>
  <c r="C3128" i="12"/>
  <c r="B3341" i="12"/>
  <c r="C3206" i="12"/>
  <c r="C2897" i="12"/>
  <c r="B3032" i="12"/>
  <c r="B3059" i="12"/>
  <c r="C2924" i="12"/>
  <c r="B3122" i="12"/>
  <c r="C2987" i="12"/>
  <c r="B3503" i="12"/>
  <c r="C3368" i="12"/>
  <c r="C3057" i="12"/>
  <c r="B3192" i="12"/>
  <c r="C3322" i="12"/>
  <c r="B3457" i="12"/>
  <c r="B3492" i="12"/>
  <c r="C3357" i="12"/>
  <c r="C2769" i="12"/>
  <c r="B2904" i="12"/>
  <c r="B3142" i="12"/>
  <c r="C3007" i="12"/>
  <c r="C2598" i="12"/>
  <c r="B2733" i="12"/>
  <c r="C3623" i="12"/>
  <c r="B3758" i="12"/>
  <c r="C2641" i="12"/>
  <c r="B2776" i="12"/>
  <c r="C2913" i="12"/>
  <c r="B3048" i="12"/>
  <c r="B3604" i="12"/>
  <c r="C3469" i="12"/>
  <c r="C4173" i="12"/>
  <c r="B4308" i="12"/>
  <c r="B2999" i="12"/>
  <c r="C2864" i="12"/>
  <c r="B3335" i="12"/>
  <c r="C3200" i="12"/>
  <c r="B3765" i="12"/>
  <c r="C3630" i="12"/>
  <c r="B3830" i="12"/>
  <c r="C3695" i="12"/>
  <c r="B2799" i="12"/>
  <c r="C2664" i="12"/>
  <c r="C3224" i="12"/>
  <c r="B3359" i="12"/>
  <c r="C3391" i="12"/>
  <c r="B3526" i="12"/>
  <c r="B3754" i="12"/>
  <c r="C3619" i="12"/>
  <c r="B3909" i="12"/>
  <c r="C3774" i="12"/>
  <c r="C3449" i="12"/>
  <c r="B3584" i="12"/>
  <c r="C2595" i="12"/>
  <c r="B2730" i="12"/>
  <c r="B3196" i="12"/>
  <c r="C3061" i="12"/>
  <c r="B3602" i="12"/>
  <c r="C3467" i="12"/>
  <c r="B3516" i="12"/>
  <c r="C3381" i="12"/>
  <c r="B3508" i="12"/>
  <c r="C3373" i="12"/>
  <c r="B3722" i="12"/>
  <c r="C3587" i="12"/>
  <c r="C3434" i="12"/>
  <c r="B3569" i="12"/>
  <c r="B4001" i="12"/>
  <c r="C3866" i="12"/>
  <c r="B3770" i="12"/>
  <c r="C3635" i="12"/>
  <c r="B2804" i="12"/>
  <c r="C2669" i="12"/>
  <c r="B2815" i="12"/>
  <c r="C2680" i="12"/>
  <c r="B3576" i="12"/>
  <c r="C3441" i="12"/>
  <c r="B2779" i="12"/>
  <c r="C2644" i="12"/>
  <c r="B3891" i="12"/>
  <c r="C3756" i="12"/>
  <c r="B3267" i="12"/>
  <c r="C3132" i="12"/>
  <c r="C4075" i="12"/>
  <c r="B4210" i="12"/>
  <c r="B3532" i="12"/>
  <c r="C3397" i="12"/>
  <c r="C2859" i="12"/>
  <c r="B2994" i="12"/>
  <c r="B2965" i="12"/>
  <c r="C2830" i="12"/>
  <c r="B2910" i="12"/>
  <c r="C2775" i="12"/>
  <c r="C2988" i="12"/>
  <c r="B3123" i="12"/>
  <c r="B2808" i="12"/>
  <c r="C2673" i="12"/>
  <c r="A3644" i="12"/>
  <c r="C3509" i="12"/>
  <c r="C3001" i="12"/>
  <c r="B3136" i="12"/>
  <c r="C3384" i="12"/>
  <c r="B3519" i="12"/>
  <c r="C3956" i="12"/>
  <c r="B4091" i="12"/>
  <c r="B3701" i="12"/>
  <c r="C3566" i="12"/>
  <c r="A2933" i="12"/>
  <c r="C2798" i="12"/>
  <c r="B2812" i="12"/>
  <c r="C2677" i="12"/>
  <c r="A3115" i="12"/>
  <c r="C2980" i="12"/>
  <c r="B3280" i="12"/>
  <c r="C3145" i="12"/>
  <c r="C3124" i="12"/>
  <c r="B3259" i="12"/>
  <c r="B3223" i="12"/>
  <c r="C3088" i="12"/>
  <c r="C3292" i="12"/>
  <c r="B3427" i="12"/>
  <c r="C3429" i="12"/>
  <c r="B3564" i="12"/>
  <c r="B4266" i="12"/>
  <c r="C4131" i="12"/>
  <c r="C4051" i="12"/>
  <c r="B4186" i="12"/>
  <c r="C3028" i="12"/>
  <c r="B3163" i="12"/>
  <c r="B3489" i="12"/>
  <c r="C3354" i="12"/>
  <c r="C2614" i="12"/>
  <c r="B2749" i="12"/>
  <c r="B3637" i="12"/>
  <c r="C3502" i="12"/>
  <c r="B3012" i="12"/>
  <c r="C2877" i="12"/>
  <c r="C3313" i="12"/>
  <c r="B3448" i="12"/>
  <c r="C3472" i="12"/>
  <c r="B3607" i="12"/>
  <c r="C3446" i="12"/>
  <c r="B3581" i="12"/>
  <c r="B2842" i="12"/>
  <c r="C2707" i="12"/>
  <c r="C3148" i="12" l="1"/>
  <c r="B3283" i="12"/>
  <c r="B3708" i="12"/>
  <c r="C3573" i="12"/>
  <c r="B3165" i="12"/>
  <c r="C3030" i="12"/>
  <c r="C3530" i="12"/>
  <c r="B3665" i="12"/>
  <c r="B2874" i="12"/>
  <c r="C2739" i="12"/>
  <c r="C2941" i="12"/>
  <c r="B3076" i="12"/>
  <c r="B2972" i="12"/>
  <c r="C2837" i="12"/>
  <c r="B2985" i="12"/>
  <c r="C2850" i="12"/>
  <c r="B3347" i="12"/>
  <c r="C3212" i="12"/>
  <c r="B2945" i="12"/>
  <c r="C2810" i="12"/>
  <c r="C2785" i="12"/>
  <c r="B2920" i="12"/>
  <c r="C2902" i="12"/>
  <c r="B3037" i="12"/>
  <c r="C3501" i="12"/>
  <c r="B3636" i="12"/>
  <c r="C3631" i="12"/>
  <c r="B3766" i="12"/>
  <c r="B3284" i="12"/>
  <c r="C3149" i="12"/>
  <c r="B3769" i="12"/>
  <c r="C3634" i="12"/>
  <c r="C3054" i="12"/>
  <c r="B3189" i="12"/>
  <c r="C2822" i="12"/>
  <c r="B2957" i="12"/>
  <c r="C2765" i="12"/>
  <c r="B2900" i="12"/>
  <c r="C3116" i="12"/>
  <c r="B3251" i="12"/>
  <c r="B2847" i="12"/>
  <c r="C2712" i="12"/>
  <c r="B3761" i="12"/>
  <c r="C3626" i="12"/>
  <c r="C3173" i="12"/>
  <c r="B3308" i="12"/>
  <c r="B3565" i="12"/>
  <c r="C3430" i="12"/>
  <c r="B3297" i="12"/>
  <c r="C3162" i="12"/>
  <c r="C3291" i="12"/>
  <c r="B3426" i="12"/>
  <c r="B2937" i="12"/>
  <c r="C2802" i="12"/>
  <c r="A4050" i="12"/>
  <c r="C3915" i="12"/>
  <c r="B3825" i="12"/>
  <c r="C3690" i="12"/>
  <c r="B3166" i="12"/>
  <c r="C3031" i="12"/>
  <c r="B3141" i="12"/>
  <c r="C3006" i="12"/>
  <c r="B3815" i="12"/>
  <c r="C3680" i="12"/>
  <c r="B3188" i="12"/>
  <c r="C3053" i="12"/>
  <c r="C3137" i="12"/>
  <c r="B3272" i="12"/>
  <c r="B3562" i="12"/>
  <c r="C3427" i="12"/>
  <c r="C3457" i="12"/>
  <c r="B3592" i="12"/>
  <c r="C3274" i="12"/>
  <c r="B3409" i="12"/>
  <c r="A3250" i="12"/>
  <c r="C3115" i="12"/>
  <c r="B3402" i="12"/>
  <c r="C3267" i="12"/>
  <c r="B2939" i="12"/>
  <c r="C2804" i="12"/>
  <c r="C3059" i="12"/>
  <c r="B3194" i="12"/>
  <c r="B3133" i="12"/>
  <c r="C2998" i="12"/>
  <c r="C3237" i="12"/>
  <c r="B3372" i="12"/>
  <c r="B3742" i="12"/>
  <c r="C3607" i="12"/>
  <c r="B2884" i="12"/>
  <c r="C2749" i="12"/>
  <c r="B3893" i="12"/>
  <c r="C3758" i="12"/>
  <c r="C2904" i="12"/>
  <c r="B3039" i="12"/>
  <c r="C3192" i="12"/>
  <c r="B3327" i="12"/>
  <c r="C2938" i="12"/>
  <c r="B3073" i="12"/>
  <c r="B3785" i="12"/>
  <c r="C3650" i="12"/>
  <c r="B3358" i="12"/>
  <c r="C3223" i="12"/>
  <c r="B2947" i="12"/>
  <c r="C2812" i="12"/>
  <c r="A3779" i="12"/>
  <c r="C3644" i="12"/>
  <c r="B3100" i="12"/>
  <c r="C2965" i="12"/>
  <c r="C2815" i="12"/>
  <c r="B2950" i="12"/>
  <c r="B3905" i="12"/>
  <c r="C3770" i="12"/>
  <c r="C3722" i="12"/>
  <c r="B3857" i="12"/>
  <c r="C3602" i="12"/>
  <c r="B3737" i="12"/>
  <c r="C3604" i="12"/>
  <c r="B3739" i="12"/>
  <c r="B3750" i="12"/>
  <c r="C3615" i="12"/>
  <c r="C3806" i="12"/>
  <c r="B3941" i="12"/>
  <c r="C3923" i="12"/>
  <c r="B4058" i="12"/>
  <c r="B2856" i="12"/>
  <c r="C2721" i="12"/>
  <c r="B3017" i="12"/>
  <c r="C2882" i="12"/>
  <c r="A3340" i="12"/>
  <c r="C3205" i="12"/>
  <c r="C3448" i="12"/>
  <c r="B3583" i="12"/>
  <c r="C3259" i="12"/>
  <c r="B3394" i="12"/>
  <c r="B3129" i="12"/>
  <c r="C2994" i="12"/>
  <c r="B4345" i="12"/>
  <c r="C4210" i="12"/>
  <c r="B3719" i="12"/>
  <c r="C3584" i="12"/>
  <c r="B3494" i="12"/>
  <c r="C3359" i="12"/>
  <c r="B3183" i="12"/>
  <c r="C3048" i="12"/>
  <c r="C2733" i="12"/>
  <c r="B2868" i="12"/>
  <c r="C3032" i="12"/>
  <c r="B3167" i="12"/>
  <c r="C3198" i="12"/>
  <c r="B3333" i="12"/>
  <c r="C3421" i="12"/>
  <c r="B3556" i="12"/>
  <c r="B3648" i="12"/>
  <c r="C3513" i="12"/>
  <c r="C3153" i="12"/>
  <c r="B3288" i="12"/>
  <c r="B2865" i="12"/>
  <c r="C2730" i="12"/>
  <c r="C2776" i="12"/>
  <c r="B2911" i="12"/>
  <c r="C3637" i="12"/>
  <c r="B3772" i="12"/>
  <c r="C2910" i="12"/>
  <c r="B3045" i="12"/>
  <c r="B3711" i="12"/>
  <c r="C3576" i="12"/>
  <c r="B4044" i="12"/>
  <c r="C3909" i="12"/>
  <c r="C3830" i="12"/>
  <c r="B3965" i="12"/>
  <c r="C2999" i="12"/>
  <c r="B3134" i="12"/>
  <c r="B3398" i="12"/>
  <c r="C3263" i="12"/>
  <c r="B3654" i="12"/>
  <c r="C3519" i="12"/>
  <c r="C4266" i="12"/>
  <c r="B4401" i="12"/>
  <c r="B2943" i="12"/>
  <c r="C2808" i="12"/>
  <c r="C3765" i="12"/>
  <c r="B3900" i="12"/>
  <c r="B3627" i="12"/>
  <c r="C3492" i="12"/>
  <c r="B3638" i="12"/>
  <c r="C3503" i="12"/>
  <c r="C3109" i="12"/>
  <c r="B3244" i="12"/>
  <c r="B3143" i="12"/>
  <c r="C3008" i="12"/>
  <c r="C3598" i="12"/>
  <c r="B3733" i="12"/>
  <c r="C3163" i="12"/>
  <c r="B3298" i="12"/>
  <c r="C3564" i="12"/>
  <c r="B3699" i="12"/>
  <c r="B3258" i="12"/>
  <c r="C3123" i="12"/>
  <c r="B4418" i="12"/>
  <c r="B3177" i="12"/>
  <c r="C3042" i="12"/>
  <c r="B3158" i="12"/>
  <c r="C3023" i="12"/>
  <c r="B3304" i="12"/>
  <c r="C3169" i="12"/>
  <c r="B3185" i="12"/>
  <c r="C3050" i="12"/>
  <c r="B3716" i="12"/>
  <c r="C3581" i="12"/>
  <c r="B4321" i="12"/>
  <c r="C4186" i="12"/>
  <c r="B4226" i="12"/>
  <c r="C4091" i="12"/>
  <c r="B3271" i="12"/>
  <c r="C3136" i="12"/>
  <c r="C3569" i="12"/>
  <c r="B3704" i="12"/>
  <c r="B3655" i="12"/>
  <c r="B3651" i="12"/>
  <c r="C3516" i="12"/>
  <c r="C3754" i="12"/>
  <c r="B3889" i="12"/>
  <c r="B3310" i="12"/>
  <c r="C3175" i="12"/>
  <c r="B3880" i="12"/>
  <c r="B3659" i="12"/>
  <c r="C3524" i="12"/>
  <c r="B3661" i="12"/>
  <c r="C3526" i="12"/>
  <c r="B4443" i="12"/>
  <c r="C4308" i="12"/>
  <c r="C3489" i="12"/>
  <c r="B3624" i="12"/>
  <c r="A3068" i="12"/>
  <c r="C2933" i="12"/>
  <c r="C3891" i="12"/>
  <c r="B4026" i="12"/>
  <c r="C3508" i="12"/>
  <c r="B3643" i="12"/>
  <c r="B3331" i="12"/>
  <c r="C3196" i="12"/>
  <c r="C2842" i="12"/>
  <c r="B2977" i="12"/>
  <c r="C3012" i="12"/>
  <c r="B3147" i="12"/>
  <c r="B3415" i="12"/>
  <c r="C3280" i="12"/>
  <c r="B3836" i="12"/>
  <c r="C3701" i="12"/>
  <c r="B3667" i="12"/>
  <c r="C3532" i="12"/>
  <c r="C2779" i="12"/>
  <c r="B2914" i="12"/>
  <c r="B4136" i="12"/>
  <c r="C4001" i="12"/>
  <c r="B2934" i="12"/>
  <c r="C2799" i="12"/>
  <c r="B3470" i="12"/>
  <c r="C3335" i="12"/>
  <c r="B3277" i="12"/>
  <c r="C3142" i="12"/>
  <c r="B3257" i="12"/>
  <c r="C3122" i="12"/>
  <c r="B3476" i="12"/>
  <c r="C3341" i="12"/>
  <c r="C3336" i="12"/>
  <c r="B3471" i="12"/>
  <c r="B3465" i="12"/>
  <c r="C3330" i="12"/>
  <c r="B3641" i="12"/>
  <c r="C3506" i="12"/>
  <c r="B3172" i="12" l="1"/>
  <c r="C3037" i="12"/>
  <c r="B3800" i="12"/>
  <c r="C3665" i="12"/>
  <c r="B3950" i="12"/>
  <c r="C3815" i="12"/>
  <c r="C4050" i="12"/>
  <c r="A4185" i="12"/>
  <c r="C3565" i="12"/>
  <c r="B3700" i="12"/>
  <c r="C3769" i="12"/>
  <c r="B3904" i="12"/>
  <c r="C2985" i="12"/>
  <c r="B3120" i="12"/>
  <c r="C3308" i="12"/>
  <c r="B3443" i="12"/>
  <c r="C2900" i="12"/>
  <c r="B3035" i="12"/>
  <c r="C2920" i="12"/>
  <c r="B3055" i="12"/>
  <c r="C3251" i="12"/>
  <c r="B3386" i="12"/>
  <c r="B3276" i="12"/>
  <c r="C3141" i="12"/>
  <c r="B3419" i="12"/>
  <c r="C3284" i="12"/>
  <c r="C2972" i="12"/>
  <c r="B3107" i="12"/>
  <c r="C3272" i="12"/>
  <c r="B3407" i="12"/>
  <c r="B3561" i="12"/>
  <c r="C3426" i="12"/>
  <c r="B3211" i="12"/>
  <c r="C3076" i="12"/>
  <c r="C3166" i="12"/>
  <c r="B3301" i="12"/>
  <c r="C3761" i="12"/>
  <c r="B3896" i="12"/>
  <c r="B3080" i="12"/>
  <c r="C2945" i="12"/>
  <c r="C3708" i="12"/>
  <c r="B3843" i="12"/>
  <c r="B3072" i="12"/>
  <c r="C2937" i="12"/>
  <c r="C3165" i="12"/>
  <c r="B3300" i="12"/>
  <c r="B3092" i="12"/>
  <c r="C2957" i="12"/>
  <c r="C3766" i="12"/>
  <c r="B3901" i="12"/>
  <c r="B3324" i="12"/>
  <c r="C3189" i="12"/>
  <c r="B3771" i="12"/>
  <c r="C3636" i="12"/>
  <c r="B3418" i="12"/>
  <c r="C3283" i="12"/>
  <c r="C3188" i="12"/>
  <c r="B3323" i="12"/>
  <c r="B3960" i="12"/>
  <c r="C3825" i="12"/>
  <c r="B3432" i="12"/>
  <c r="C3297" i="12"/>
  <c r="C2847" i="12"/>
  <c r="B2982" i="12"/>
  <c r="C3347" i="12"/>
  <c r="B3482" i="12"/>
  <c r="B3009" i="12"/>
  <c r="C2874" i="12"/>
  <c r="C2977" i="12"/>
  <c r="B3112" i="12"/>
  <c r="B3790" i="12"/>
  <c r="C3900" i="12"/>
  <c r="B4035" i="12"/>
  <c r="B3600" i="12"/>
  <c r="C3465" i="12"/>
  <c r="C3667" i="12"/>
  <c r="B3802" i="12"/>
  <c r="C4443" i="12"/>
  <c r="B4578" i="12"/>
  <c r="C3143" i="12"/>
  <c r="B3278" i="12"/>
  <c r="B2991" i="12"/>
  <c r="C2856" i="12"/>
  <c r="C3750" i="12"/>
  <c r="B3885" i="12"/>
  <c r="B3718" i="12"/>
  <c r="C3583" i="12"/>
  <c r="B3208" i="12"/>
  <c r="C3073" i="12"/>
  <c r="B3507" i="12"/>
  <c r="C3372" i="12"/>
  <c r="B4271" i="12"/>
  <c r="C4136" i="12"/>
  <c r="C3836" i="12"/>
  <c r="B3971" i="12"/>
  <c r="B3466" i="12"/>
  <c r="C3331" i="12"/>
  <c r="C4226" i="12"/>
  <c r="B4361" i="12"/>
  <c r="C3304" i="12"/>
  <c r="B3439" i="12"/>
  <c r="C3654" i="12"/>
  <c r="B3789" i="12"/>
  <c r="B4179" i="12"/>
  <c r="C4044" i="12"/>
  <c r="C3183" i="12"/>
  <c r="B3318" i="12"/>
  <c r="B4480" i="12"/>
  <c r="C4345" i="12"/>
  <c r="B4028" i="12"/>
  <c r="C3893" i="12"/>
  <c r="B3074" i="12"/>
  <c r="C2939" i="12"/>
  <c r="B3606" i="12"/>
  <c r="C3471" i="12"/>
  <c r="C2914" i="12"/>
  <c r="B3049" i="12"/>
  <c r="B3778" i="12"/>
  <c r="C3643" i="12"/>
  <c r="B3468" i="12"/>
  <c r="C3333" i="12"/>
  <c r="B3992" i="12"/>
  <c r="C3857" i="12"/>
  <c r="C3592" i="12"/>
  <c r="B3727" i="12"/>
  <c r="B4553" i="12"/>
  <c r="C3298" i="12"/>
  <c r="B3433" i="12"/>
  <c r="C2950" i="12"/>
  <c r="B3085" i="12"/>
  <c r="B3174" i="12"/>
  <c r="C3039" i="12"/>
  <c r="C3194" i="12"/>
  <c r="B3329" i="12"/>
  <c r="C3310" i="12"/>
  <c r="B3445" i="12"/>
  <c r="C3271" i="12"/>
  <c r="B3406" i="12"/>
  <c r="C3185" i="12"/>
  <c r="B3320" i="12"/>
  <c r="C3648" i="12"/>
  <c r="B3783" i="12"/>
  <c r="A3914" i="12"/>
  <c r="C3779" i="12"/>
  <c r="B3877" i="12"/>
  <c r="C3742" i="12"/>
  <c r="C3889" i="12"/>
  <c r="B4024" i="12"/>
  <c r="C4058" i="12"/>
  <c r="B4193" i="12"/>
  <c r="C3737" i="12"/>
  <c r="B3872" i="12"/>
  <c r="B3544" i="12"/>
  <c r="C3409" i="12"/>
  <c r="B3412" i="12"/>
  <c r="C3277" i="12"/>
  <c r="B3796" i="12"/>
  <c r="C3661" i="12"/>
  <c r="B3605" i="12"/>
  <c r="C3470" i="12"/>
  <c r="A3203" i="12"/>
  <c r="C3068" i="12"/>
  <c r="B3794" i="12"/>
  <c r="C3659" i="12"/>
  <c r="B3786" i="12"/>
  <c r="C3651" i="12"/>
  <c r="B3293" i="12"/>
  <c r="C3158" i="12"/>
  <c r="C3398" i="12"/>
  <c r="B3533" i="12"/>
  <c r="C3711" i="12"/>
  <c r="B3846" i="12"/>
  <c r="B3000" i="12"/>
  <c r="C2865" i="12"/>
  <c r="B3264" i="12"/>
  <c r="C3129" i="12"/>
  <c r="A3475" i="12"/>
  <c r="C3340" i="12"/>
  <c r="C3147" i="12"/>
  <c r="B3282" i="12"/>
  <c r="C3624" i="12"/>
  <c r="B3759" i="12"/>
  <c r="B3839" i="12"/>
  <c r="C3704" i="12"/>
  <c r="B3834" i="12"/>
  <c r="C3699" i="12"/>
  <c r="C3134" i="12"/>
  <c r="B3269" i="12"/>
  <c r="B3180" i="12"/>
  <c r="C3045" i="12"/>
  <c r="B3423" i="12"/>
  <c r="C3288" i="12"/>
  <c r="B3302" i="12"/>
  <c r="C3167" i="12"/>
  <c r="C3941" i="12"/>
  <c r="B4076" i="12"/>
  <c r="B3462" i="12"/>
  <c r="C3327" i="12"/>
  <c r="B4161" i="12"/>
  <c r="C4026" i="12"/>
  <c r="C4401" i="12"/>
  <c r="B4536" i="12"/>
  <c r="C3965" i="12"/>
  <c r="B4100" i="12"/>
  <c r="B3907" i="12"/>
  <c r="C3772" i="12"/>
  <c r="B3003" i="12"/>
  <c r="C2868" i="12"/>
  <c r="C3394" i="12"/>
  <c r="B3529" i="12"/>
  <c r="C3257" i="12"/>
  <c r="B3392" i="12"/>
  <c r="C3258" i="12"/>
  <c r="B3393" i="12"/>
  <c r="C3719" i="12"/>
  <c r="B3854" i="12"/>
  <c r="C3785" i="12"/>
  <c r="B3920" i="12"/>
  <c r="A3385" i="12"/>
  <c r="C3250" i="12"/>
  <c r="B3868" i="12"/>
  <c r="C3733" i="12"/>
  <c r="B3379" i="12"/>
  <c r="C3244" i="12"/>
  <c r="B3046" i="12"/>
  <c r="C2911" i="12"/>
  <c r="C3556" i="12"/>
  <c r="B3691" i="12"/>
  <c r="C3739" i="12"/>
  <c r="B3874" i="12"/>
  <c r="B3550" i="12"/>
  <c r="C3415" i="12"/>
  <c r="B4456" i="12"/>
  <c r="C4321" i="12"/>
  <c r="B3773" i="12"/>
  <c r="C3638" i="12"/>
  <c r="B3082" i="12"/>
  <c r="C2947" i="12"/>
  <c r="C3402" i="12"/>
  <c r="B3537" i="12"/>
  <c r="B3776" i="12"/>
  <c r="C3641" i="12"/>
  <c r="B3611" i="12"/>
  <c r="C3476" i="12"/>
  <c r="C2934" i="12"/>
  <c r="B3069" i="12"/>
  <c r="B4015" i="12"/>
  <c r="B3851" i="12"/>
  <c r="C3716" i="12"/>
  <c r="B3312" i="12"/>
  <c r="C3177" i="12"/>
  <c r="B3762" i="12"/>
  <c r="C3627" i="12"/>
  <c r="B3078" i="12"/>
  <c r="C2943" i="12"/>
  <c r="B3629" i="12"/>
  <c r="C3494" i="12"/>
  <c r="C3017" i="12"/>
  <c r="B3152" i="12"/>
  <c r="B4040" i="12"/>
  <c r="C3905" i="12"/>
  <c r="B3235" i="12"/>
  <c r="C3100" i="12"/>
  <c r="B3493" i="12"/>
  <c r="C3358" i="12"/>
  <c r="C2884" i="12"/>
  <c r="B3019" i="12"/>
  <c r="C3133" i="12"/>
  <c r="B3268" i="12"/>
  <c r="C3562" i="12"/>
  <c r="B3697" i="12"/>
  <c r="C2982" i="12" l="1"/>
  <c r="B3117" i="12"/>
  <c r="C3418" i="12"/>
  <c r="B3553" i="12"/>
  <c r="B3227" i="12"/>
  <c r="C3092" i="12"/>
  <c r="B3215" i="12"/>
  <c r="C3080" i="12"/>
  <c r="C3561" i="12"/>
  <c r="B3696" i="12"/>
  <c r="C3276" i="12"/>
  <c r="B3411" i="12"/>
  <c r="C3300" i="12"/>
  <c r="B3435" i="12"/>
  <c r="B4031" i="12"/>
  <c r="C3896" i="12"/>
  <c r="C3407" i="12"/>
  <c r="B3542" i="12"/>
  <c r="C3386" i="12"/>
  <c r="B3521" i="12"/>
  <c r="B3255" i="12"/>
  <c r="C3120" i="12"/>
  <c r="A4320" i="12"/>
  <c r="C4185" i="12"/>
  <c r="C3950" i="12"/>
  <c r="B4085" i="12"/>
  <c r="B3436" i="12"/>
  <c r="C3301" i="12"/>
  <c r="C3107" i="12"/>
  <c r="B3242" i="12"/>
  <c r="B3190" i="12"/>
  <c r="C3055" i="12"/>
  <c r="B4039" i="12"/>
  <c r="C3904" i="12"/>
  <c r="B3144" i="12"/>
  <c r="C3009" i="12"/>
  <c r="C3960" i="12"/>
  <c r="B4095" i="12"/>
  <c r="B3459" i="12"/>
  <c r="C3324" i="12"/>
  <c r="C3072" i="12"/>
  <c r="B3207" i="12"/>
  <c r="C3800" i="12"/>
  <c r="B3935" i="12"/>
  <c r="B3617" i="12"/>
  <c r="C3482" i="12"/>
  <c r="B3458" i="12"/>
  <c r="C3323" i="12"/>
  <c r="C3901" i="12"/>
  <c r="B4036" i="12"/>
  <c r="B3978" i="12"/>
  <c r="C3843" i="12"/>
  <c r="B3170" i="12"/>
  <c r="C3035" i="12"/>
  <c r="B3835" i="12"/>
  <c r="C3700" i="12"/>
  <c r="B3578" i="12"/>
  <c r="C3443" i="12"/>
  <c r="C3432" i="12"/>
  <c r="B3567" i="12"/>
  <c r="B3906" i="12"/>
  <c r="C3771" i="12"/>
  <c r="C3211" i="12"/>
  <c r="B3346" i="12"/>
  <c r="C3419" i="12"/>
  <c r="B3554" i="12"/>
  <c r="C3172" i="12"/>
  <c r="B3307" i="12"/>
  <c r="B3672" i="12"/>
  <c r="C3537" i="12"/>
  <c r="C3393" i="12"/>
  <c r="B3528" i="12"/>
  <c r="C3269" i="12"/>
  <c r="B3404" i="12"/>
  <c r="B3894" i="12"/>
  <c r="C3759" i="12"/>
  <c r="C3846" i="12"/>
  <c r="B3981" i="12"/>
  <c r="B4328" i="12"/>
  <c r="C4193" i="12"/>
  <c r="C3783" i="12"/>
  <c r="B3918" i="12"/>
  <c r="B3464" i="12"/>
  <c r="C3329" i="12"/>
  <c r="C3433" i="12"/>
  <c r="B3568" i="12"/>
  <c r="B4496" i="12"/>
  <c r="C4361" i="12"/>
  <c r="B4106" i="12"/>
  <c r="C3971" i="12"/>
  <c r="C3078" i="12"/>
  <c r="B3213" i="12"/>
  <c r="C3312" i="12"/>
  <c r="B3447" i="12"/>
  <c r="B4127" i="12"/>
  <c r="C3992" i="12"/>
  <c r="B3741" i="12"/>
  <c r="C3606" i="12"/>
  <c r="C2991" i="12"/>
  <c r="B3126" i="12"/>
  <c r="C3268" i="12"/>
  <c r="B3403" i="12"/>
  <c r="C3533" i="12"/>
  <c r="B3668" i="12"/>
  <c r="B4159" i="12"/>
  <c r="C4024" i="12"/>
  <c r="B3455" i="12"/>
  <c r="C3320" i="12"/>
  <c r="C4035" i="12"/>
  <c r="B4170" i="12"/>
  <c r="C4040" i="12"/>
  <c r="B4175" i="12"/>
  <c r="B3897" i="12"/>
  <c r="C3762" i="12"/>
  <c r="C3851" i="12"/>
  <c r="B3986" i="12"/>
  <c r="C3462" i="12"/>
  <c r="B3597" i="12"/>
  <c r="B3437" i="12"/>
  <c r="C3302" i="12"/>
  <c r="B3969" i="12"/>
  <c r="C3834" i="12"/>
  <c r="A3610" i="12"/>
  <c r="C3475" i="12"/>
  <c r="B3929" i="12"/>
  <c r="C3794" i="12"/>
  <c r="B3547" i="12"/>
  <c r="C3412" i="12"/>
  <c r="B3309" i="12"/>
  <c r="C3174" i="12"/>
  <c r="B3209" i="12"/>
  <c r="C3074" i="12"/>
  <c r="B4406" i="12"/>
  <c r="C4271" i="12"/>
  <c r="C3019" i="12"/>
  <c r="B3154" i="12"/>
  <c r="B3287" i="12"/>
  <c r="C3152" i="12"/>
  <c r="C3920" i="12"/>
  <c r="B4055" i="12"/>
  <c r="C3392" i="12"/>
  <c r="B3527" i="12"/>
  <c r="B4235" i="12"/>
  <c r="C4100" i="12"/>
  <c r="B3417" i="12"/>
  <c r="C3282" i="12"/>
  <c r="C3406" i="12"/>
  <c r="B3541" i="12"/>
  <c r="B3220" i="12"/>
  <c r="C3085" i="12"/>
  <c r="B4688" i="12"/>
  <c r="B4713" i="12"/>
  <c r="C4578" i="12"/>
  <c r="B3746" i="12"/>
  <c r="C3611" i="12"/>
  <c r="C3773" i="12"/>
  <c r="B3908" i="12"/>
  <c r="B3685" i="12"/>
  <c r="C3550" i="12"/>
  <c r="B3514" i="12"/>
  <c r="C3379" i="12"/>
  <c r="B3558" i="12"/>
  <c r="C3423" i="12"/>
  <c r="B3399" i="12"/>
  <c r="C3264" i="12"/>
  <c r="A3338" i="12"/>
  <c r="C3203" i="12"/>
  <c r="C3544" i="12"/>
  <c r="B3679" i="12"/>
  <c r="B4012" i="12"/>
  <c r="C3877" i="12"/>
  <c r="B3603" i="12"/>
  <c r="C3468" i="12"/>
  <c r="B3913" i="12"/>
  <c r="C3778" i="12"/>
  <c r="B4163" i="12"/>
  <c r="C4028" i="12"/>
  <c r="B4314" i="12"/>
  <c r="C4179" i="12"/>
  <c r="B3853" i="12"/>
  <c r="C3718" i="12"/>
  <c r="B3925" i="12"/>
  <c r="C3691" i="12"/>
  <c r="B3826" i="12"/>
  <c r="C3235" i="12"/>
  <c r="B3370" i="12"/>
  <c r="C3003" i="12"/>
  <c r="B3138" i="12"/>
  <c r="C4161" i="12"/>
  <c r="B4296" i="12"/>
  <c r="C3786" i="12"/>
  <c r="B3921" i="12"/>
  <c r="C3796" i="12"/>
  <c r="B3931" i="12"/>
  <c r="B4615" i="12"/>
  <c r="C4480" i="12"/>
  <c r="B3343" i="12"/>
  <c r="C3208" i="12"/>
  <c r="B3735" i="12"/>
  <c r="C3600" i="12"/>
  <c r="C3069" i="12"/>
  <c r="B3204" i="12"/>
  <c r="B3453" i="12"/>
  <c r="C3318" i="12"/>
  <c r="B3413" i="12"/>
  <c r="C3278" i="12"/>
  <c r="B3217" i="12"/>
  <c r="C3082" i="12"/>
  <c r="B4591" i="12"/>
  <c r="C4456" i="12"/>
  <c r="B3181" i="12"/>
  <c r="C3046" i="12"/>
  <c r="A3520" i="12"/>
  <c r="C3385" i="12"/>
  <c r="B4042" i="12"/>
  <c r="C3907" i="12"/>
  <c r="B3832" i="12"/>
  <c r="C3697" i="12"/>
  <c r="B4009" i="12"/>
  <c r="C3874" i="12"/>
  <c r="B3989" i="12"/>
  <c r="C3854" i="12"/>
  <c r="B3664" i="12"/>
  <c r="C3529" i="12"/>
  <c r="C4536" i="12"/>
  <c r="B4671" i="12"/>
  <c r="C4076" i="12"/>
  <c r="B4211" i="12"/>
  <c r="B4007" i="12"/>
  <c r="C3872" i="12"/>
  <c r="B3580" i="12"/>
  <c r="C3445" i="12"/>
  <c r="B3862" i="12"/>
  <c r="C3727" i="12"/>
  <c r="B3184" i="12"/>
  <c r="C3049" i="12"/>
  <c r="C3789" i="12"/>
  <c r="B3924" i="12"/>
  <c r="B3574" i="12"/>
  <c r="C3439" i="12"/>
  <c r="C3885" i="12"/>
  <c r="B4020" i="12"/>
  <c r="B3937" i="12"/>
  <c r="C3802" i="12"/>
  <c r="B3247" i="12"/>
  <c r="C3112" i="12"/>
  <c r="C3493" i="12"/>
  <c r="B3628" i="12"/>
  <c r="B3764" i="12"/>
  <c r="C3629" i="12"/>
  <c r="B4150" i="12"/>
  <c r="C3776" i="12"/>
  <c r="B3911" i="12"/>
  <c r="C3868" i="12"/>
  <c r="B4003" i="12"/>
  <c r="C3180" i="12"/>
  <c r="B3315" i="12"/>
  <c r="B3974" i="12"/>
  <c r="C3839" i="12"/>
  <c r="B3135" i="12"/>
  <c r="C3000" i="12"/>
  <c r="B3428" i="12"/>
  <c r="C3293" i="12"/>
  <c r="B3740" i="12"/>
  <c r="C3605" i="12"/>
  <c r="A4049" i="12"/>
  <c r="C3914" i="12"/>
  <c r="C3466" i="12"/>
  <c r="B3601" i="12"/>
  <c r="B3642" i="12"/>
  <c r="C3507" i="12"/>
  <c r="C3835" i="12" l="1"/>
  <c r="B3970" i="12"/>
  <c r="C3458" i="12"/>
  <c r="B3593" i="12"/>
  <c r="B3594" i="12"/>
  <c r="C3459" i="12"/>
  <c r="C3190" i="12"/>
  <c r="B3325" i="12"/>
  <c r="C4320" i="12"/>
  <c r="A4455" i="12"/>
  <c r="B4166" i="12"/>
  <c r="C4031" i="12"/>
  <c r="C3215" i="12"/>
  <c r="B3350" i="12"/>
  <c r="C4095" i="12"/>
  <c r="B4230" i="12"/>
  <c r="C3242" i="12"/>
  <c r="B3377" i="12"/>
  <c r="C3435" i="12"/>
  <c r="B3570" i="12"/>
  <c r="B4041" i="12"/>
  <c r="C3906" i="12"/>
  <c r="B3305" i="12"/>
  <c r="C3170" i="12"/>
  <c r="C3617" i="12"/>
  <c r="B3752" i="12"/>
  <c r="B3362" i="12"/>
  <c r="C3227" i="12"/>
  <c r="C3307" i="12"/>
  <c r="B3442" i="12"/>
  <c r="C3567" i="12"/>
  <c r="B3702" i="12"/>
  <c r="B3546" i="12"/>
  <c r="C3411" i="12"/>
  <c r="C3978" i="12"/>
  <c r="B4113" i="12"/>
  <c r="B3279" i="12"/>
  <c r="C3144" i="12"/>
  <c r="B3571" i="12"/>
  <c r="C3436" i="12"/>
  <c r="B3390" i="12"/>
  <c r="C3255" i="12"/>
  <c r="B4070" i="12"/>
  <c r="C3935" i="12"/>
  <c r="C3521" i="12"/>
  <c r="B3656" i="12"/>
  <c r="C3553" i="12"/>
  <c r="B3688" i="12"/>
  <c r="C3554" i="12"/>
  <c r="B3689" i="12"/>
  <c r="B4171" i="12"/>
  <c r="C4036" i="12"/>
  <c r="B3342" i="12"/>
  <c r="C3207" i="12"/>
  <c r="B4220" i="12"/>
  <c r="C4085" i="12"/>
  <c r="C3542" i="12"/>
  <c r="B3677" i="12"/>
  <c r="C3696" i="12"/>
  <c r="B3831" i="12"/>
  <c r="B3252" i="12"/>
  <c r="C3117" i="12"/>
  <c r="B3481" i="12"/>
  <c r="C3346" i="12"/>
  <c r="C3578" i="12"/>
  <c r="B3713" i="12"/>
  <c r="B4174" i="12"/>
  <c r="C4039" i="12"/>
  <c r="B3736" i="12"/>
  <c r="C3601" i="12"/>
  <c r="C3315" i="12"/>
  <c r="B3450" i="12"/>
  <c r="C3924" i="12"/>
  <c r="B4059" i="12"/>
  <c r="C4211" i="12"/>
  <c r="B4346" i="12"/>
  <c r="C3204" i="12"/>
  <c r="B3339" i="12"/>
  <c r="B4285" i="12"/>
  <c r="B3382" i="12"/>
  <c r="C3247" i="12"/>
  <c r="C3862" i="12"/>
  <c r="B3997" i="12"/>
  <c r="C4009" i="12"/>
  <c r="B4144" i="12"/>
  <c r="B4449" i="12"/>
  <c r="C4314" i="12"/>
  <c r="B4262" i="12"/>
  <c r="C4127" i="12"/>
  <c r="C4496" i="12"/>
  <c r="B4631" i="12"/>
  <c r="B4138" i="12"/>
  <c r="C4003" i="12"/>
  <c r="C3154" i="12"/>
  <c r="B3289" i="12"/>
  <c r="C3213" i="12"/>
  <c r="B3348" i="12"/>
  <c r="B3703" i="12"/>
  <c r="C3568" i="12"/>
  <c r="C3981" i="12"/>
  <c r="B4116" i="12"/>
  <c r="C3135" i="12"/>
  <c r="B3270" i="12"/>
  <c r="B4072" i="12"/>
  <c r="C3937" i="12"/>
  <c r="B3316" i="12"/>
  <c r="C3181" i="12"/>
  <c r="B3588" i="12"/>
  <c r="C3453" i="12"/>
  <c r="B3870" i="12"/>
  <c r="C3735" i="12"/>
  <c r="B3988" i="12"/>
  <c r="C3853" i="12"/>
  <c r="B3820" i="12"/>
  <c r="C3685" i="12"/>
  <c r="C3220" i="12"/>
  <c r="B3355" i="12"/>
  <c r="B4370" i="12"/>
  <c r="C4235" i="12"/>
  <c r="B3344" i="12"/>
  <c r="C3209" i="12"/>
  <c r="A3745" i="12"/>
  <c r="C3610" i="12"/>
  <c r="C3437" i="12"/>
  <c r="B3572" i="12"/>
  <c r="B3590" i="12"/>
  <c r="C3455" i="12"/>
  <c r="B4155" i="12"/>
  <c r="C4020" i="12"/>
  <c r="B4431" i="12"/>
  <c r="C4296" i="12"/>
  <c r="C3908" i="12"/>
  <c r="B4043" i="12"/>
  <c r="B3676" i="12"/>
  <c r="C3541" i="12"/>
  <c r="B3662" i="12"/>
  <c r="C3527" i="12"/>
  <c r="C3597" i="12"/>
  <c r="B3732" i="12"/>
  <c r="B4305" i="12"/>
  <c r="C4170" i="12"/>
  <c r="B3663" i="12"/>
  <c r="C3528" i="12"/>
  <c r="B4066" i="12"/>
  <c r="C3931" i="12"/>
  <c r="B4823" i="12"/>
  <c r="B3582" i="12"/>
  <c r="C3447" i="12"/>
  <c r="B3539" i="12"/>
  <c r="C3404" i="12"/>
  <c r="B4060" i="12"/>
  <c r="C4012" i="12"/>
  <c r="B4147" i="12"/>
  <c r="B3534" i="12"/>
  <c r="C3399" i="12"/>
  <c r="B3649" i="12"/>
  <c r="C3514" i="12"/>
  <c r="C3287" i="12"/>
  <c r="B3422" i="12"/>
  <c r="B4104" i="12"/>
  <c r="C3969" i="12"/>
  <c r="C4328" i="12"/>
  <c r="B4463" i="12"/>
  <c r="B4806" i="12"/>
  <c r="C4671" i="12"/>
  <c r="B4056" i="12"/>
  <c r="C3921" i="12"/>
  <c r="C3370" i="12"/>
  <c r="B3505" i="12"/>
  <c r="B3814" i="12"/>
  <c r="C3679" i="12"/>
  <c r="C4175" i="12"/>
  <c r="B4310" i="12"/>
  <c r="C3126" i="12"/>
  <c r="B3261" i="12"/>
  <c r="B3715" i="12"/>
  <c r="C3580" i="12"/>
  <c r="B3967" i="12"/>
  <c r="C3832" i="12"/>
  <c r="C4163" i="12"/>
  <c r="B4298" i="12"/>
  <c r="A4184" i="12"/>
  <c r="C4049" i="12"/>
  <c r="B3899" i="12"/>
  <c r="C3764" i="12"/>
  <c r="B3319" i="12"/>
  <c r="C3184" i="12"/>
  <c r="C4007" i="12"/>
  <c r="B4142" i="12"/>
  <c r="B3799" i="12"/>
  <c r="C3664" i="12"/>
  <c r="C4591" i="12"/>
  <c r="B4726" i="12"/>
  <c r="B3478" i="12"/>
  <c r="C3343" i="12"/>
  <c r="C3913" i="12"/>
  <c r="B4048" i="12"/>
  <c r="A3473" i="12"/>
  <c r="C3338" i="12"/>
  <c r="C4713" i="12"/>
  <c r="B4848" i="12"/>
  <c r="B3444" i="12"/>
  <c r="C3309" i="12"/>
  <c r="B4294" i="12"/>
  <c r="C4159" i="12"/>
  <c r="B3599" i="12"/>
  <c r="C3464" i="12"/>
  <c r="B3538" i="12"/>
  <c r="C3403" i="12"/>
  <c r="B3563" i="12"/>
  <c r="C3428" i="12"/>
  <c r="A3655" i="12"/>
  <c r="C3520" i="12"/>
  <c r="C3413" i="12"/>
  <c r="B3548" i="12"/>
  <c r="B4064" i="12"/>
  <c r="C3929" i="12"/>
  <c r="C3897" i="12"/>
  <c r="B4032" i="12"/>
  <c r="C3911" i="12"/>
  <c r="B4046" i="12"/>
  <c r="B3763" i="12"/>
  <c r="C3628" i="12"/>
  <c r="C3138" i="12"/>
  <c r="B3273" i="12"/>
  <c r="C3826" i="12"/>
  <c r="B3961" i="12"/>
  <c r="C4055" i="12"/>
  <c r="B4190" i="12"/>
  <c r="C3986" i="12"/>
  <c r="B4121" i="12"/>
  <c r="C3668" i="12"/>
  <c r="B3803" i="12"/>
  <c r="B4053" i="12"/>
  <c r="C3918" i="12"/>
  <c r="B3777" i="12"/>
  <c r="C3642" i="12"/>
  <c r="B3875" i="12"/>
  <c r="C3740" i="12"/>
  <c r="B4109" i="12"/>
  <c r="C3974" i="12"/>
  <c r="B3709" i="12"/>
  <c r="C3574" i="12"/>
  <c r="B4124" i="12"/>
  <c r="C3989" i="12"/>
  <c r="C4042" i="12"/>
  <c r="B4177" i="12"/>
  <c r="B3352" i="12"/>
  <c r="C3217" i="12"/>
  <c r="B4750" i="12"/>
  <c r="C4615" i="12"/>
  <c r="C3603" i="12"/>
  <c r="B3738" i="12"/>
  <c r="B3693" i="12"/>
  <c r="C3558" i="12"/>
  <c r="B3881" i="12"/>
  <c r="C3746" i="12"/>
  <c r="B3552" i="12"/>
  <c r="C3417" i="12"/>
  <c r="C4406" i="12"/>
  <c r="B4541" i="12"/>
  <c r="B3682" i="12"/>
  <c r="C3547" i="12"/>
  <c r="C3741" i="12"/>
  <c r="B3876" i="12"/>
  <c r="B4241" i="12"/>
  <c r="C4106" i="12"/>
  <c r="C3894" i="12"/>
  <c r="B4029" i="12"/>
  <c r="C3672" i="12"/>
  <c r="B3807" i="12"/>
  <c r="B3460" i="12" l="1"/>
  <c r="C3325" i="12"/>
  <c r="C3656" i="12"/>
  <c r="B3791" i="12"/>
  <c r="C3442" i="12"/>
  <c r="B3577" i="12"/>
  <c r="C3350" i="12"/>
  <c r="B3485" i="12"/>
  <c r="B3387" i="12"/>
  <c r="C3252" i="12"/>
  <c r="B3477" i="12"/>
  <c r="C3342" i="12"/>
  <c r="B3414" i="12"/>
  <c r="C3279" i="12"/>
  <c r="C4041" i="12"/>
  <c r="B4176" i="12"/>
  <c r="B3729" i="12"/>
  <c r="C3594" i="12"/>
  <c r="B3837" i="12"/>
  <c r="C3702" i="12"/>
  <c r="C3571" i="12"/>
  <c r="B3706" i="12"/>
  <c r="B3440" i="12"/>
  <c r="C3305" i="12"/>
  <c r="C3831" i="12"/>
  <c r="B3966" i="12"/>
  <c r="C4174" i="12"/>
  <c r="B4309" i="12"/>
  <c r="B4306" i="12"/>
  <c r="C4171" i="12"/>
  <c r="B4205" i="12"/>
  <c r="C4070" i="12"/>
  <c r="C3362" i="12"/>
  <c r="B3497" i="12"/>
  <c r="B4301" i="12"/>
  <c r="C4166" i="12"/>
  <c r="B3616" i="12"/>
  <c r="C3481" i="12"/>
  <c r="B4248" i="12"/>
  <c r="C4113" i="12"/>
  <c r="B3705" i="12"/>
  <c r="C3570" i="12"/>
  <c r="B3728" i="12"/>
  <c r="C3593" i="12"/>
  <c r="C3713" i="12"/>
  <c r="B3848" i="12"/>
  <c r="C3677" i="12"/>
  <c r="B3812" i="12"/>
  <c r="B3824" i="12"/>
  <c r="C3689" i="12"/>
  <c r="B3887" i="12"/>
  <c r="C3752" i="12"/>
  <c r="C3377" i="12"/>
  <c r="B3512" i="12"/>
  <c r="C4455" i="12"/>
  <c r="A4590" i="12"/>
  <c r="B4105" i="12"/>
  <c r="C3970" i="12"/>
  <c r="B3823" i="12"/>
  <c r="C3688" i="12"/>
  <c r="C4230" i="12"/>
  <c r="B4365" i="12"/>
  <c r="B4355" i="12"/>
  <c r="C4220" i="12"/>
  <c r="C3390" i="12"/>
  <c r="B3525" i="12"/>
  <c r="B3681" i="12"/>
  <c r="C3546" i="12"/>
  <c r="C3261" i="12"/>
  <c r="B3396" i="12"/>
  <c r="C4147" i="12"/>
  <c r="B4282" i="12"/>
  <c r="B3817" i="12"/>
  <c r="C3682" i="12"/>
  <c r="B4199" i="12"/>
  <c r="C4064" i="12"/>
  <c r="A3790" i="12"/>
  <c r="C3655" i="12"/>
  <c r="B3579" i="12"/>
  <c r="C3444" i="12"/>
  <c r="C4104" i="12"/>
  <c r="B4239" i="12"/>
  <c r="B3717" i="12"/>
  <c r="C3582" i="12"/>
  <c r="B3479" i="12"/>
  <c r="C3344" i="12"/>
  <c r="B3723" i="12"/>
  <c r="C3588" i="12"/>
  <c r="B3517" i="12"/>
  <c r="C3382" i="12"/>
  <c r="B4983" i="12"/>
  <c r="C4848" i="12"/>
  <c r="B4958" i="12"/>
  <c r="C3961" i="12"/>
  <c r="B4096" i="12"/>
  <c r="B4885" i="12"/>
  <c r="C4750" i="12"/>
  <c r="B3912" i="12"/>
  <c r="C3777" i="12"/>
  <c r="C4262" i="12"/>
  <c r="B4397" i="12"/>
  <c r="B4181" i="12"/>
  <c r="C4046" i="12"/>
  <c r="B4194" i="12"/>
  <c r="C4059" i="12"/>
  <c r="B4376" i="12"/>
  <c r="C4241" i="12"/>
  <c r="C3693" i="12"/>
  <c r="B3828" i="12"/>
  <c r="B3844" i="12"/>
  <c r="C3709" i="12"/>
  <c r="B4188" i="12"/>
  <c r="C4053" i="12"/>
  <c r="C3563" i="12"/>
  <c r="B3698" i="12"/>
  <c r="C3478" i="12"/>
  <c r="B3613" i="12"/>
  <c r="C3319" i="12"/>
  <c r="B3454" i="12"/>
  <c r="C4806" i="12"/>
  <c r="B4941" i="12"/>
  <c r="B4195" i="12"/>
  <c r="B3797" i="12"/>
  <c r="C3662" i="12"/>
  <c r="B4290" i="12"/>
  <c r="C4155" i="12"/>
  <c r="C3590" i="12"/>
  <c r="B3725" i="12"/>
  <c r="B4505" i="12"/>
  <c r="C4370" i="12"/>
  <c r="C3316" i="12"/>
  <c r="B3451" i="12"/>
  <c r="C3703" i="12"/>
  <c r="B3838" i="12"/>
  <c r="C4138" i="12"/>
  <c r="B4273" i="12"/>
  <c r="C4449" i="12"/>
  <c r="B4584" i="12"/>
  <c r="B4420" i="12"/>
  <c r="C3876" i="12"/>
  <c r="B4011" i="12"/>
  <c r="C4190" i="12"/>
  <c r="B4325" i="12"/>
  <c r="B4861" i="12"/>
  <c r="C4726" i="12"/>
  <c r="B3707" i="12"/>
  <c r="C3572" i="12"/>
  <c r="B3490" i="12"/>
  <c r="C3355" i="12"/>
  <c r="C3348" i="12"/>
  <c r="B3483" i="12"/>
  <c r="B4279" i="12"/>
  <c r="C4144" i="12"/>
  <c r="B3585" i="12"/>
  <c r="C3450" i="12"/>
  <c r="C3763" i="12"/>
  <c r="B3898" i="12"/>
  <c r="B3955" i="12"/>
  <c r="C3820" i="12"/>
  <c r="C3273" i="12"/>
  <c r="B3408" i="12"/>
  <c r="B3557" i="12"/>
  <c r="C3422" i="12"/>
  <c r="B4034" i="12"/>
  <c r="C3899" i="12"/>
  <c r="B4102" i="12"/>
  <c r="C3967" i="12"/>
  <c r="B3949" i="12"/>
  <c r="C3814" i="12"/>
  <c r="B4201" i="12"/>
  <c r="C4066" i="12"/>
  <c r="B4440" i="12"/>
  <c r="C4305" i="12"/>
  <c r="C3676" i="12"/>
  <c r="B3811" i="12"/>
  <c r="B4566" i="12"/>
  <c r="C4431" i="12"/>
  <c r="B3942" i="12"/>
  <c r="C3807" i="12"/>
  <c r="B3873" i="12"/>
  <c r="C3738" i="12"/>
  <c r="B4312" i="12"/>
  <c r="C4177" i="12"/>
  <c r="B3938" i="12"/>
  <c r="C3803" i="12"/>
  <c r="B4167" i="12"/>
  <c r="C4032" i="12"/>
  <c r="C3548" i="12"/>
  <c r="B3683" i="12"/>
  <c r="B3640" i="12"/>
  <c r="C3505" i="12"/>
  <c r="B4598" i="12"/>
  <c r="C4463" i="12"/>
  <c r="B3867" i="12"/>
  <c r="C3732" i="12"/>
  <c r="C4043" i="12"/>
  <c r="B4178" i="12"/>
  <c r="B3405" i="12"/>
  <c r="C3270" i="12"/>
  <c r="C3289" i="12"/>
  <c r="B3424" i="12"/>
  <c r="C4631" i="12"/>
  <c r="B4766" i="12"/>
  <c r="B4132" i="12"/>
  <c r="C3997" i="12"/>
  <c r="B3474" i="12"/>
  <c r="C3339" i="12"/>
  <c r="B4164" i="12"/>
  <c r="C4029" i="12"/>
  <c r="C4048" i="12"/>
  <c r="B4183" i="12"/>
  <c r="B4277" i="12"/>
  <c r="C4142" i="12"/>
  <c r="C4116" i="12"/>
  <c r="B4251" i="12"/>
  <c r="C4346" i="12"/>
  <c r="B4481" i="12"/>
  <c r="B4016" i="12"/>
  <c r="C3881" i="12"/>
  <c r="B4259" i="12"/>
  <c r="C4124" i="12"/>
  <c r="A4319" i="12"/>
  <c r="C4184" i="12"/>
  <c r="B4191" i="12"/>
  <c r="C4056" i="12"/>
  <c r="B4676" i="12"/>
  <c r="C4541" i="12"/>
  <c r="C4121" i="12"/>
  <c r="B4256" i="12"/>
  <c r="C4298" i="12"/>
  <c r="B4433" i="12"/>
  <c r="C4310" i="12"/>
  <c r="B4445" i="12"/>
  <c r="B3687" i="12"/>
  <c r="C3552" i="12"/>
  <c r="C3352" i="12"/>
  <c r="B3487" i="12"/>
  <c r="B4244" i="12"/>
  <c r="C4109" i="12"/>
  <c r="B3673" i="12"/>
  <c r="C3538" i="12"/>
  <c r="B4429" i="12"/>
  <c r="C4294" i="12"/>
  <c r="B3784" i="12"/>
  <c r="C3649" i="12"/>
  <c r="B4123" i="12"/>
  <c r="C3988" i="12"/>
  <c r="B4207" i="12"/>
  <c r="C4072" i="12"/>
  <c r="B4010" i="12"/>
  <c r="C3875" i="12"/>
  <c r="B3734" i="12"/>
  <c r="C3599" i="12"/>
  <c r="A3608" i="12"/>
  <c r="C3473" i="12"/>
  <c r="C3799" i="12"/>
  <c r="B3934" i="12"/>
  <c r="B3850" i="12"/>
  <c r="C3715" i="12"/>
  <c r="B3669" i="12"/>
  <c r="C3534" i="12"/>
  <c r="C3539" i="12"/>
  <c r="B3674" i="12"/>
  <c r="B3798" i="12"/>
  <c r="C3663" i="12"/>
  <c r="A3880" i="12"/>
  <c r="C3745" i="12"/>
  <c r="B4005" i="12"/>
  <c r="C3870" i="12"/>
  <c r="B3871" i="12"/>
  <c r="C3736" i="12"/>
  <c r="C4590" i="12" l="1"/>
  <c r="A4725" i="12"/>
  <c r="C3485" i="12"/>
  <c r="B3620" i="12"/>
  <c r="C4365" i="12"/>
  <c r="B4500" i="12"/>
  <c r="C3512" i="12"/>
  <c r="B3647" i="12"/>
  <c r="B3983" i="12"/>
  <c r="C3848" i="12"/>
  <c r="B3841" i="12"/>
  <c r="C3706" i="12"/>
  <c r="B3712" i="12"/>
  <c r="C3577" i="12"/>
  <c r="C3616" i="12"/>
  <c r="B3751" i="12"/>
  <c r="B4441" i="12"/>
  <c r="C4306" i="12"/>
  <c r="C3414" i="12"/>
  <c r="B3549" i="12"/>
  <c r="C3812" i="12"/>
  <c r="B3947" i="12"/>
  <c r="C4176" i="12"/>
  <c r="B4311" i="12"/>
  <c r="C3681" i="12"/>
  <c r="B3816" i="12"/>
  <c r="B3958" i="12"/>
  <c r="C3823" i="12"/>
  <c r="C3887" i="12"/>
  <c r="B4022" i="12"/>
  <c r="B3863" i="12"/>
  <c r="C3728" i="12"/>
  <c r="B4436" i="12"/>
  <c r="C4301" i="12"/>
  <c r="C3837" i="12"/>
  <c r="B3972" i="12"/>
  <c r="C3477" i="12"/>
  <c r="B3612" i="12"/>
  <c r="B4340" i="12"/>
  <c r="C4205" i="12"/>
  <c r="C4309" i="12"/>
  <c r="B4444" i="12"/>
  <c r="C3791" i="12"/>
  <c r="B3926" i="12"/>
  <c r="C3525" i="12"/>
  <c r="B3660" i="12"/>
  <c r="B3632" i="12"/>
  <c r="C3497" i="12"/>
  <c r="C3966" i="12"/>
  <c r="B4101" i="12"/>
  <c r="C4355" i="12"/>
  <c r="B4490" i="12"/>
  <c r="C4248" i="12"/>
  <c r="B4383" i="12"/>
  <c r="C3440" i="12"/>
  <c r="B3575" i="12"/>
  <c r="C4105" i="12"/>
  <c r="B4240" i="12"/>
  <c r="C3824" i="12"/>
  <c r="B3959" i="12"/>
  <c r="B3840" i="12"/>
  <c r="C3705" i="12"/>
  <c r="C3729" i="12"/>
  <c r="B3864" i="12"/>
  <c r="B3522" i="12"/>
  <c r="C3387" i="12"/>
  <c r="C3460" i="12"/>
  <c r="B3595" i="12"/>
  <c r="B4568" i="12"/>
  <c r="C4433" i="12"/>
  <c r="B4901" i="12"/>
  <c r="C4766" i="12"/>
  <c r="B4145" i="12"/>
  <c r="C4010" i="12"/>
  <c r="B4258" i="12"/>
  <c r="C4123" i="12"/>
  <c r="B3808" i="12"/>
  <c r="C3673" i="12"/>
  <c r="C4244" i="12"/>
  <c r="B4379" i="12"/>
  <c r="B4151" i="12"/>
  <c r="C4016" i="12"/>
  <c r="C4505" i="12"/>
  <c r="B4640" i="12"/>
  <c r="B4326" i="12"/>
  <c r="C4191" i="12"/>
  <c r="B4299" i="12"/>
  <c r="C4164" i="12"/>
  <c r="C4194" i="12"/>
  <c r="B4329" i="12"/>
  <c r="B3952" i="12"/>
  <c r="C3817" i="12"/>
  <c r="B4069" i="12"/>
  <c r="C3934" i="12"/>
  <c r="B4386" i="12"/>
  <c r="C4251" i="12"/>
  <c r="B4313" i="12"/>
  <c r="C4178" i="12"/>
  <c r="C3451" i="12"/>
  <c r="B3586" i="12"/>
  <c r="B4231" i="12"/>
  <c r="C4096" i="12"/>
  <c r="C3396" i="12"/>
  <c r="B3531" i="12"/>
  <c r="B3589" i="12"/>
  <c r="C3454" i="12"/>
  <c r="C4005" i="12"/>
  <c r="B4140" i="12"/>
  <c r="C4983" i="12"/>
  <c r="B5118" i="12"/>
  <c r="B3622" i="12"/>
  <c r="C3487" i="12"/>
  <c r="B4391" i="12"/>
  <c r="C4256" i="12"/>
  <c r="B4616" i="12"/>
  <c r="C4481" i="12"/>
  <c r="B4417" i="12"/>
  <c r="C4282" i="12"/>
  <c r="C3640" i="12"/>
  <c r="B3775" i="12"/>
  <c r="B4077" i="12"/>
  <c r="C3942" i="12"/>
  <c r="C4440" i="12"/>
  <c r="B4575" i="12"/>
  <c r="B4169" i="12"/>
  <c r="C4034" i="12"/>
  <c r="C4188" i="12"/>
  <c r="B4323" i="12"/>
  <c r="B5020" i="12"/>
  <c r="C4885" i="12"/>
  <c r="B3933" i="12"/>
  <c r="C3798" i="12"/>
  <c r="B3822" i="12"/>
  <c r="C3687" i="12"/>
  <c r="A4454" i="12"/>
  <c r="C4319" i="12"/>
  <c r="B3609" i="12"/>
  <c r="C3474" i="12"/>
  <c r="B3540" i="12"/>
  <c r="C3405" i="12"/>
  <c r="C4312" i="12"/>
  <c r="B4447" i="12"/>
  <c r="B4336" i="12"/>
  <c r="C4201" i="12"/>
  <c r="B3625" i="12"/>
  <c r="C3490" i="12"/>
  <c r="B4555" i="12"/>
  <c r="C4290" i="12"/>
  <c r="B4425" i="12"/>
  <c r="B4330" i="12"/>
  <c r="C3844" i="12"/>
  <c r="B3979" i="12"/>
  <c r="B4316" i="12"/>
  <c r="C4181" i="12"/>
  <c r="B3858" i="12"/>
  <c r="C3723" i="12"/>
  <c r="C3579" i="12"/>
  <c r="B3714" i="12"/>
  <c r="C4183" i="12"/>
  <c r="B4318" i="12"/>
  <c r="B3946" i="12"/>
  <c r="C3811" i="12"/>
  <c r="B4460" i="12"/>
  <c r="C4325" i="12"/>
  <c r="B4408" i="12"/>
  <c r="C4273" i="12"/>
  <c r="B3804" i="12"/>
  <c r="C3669" i="12"/>
  <c r="B4733" i="12"/>
  <c r="C4598" i="12"/>
  <c r="B3692" i="12"/>
  <c r="C3557" i="12"/>
  <c r="B3932" i="12"/>
  <c r="C3797" i="12"/>
  <c r="C4376" i="12"/>
  <c r="B4511" i="12"/>
  <c r="B4334" i="12"/>
  <c r="C4199" i="12"/>
  <c r="B3559" i="12"/>
  <c r="C3424" i="12"/>
  <c r="B3543" i="12"/>
  <c r="C3408" i="12"/>
  <c r="B3860" i="12"/>
  <c r="C3725" i="12"/>
  <c r="B4374" i="12"/>
  <c r="C4239" i="12"/>
  <c r="C3517" i="12"/>
  <c r="B3652" i="12"/>
  <c r="C4445" i="12"/>
  <c r="B4580" i="12"/>
  <c r="B3818" i="12"/>
  <c r="C3683" i="12"/>
  <c r="B4719" i="12"/>
  <c r="C4584" i="12"/>
  <c r="B5076" i="12"/>
  <c r="C4941" i="12"/>
  <c r="C3698" i="12"/>
  <c r="B3833" i="12"/>
  <c r="C3828" i="12"/>
  <c r="B3963" i="12"/>
  <c r="C4397" i="12"/>
  <c r="B4532" i="12"/>
  <c r="C4167" i="12"/>
  <c r="B4302" i="12"/>
  <c r="B4237" i="12"/>
  <c r="C4102" i="12"/>
  <c r="B4414" i="12"/>
  <c r="C4279" i="12"/>
  <c r="B4047" i="12"/>
  <c r="C3912" i="12"/>
  <c r="C3717" i="12"/>
  <c r="B3852" i="12"/>
  <c r="B4033" i="12"/>
  <c r="C3898" i="12"/>
  <c r="C3483" i="12"/>
  <c r="B3618" i="12"/>
  <c r="B4146" i="12"/>
  <c r="C4011" i="12"/>
  <c r="B3973" i="12"/>
  <c r="C3838" i="12"/>
  <c r="B3748" i="12"/>
  <c r="C3613" i="12"/>
  <c r="A4015" i="12"/>
  <c r="C3880" i="12"/>
  <c r="C3850" i="12"/>
  <c r="B3985" i="12"/>
  <c r="B3869" i="12"/>
  <c r="C3734" i="12"/>
  <c r="B3919" i="12"/>
  <c r="C3784" i="12"/>
  <c r="C3938" i="12"/>
  <c r="B4073" i="12"/>
  <c r="B3809" i="12"/>
  <c r="C3674" i="12"/>
  <c r="B4006" i="12"/>
  <c r="C3871" i="12"/>
  <c r="A3743" i="12"/>
  <c r="C3608" i="12"/>
  <c r="B4342" i="12"/>
  <c r="C4207" i="12"/>
  <c r="C4429" i="12"/>
  <c r="B4564" i="12"/>
  <c r="B4811" i="12"/>
  <c r="C4676" i="12"/>
  <c r="B4394" i="12"/>
  <c r="C4259" i="12"/>
  <c r="B4412" i="12"/>
  <c r="C4277" i="12"/>
  <c r="C4132" i="12"/>
  <c r="B4267" i="12"/>
  <c r="B4002" i="12"/>
  <c r="C3867" i="12"/>
  <c r="C3873" i="12"/>
  <c r="B4008" i="12"/>
  <c r="B4701" i="12"/>
  <c r="C4566" i="12"/>
  <c r="C3949" i="12"/>
  <c r="B4084" i="12"/>
  <c r="C3955" i="12"/>
  <c r="B4090" i="12"/>
  <c r="C3585" i="12"/>
  <c r="B3720" i="12"/>
  <c r="C3707" i="12"/>
  <c r="B3842" i="12"/>
  <c r="B4996" i="12"/>
  <c r="C4861" i="12"/>
  <c r="B5093" i="12"/>
  <c r="B3614" i="12"/>
  <c r="C3479" i="12"/>
  <c r="A3925" i="12"/>
  <c r="C3790" i="12"/>
  <c r="C3863" i="12" l="1"/>
  <c r="B3998" i="12"/>
  <c r="B4518" i="12"/>
  <c r="C4383" i="12"/>
  <c r="B3795" i="12"/>
  <c r="C3660" i="12"/>
  <c r="B3747" i="12"/>
  <c r="C3612" i="12"/>
  <c r="B4157" i="12"/>
  <c r="C4022" i="12"/>
  <c r="C3947" i="12"/>
  <c r="B4082" i="12"/>
  <c r="B4635" i="12"/>
  <c r="C4500" i="12"/>
  <c r="B3975" i="12"/>
  <c r="C3840" i="12"/>
  <c r="B3847" i="12"/>
  <c r="C3712" i="12"/>
  <c r="B3999" i="12"/>
  <c r="C3864" i="12"/>
  <c r="C3575" i="12"/>
  <c r="B3710" i="12"/>
  <c r="B4446" i="12"/>
  <c r="C4311" i="12"/>
  <c r="B4094" i="12"/>
  <c r="C3959" i="12"/>
  <c r="B4625" i="12"/>
  <c r="C4490" i="12"/>
  <c r="C3926" i="12"/>
  <c r="B4061" i="12"/>
  <c r="B3755" i="12"/>
  <c r="C3620" i="12"/>
  <c r="B4093" i="12"/>
  <c r="C3958" i="12"/>
  <c r="C3841" i="12"/>
  <c r="B3976" i="12"/>
  <c r="B3886" i="12"/>
  <c r="C3751" i="12"/>
  <c r="C3632" i="12"/>
  <c r="B3767" i="12"/>
  <c r="B4475" i="12"/>
  <c r="C4340" i="12"/>
  <c r="C3972" i="12"/>
  <c r="B4107" i="12"/>
  <c r="B4375" i="12"/>
  <c r="C4240" i="12"/>
  <c r="B4236" i="12"/>
  <c r="C4101" i="12"/>
  <c r="B4579" i="12"/>
  <c r="C4444" i="12"/>
  <c r="C3816" i="12"/>
  <c r="B3951" i="12"/>
  <c r="C4725" i="12"/>
  <c r="A4860" i="12"/>
  <c r="C3647" i="12"/>
  <c r="B3782" i="12"/>
  <c r="C3595" i="12"/>
  <c r="B3730" i="12"/>
  <c r="B3684" i="12"/>
  <c r="C3549" i="12"/>
  <c r="B3657" i="12"/>
  <c r="C3522" i="12"/>
  <c r="B4571" i="12"/>
  <c r="C4436" i="12"/>
  <c r="C4441" i="12"/>
  <c r="B4576" i="12"/>
  <c r="B4118" i="12"/>
  <c r="C3983" i="12"/>
  <c r="B3968" i="12"/>
  <c r="C3833" i="12"/>
  <c r="B4775" i="12"/>
  <c r="C4640" i="12"/>
  <c r="B4547" i="12"/>
  <c r="C4412" i="12"/>
  <c r="B3883" i="12"/>
  <c r="C3748" i="12"/>
  <c r="C3818" i="12"/>
  <c r="B3953" i="12"/>
  <c r="B4225" i="12"/>
  <c r="C4090" i="12"/>
  <c r="C4002" i="12"/>
  <c r="B4137" i="12"/>
  <c r="B3957" i="12"/>
  <c r="C3822" i="12"/>
  <c r="B4461" i="12"/>
  <c r="C4326" i="12"/>
  <c r="C4084" i="12"/>
  <c r="B4219" i="12"/>
  <c r="B4208" i="12"/>
  <c r="C4073" i="12"/>
  <c r="B4120" i="12"/>
  <c r="C3985" i="12"/>
  <c r="B4667" i="12"/>
  <c r="C4532" i="12"/>
  <c r="B3787" i="12"/>
  <c r="C3652" i="12"/>
  <c r="B4114" i="12"/>
  <c r="C3979" i="12"/>
  <c r="B4710" i="12"/>
  <c r="C4575" i="12"/>
  <c r="B3721" i="12"/>
  <c r="C3586" i="12"/>
  <c r="B4514" i="12"/>
  <c r="C4379" i="12"/>
  <c r="C3720" i="12"/>
  <c r="B3855" i="12"/>
  <c r="C4564" i="12"/>
  <c r="B4699" i="12"/>
  <c r="B3910" i="12"/>
  <c r="C3775" i="12"/>
  <c r="B4054" i="12"/>
  <c r="C3919" i="12"/>
  <c r="C3622" i="12"/>
  <c r="B3757" i="12"/>
  <c r="B4393" i="12"/>
  <c r="C4258" i="12"/>
  <c r="A4060" i="12"/>
  <c r="C3925" i="12"/>
  <c r="C4342" i="12"/>
  <c r="B4477" i="12"/>
  <c r="C3692" i="12"/>
  <c r="B3827" i="12"/>
  <c r="C3589" i="12"/>
  <c r="B3724" i="12"/>
  <c r="B4366" i="12"/>
  <c r="C4231" i="12"/>
  <c r="B4286" i="12"/>
  <c r="C4151" i="12"/>
  <c r="B3749" i="12"/>
  <c r="C3614" i="12"/>
  <c r="B5131" i="12"/>
  <c r="C4996" i="12"/>
  <c r="B4946" i="12"/>
  <c r="C4811" i="12"/>
  <c r="B4281" i="12"/>
  <c r="C4146" i="12"/>
  <c r="C4047" i="12"/>
  <c r="B4182" i="12"/>
  <c r="C4719" i="12"/>
  <c r="B4854" i="12"/>
  <c r="C4334" i="12"/>
  <c r="B4469" i="12"/>
  <c r="C4733" i="12"/>
  <c r="B4868" i="12"/>
  <c r="B4690" i="12"/>
  <c r="B3744" i="12"/>
  <c r="C3609" i="12"/>
  <c r="B5155" i="12"/>
  <c r="C5155" i="12" s="1"/>
  <c r="C5020" i="12"/>
  <c r="B4751" i="12"/>
  <c r="C4616" i="12"/>
  <c r="B4448" i="12"/>
  <c r="C4313" i="12"/>
  <c r="B4087" i="12"/>
  <c r="C3952" i="12"/>
  <c r="B5036" i="12"/>
  <c r="C4901" i="12"/>
  <c r="B4143" i="12"/>
  <c r="C4008" i="12"/>
  <c r="C4447" i="12"/>
  <c r="B4582" i="12"/>
  <c r="B4141" i="12"/>
  <c r="C4006" i="12"/>
  <c r="B4168" i="12"/>
  <c r="C4033" i="12"/>
  <c r="B4372" i="12"/>
  <c r="C4237" i="12"/>
  <c r="B4067" i="12"/>
  <c r="C3932" i="12"/>
  <c r="C4299" i="12"/>
  <c r="B4434" i="12"/>
  <c r="C3852" i="12"/>
  <c r="B3987" i="12"/>
  <c r="B4437" i="12"/>
  <c r="C4302" i="12"/>
  <c r="C4580" i="12"/>
  <c r="B4715" i="12"/>
  <c r="C4425" i="12"/>
  <c r="B4560" i="12"/>
  <c r="C5118" i="12"/>
  <c r="B5253" i="12"/>
  <c r="C5253" i="12" s="1"/>
  <c r="B3675" i="12"/>
  <c r="C3540" i="12"/>
  <c r="C3933" i="12"/>
  <c r="B4068" i="12"/>
  <c r="B4304" i="12"/>
  <c r="C4169" i="12"/>
  <c r="B4552" i="12"/>
  <c r="C4417" i="12"/>
  <c r="C4145" i="12"/>
  <c r="B4280" i="12"/>
  <c r="B3977" i="12"/>
  <c r="C3842" i="12"/>
  <c r="B4402" i="12"/>
  <c r="C4267" i="12"/>
  <c r="C3618" i="12"/>
  <c r="B3753" i="12"/>
  <c r="C3963" i="12"/>
  <c r="B4098" i="12"/>
  <c r="C4511" i="12"/>
  <c r="B4646" i="12"/>
  <c r="B3849" i="12"/>
  <c r="C3714" i="12"/>
  <c r="B4458" i="12"/>
  <c r="C4323" i="12"/>
  <c r="C3531" i="12"/>
  <c r="B3666" i="12"/>
  <c r="B4464" i="12"/>
  <c r="C4329" i="12"/>
  <c r="C4140" i="12"/>
  <c r="B4275" i="12"/>
  <c r="B4509" i="12"/>
  <c r="C4374" i="12"/>
  <c r="B4543" i="12"/>
  <c r="C4408" i="12"/>
  <c r="C3858" i="12"/>
  <c r="B3993" i="12"/>
  <c r="B4465" i="12"/>
  <c r="C4318" i="12"/>
  <c r="B4453" i="12"/>
  <c r="B4529" i="12"/>
  <c r="C4394" i="12"/>
  <c r="B3944" i="12"/>
  <c r="C3809" i="12"/>
  <c r="C3869" i="12"/>
  <c r="B4004" i="12"/>
  <c r="B4108" i="12"/>
  <c r="C3973" i="12"/>
  <c r="C5076" i="12"/>
  <c r="B5211" i="12"/>
  <c r="C5211" i="12" s="1"/>
  <c r="B3995" i="12"/>
  <c r="C3860" i="12"/>
  <c r="B3694" i="12"/>
  <c r="C3559" i="12"/>
  <c r="B4595" i="12"/>
  <c r="C4460" i="12"/>
  <c r="C4316" i="12"/>
  <c r="B4451" i="12"/>
  <c r="B4204" i="12"/>
  <c r="C4069" i="12"/>
  <c r="B5228" i="12"/>
  <c r="C4701" i="12"/>
  <c r="B4836" i="12"/>
  <c r="A3878" i="12"/>
  <c r="C3743" i="12"/>
  <c r="A4150" i="12"/>
  <c r="C4015" i="12"/>
  <c r="B4549" i="12"/>
  <c r="C4414" i="12"/>
  <c r="C3543" i="12"/>
  <c r="B3678" i="12"/>
  <c r="C3804" i="12"/>
  <c r="B3939" i="12"/>
  <c r="B4081" i="12"/>
  <c r="C3946" i="12"/>
  <c r="C3625" i="12"/>
  <c r="B3760" i="12"/>
  <c r="C4336" i="12"/>
  <c r="B4471" i="12"/>
  <c r="A4589" i="12"/>
  <c r="C4454" i="12"/>
  <c r="C4077" i="12"/>
  <c r="B4212" i="12"/>
  <c r="B4526" i="12"/>
  <c r="C4391" i="12"/>
  <c r="B4521" i="12"/>
  <c r="C4386" i="12"/>
  <c r="B3943" i="12"/>
  <c r="C3808" i="12"/>
  <c r="B4703" i="12"/>
  <c r="C4568" i="12"/>
  <c r="C4571" i="12" l="1"/>
  <c r="B4706" i="12"/>
  <c r="B4371" i="12"/>
  <c r="C4236" i="12"/>
  <c r="C3755" i="12"/>
  <c r="B3890" i="12"/>
  <c r="C4446" i="12"/>
  <c r="B4581" i="12"/>
  <c r="C3975" i="12"/>
  <c r="B4110" i="12"/>
  <c r="B3882" i="12"/>
  <c r="C3747" i="12"/>
  <c r="A4995" i="12"/>
  <c r="C4860" i="12"/>
  <c r="B4196" i="12"/>
  <c r="C4061" i="12"/>
  <c r="C3710" i="12"/>
  <c r="B3845" i="12"/>
  <c r="C3767" i="12"/>
  <c r="B3902" i="12"/>
  <c r="C4107" i="12"/>
  <c r="B4242" i="12"/>
  <c r="B4217" i="12"/>
  <c r="C4082" i="12"/>
  <c r="C4118" i="12"/>
  <c r="B4253" i="12"/>
  <c r="B3819" i="12"/>
  <c r="C3684" i="12"/>
  <c r="C4625" i="12"/>
  <c r="B4760" i="12"/>
  <c r="B4134" i="12"/>
  <c r="C3999" i="12"/>
  <c r="B4653" i="12"/>
  <c r="C4518" i="12"/>
  <c r="C3782" i="12"/>
  <c r="B3917" i="12"/>
  <c r="C3657" i="12"/>
  <c r="B3792" i="12"/>
  <c r="C3795" i="12"/>
  <c r="B3930" i="12"/>
  <c r="C3951" i="12"/>
  <c r="B4086" i="12"/>
  <c r="B4711" i="12"/>
  <c r="C4576" i="12"/>
  <c r="C3730" i="12"/>
  <c r="B3865" i="12"/>
  <c r="C3998" i="12"/>
  <c r="B4133" i="12"/>
  <c r="B4510" i="12"/>
  <c r="C4375" i="12"/>
  <c r="B4021" i="12"/>
  <c r="C3886" i="12"/>
  <c r="B4770" i="12"/>
  <c r="C4635" i="12"/>
  <c r="C3976" i="12"/>
  <c r="B4111" i="12"/>
  <c r="B4714" i="12"/>
  <c r="C4579" i="12"/>
  <c r="B4610" i="12"/>
  <c r="C4475" i="12"/>
  <c r="C4093" i="12"/>
  <c r="B4228" i="12"/>
  <c r="C4094" i="12"/>
  <c r="B4229" i="12"/>
  <c r="B3982" i="12"/>
  <c r="C3847" i="12"/>
  <c r="C4157" i="12"/>
  <c r="B4292" i="12"/>
  <c r="B5003" i="12"/>
  <c r="C4868" i="12"/>
  <c r="B3962" i="12"/>
  <c r="C3827" i="12"/>
  <c r="C3943" i="12"/>
  <c r="B4078" i="12"/>
  <c r="A4724" i="12"/>
  <c r="C4589" i="12"/>
  <c r="C4081" i="12"/>
  <c r="B4216" i="12"/>
  <c r="B4684" i="12"/>
  <c r="C4549" i="12"/>
  <c r="B4339" i="12"/>
  <c r="C4204" i="12"/>
  <c r="B4130" i="12"/>
  <c r="C3995" i="12"/>
  <c r="C3944" i="12"/>
  <c r="B4079" i="12"/>
  <c r="C4458" i="12"/>
  <c r="B4593" i="12"/>
  <c r="B3810" i="12"/>
  <c r="C3675" i="12"/>
  <c r="C4437" i="12"/>
  <c r="B4572" i="12"/>
  <c r="B4507" i="12"/>
  <c r="C4372" i="12"/>
  <c r="B4222" i="12"/>
  <c r="C4087" i="12"/>
  <c r="B4416" i="12"/>
  <c r="C4281" i="12"/>
  <c r="B3884" i="12"/>
  <c r="C3749" i="12"/>
  <c r="B3856" i="12"/>
  <c r="C3721" i="12"/>
  <c r="C4114" i="12"/>
  <c r="B4249" i="12"/>
  <c r="B3922" i="12"/>
  <c r="C3787" i="12"/>
  <c r="B4682" i="12"/>
  <c r="C4547" i="12"/>
  <c r="B4606" i="12"/>
  <c r="C4471" i="12"/>
  <c r="C3939" i="12"/>
  <c r="B4074" i="12"/>
  <c r="C4836" i="12"/>
  <c r="B4971" i="12"/>
  <c r="C4451" i="12"/>
  <c r="B4586" i="12"/>
  <c r="C4275" i="12"/>
  <c r="B4410" i="12"/>
  <c r="C3753" i="12"/>
  <c r="B3888" i="12"/>
  <c r="C3987" i="12"/>
  <c r="B4122" i="12"/>
  <c r="B4604" i="12"/>
  <c r="C4469" i="12"/>
  <c r="C4477" i="12"/>
  <c r="B4612" i="12"/>
  <c r="C3757" i="12"/>
  <c r="B3892" i="12"/>
  <c r="B4834" i="12"/>
  <c r="C4699" i="12"/>
  <c r="B4354" i="12"/>
  <c r="C4219" i="12"/>
  <c r="B4717" i="12"/>
  <c r="C4582" i="12"/>
  <c r="B3984" i="12"/>
  <c r="C3849" i="12"/>
  <c r="B4303" i="12"/>
  <c r="C4168" i="12"/>
  <c r="B4278" i="12"/>
  <c r="C4143" i="12"/>
  <c r="B3879" i="12"/>
  <c r="C3744" i="12"/>
  <c r="C3678" i="12"/>
  <c r="B3813" i="12"/>
  <c r="B4695" i="12"/>
  <c r="C4560" i="12"/>
  <c r="C4434" i="12"/>
  <c r="B4569" i="12"/>
  <c r="B4989" i="12"/>
  <c r="C4854" i="12"/>
  <c r="B4656" i="12"/>
  <c r="C4521" i="12"/>
  <c r="C4595" i="12"/>
  <c r="B4730" i="12"/>
  <c r="B4243" i="12"/>
  <c r="C4108" i="12"/>
  <c r="C4509" i="12"/>
  <c r="B4644" i="12"/>
  <c r="B4599" i="12"/>
  <c r="C4464" i="12"/>
  <c r="C4402" i="12"/>
  <c r="B4537" i="12"/>
  <c r="B4439" i="12"/>
  <c r="C4304" i="12"/>
  <c r="B4276" i="12"/>
  <c r="C4141" i="12"/>
  <c r="C5036" i="12"/>
  <c r="B5171" i="12"/>
  <c r="C5171" i="12" s="1"/>
  <c r="B4501" i="12"/>
  <c r="C4366" i="12"/>
  <c r="A4195" i="12"/>
  <c r="C4060" i="12"/>
  <c r="B4189" i="12"/>
  <c r="C4054" i="12"/>
  <c r="B4845" i="12"/>
  <c r="C4710" i="12"/>
  <c r="B4255" i="12"/>
  <c r="C4120" i="12"/>
  <c r="C4461" i="12"/>
  <c r="B4596" i="12"/>
  <c r="C4098" i="12"/>
  <c r="B4233" i="12"/>
  <c r="B4415" i="12"/>
  <c r="C4280" i="12"/>
  <c r="C4137" i="12"/>
  <c r="B4272" i="12"/>
  <c r="B4661" i="12"/>
  <c r="C4526" i="12"/>
  <c r="B4664" i="12"/>
  <c r="C4529" i="12"/>
  <c r="B4678" i="12"/>
  <c r="C4543" i="12"/>
  <c r="B4583" i="12"/>
  <c r="C4448" i="12"/>
  <c r="B4347" i="12"/>
  <c r="C4212" i="12"/>
  <c r="C3855" i="12"/>
  <c r="B3990" i="12"/>
  <c r="C3953" i="12"/>
  <c r="B4088" i="12"/>
  <c r="C4004" i="12"/>
  <c r="B4139" i="12"/>
  <c r="B4588" i="12"/>
  <c r="C4453" i="12"/>
  <c r="C3666" i="12"/>
  <c r="B3801" i="12"/>
  <c r="C4068" i="12"/>
  <c r="B4203" i="12"/>
  <c r="C4715" i="12"/>
  <c r="B4850" i="12"/>
  <c r="B4317" i="12"/>
  <c r="C4182" i="12"/>
  <c r="B3859" i="12"/>
  <c r="C3724" i="12"/>
  <c r="C3993" i="12"/>
  <c r="B4128" i="12"/>
  <c r="A4285" i="12"/>
  <c r="C4150" i="12"/>
  <c r="B4687" i="12"/>
  <c r="C4552" i="12"/>
  <c r="B5081" i="12"/>
  <c r="C4946" i="12"/>
  <c r="C4286" i="12"/>
  <c r="B4421" i="12"/>
  <c r="B4802" i="12"/>
  <c r="C4667" i="12"/>
  <c r="C4775" i="12"/>
  <c r="B4910" i="12"/>
  <c r="C3760" i="12"/>
  <c r="B3895" i="12"/>
  <c r="C4646" i="12"/>
  <c r="B4781" i="12"/>
  <c r="C4703" i="12"/>
  <c r="B4838" i="12"/>
  <c r="A4013" i="12"/>
  <c r="C3878" i="12"/>
  <c r="B3829" i="12"/>
  <c r="C3694" i="12"/>
  <c r="B4600" i="12"/>
  <c r="B4112" i="12"/>
  <c r="C3977" i="12"/>
  <c r="B4202" i="12"/>
  <c r="C4067" i="12"/>
  <c r="C4751" i="12"/>
  <c r="B4886" i="12"/>
  <c r="B4825" i="12"/>
  <c r="C5131" i="12"/>
  <c r="B5266" i="12"/>
  <c r="C5266" i="12" s="1"/>
  <c r="C4393" i="12"/>
  <c r="B4528" i="12"/>
  <c r="C3910" i="12"/>
  <c r="B4045" i="12"/>
  <c r="B4649" i="12"/>
  <c r="C4514" i="12"/>
  <c r="C4208" i="12"/>
  <c r="B4343" i="12"/>
  <c r="B4092" i="12"/>
  <c r="C3957" i="12"/>
  <c r="C4225" i="12"/>
  <c r="B4360" i="12"/>
  <c r="B4018" i="12"/>
  <c r="C3883" i="12"/>
  <c r="B4103" i="12"/>
  <c r="C3968" i="12"/>
  <c r="C4196" i="12" l="1"/>
  <c r="B4331" i="12"/>
  <c r="C4228" i="12"/>
  <c r="B4363" i="12"/>
  <c r="B4000" i="12"/>
  <c r="C3865" i="12"/>
  <c r="C3792" i="12"/>
  <c r="B3927" i="12"/>
  <c r="C4760" i="12"/>
  <c r="B4895" i="12"/>
  <c r="C4242" i="12"/>
  <c r="B4377" i="12"/>
  <c r="B4025" i="12"/>
  <c r="C3890" i="12"/>
  <c r="B4905" i="12"/>
  <c r="C4770" i="12"/>
  <c r="A5130" i="12"/>
  <c r="C4995" i="12"/>
  <c r="C4229" i="12"/>
  <c r="B4364" i="12"/>
  <c r="C4111" i="12"/>
  <c r="B4246" i="12"/>
  <c r="B4268" i="12"/>
  <c r="C4133" i="12"/>
  <c r="B4065" i="12"/>
  <c r="C3930" i="12"/>
  <c r="B4716" i="12"/>
  <c r="C4581" i="12"/>
  <c r="C4610" i="12"/>
  <c r="B4745" i="12"/>
  <c r="B4156" i="12"/>
  <c r="C4021" i="12"/>
  <c r="B4846" i="12"/>
  <c r="C4711" i="12"/>
  <c r="C3819" i="12"/>
  <c r="B3954" i="12"/>
  <c r="B4017" i="12"/>
  <c r="C3882" i="12"/>
  <c r="B4506" i="12"/>
  <c r="C4371" i="12"/>
  <c r="B4352" i="12"/>
  <c r="C4217" i="12"/>
  <c r="C3902" i="12"/>
  <c r="B4037" i="12"/>
  <c r="B4221" i="12"/>
  <c r="C4086" i="12"/>
  <c r="B4388" i="12"/>
  <c r="C4253" i="12"/>
  <c r="C3845" i="12"/>
  <c r="B3980" i="12"/>
  <c r="B4245" i="12"/>
  <c r="C4110" i="12"/>
  <c r="C4706" i="12"/>
  <c r="B4841" i="12"/>
  <c r="C4134" i="12"/>
  <c r="B4269" i="12"/>
  <c r="B4427" i="12"/>
  <c r="C4292" i="12"/>
  <c r="C3917" i="12"/>
  <c r="B4052" i="12"/>
  <c r="B4117" i="12"/>
  <c r="C3982" i="12"/>
  <c r="C4714" i="12"/>
  <c r="B4849" i="12"/>
  <c r="B4645" i="12"/>
  <c r="C4510" i="12"/>
  <c r="B4788" i="12"/>
  <c r="C4653" i="12"/>
  <c r="C4018" i="12"/>
  <c r="B4153" i="12"/>
  <c r="C4649" i="12"/>
  <c r="B4784" i="12"/>
  <c r="B4960" i="12"/>
  <c r="B4337" i="12"/>
  <c r="C4202" i="12"/>
  <c r="B3964" i="12"/>
  <c r="C3829" i="12"/>
  <c r="B4257" i="12"/>
  <c r="C4122" i="12"/>
  <c r="B4728" i="12"/>
  <c r="C4593" i="12"/>
  <c r="C4128" i="12"/>
  <c r="B4263" i="12"/>
  <c r="B4119" i="12"/>
  <c r="C3984" i="12"/>
  <c r="B4357" i="12"/>
  <c r="C4222" i="12"/>
  <c r="B4247" i="12"/>
  <c r="C4112" i="12"/>
  <c r="A4148" i="12"/>
  <c r="C4013" i="12"/>
  <c r="B4734" i="12"/>
  <c r="C4599" i="12"/>
  <c r="C4656" i="12"/>
  <c r="B4791" i="12"/>
  <c r="C3892" i="12"/>
  <c r="B4027" i="12"/>
  <c r="B4023" i="12"/>
  <c r="C3888" i="12"/>
  <c r="C4971" i="12"/>
  <c r="B5106" i="12"/>
  <c r="B4213" i="12"/>
  <c r="C4078" i="12"/>
  <c r="B4663" i="12"/>
  <c r="C4528" i="12"/>
  <c r="B4779" i="12"/>
  <c r="C4644" i="12"/>
  <c r="B4014" i="12"/>
  <c r="C3879" i="12"/>
  <c r="B4817" i="12"/>
  <c r="C4682" i="12"/>
  <c r="B3991" i="12"/>
  <c r="C3856" i="12"/>
  <c r="B4642" i="12"/>
  <c r="C4507" i="12"/>
  <c r="C4684" i="12"/>
  <c r="B4819" i="12"/>
  <c r="C4092" i="12"/>
  <c r="B4227" i="12"/>
  <c r="B4937" i="12"/>
  <c r="C4802" i="12"/>
  <c r="B4822" i="12"/>
  <c r="C4687" i="12"/>
  <c r="B4723" i="12"/>
  <c r="C4588" i="12"/>
  <c r="B4799" i="12"/>
  <c r="C4664" i="12"/>
  <c r="C4255" i="12"/>
  <c r="B4390" i="12"/>
  <c r="B4636" i="12"/>
  <c r="C4501" i="12"/>
  <c r="B4411" i="12"/>
  <c r="C4276" i="12"/>
  <c r="B3948" i="12"/>
  <c r="C3813" i="12"/>
  <c r="B4747" i="12"/>
  <c r="C4612" i="12"/>
  <c r="B4545" i="12"/>
  <c r="C4410" i="12"/>
  <c r="B4209" i="12"/>
  <c r="C4074" i="12"/>
  <c r="C4572" i="12"/>
  <c r="B4707" i="12"/>
  <c r="B4351" i="12"/>
  <c r="C4216" i="12"/>
  <c r="C3859" i="12"/>
  <c r="B3994" i="12"/>
  <c r="B4384" i="12"/>
  <c r="C4249" i="12"/>
  <c r="B5045" i="12"/>
  <c r="C4910" i="12"/>
  <c r="C4596" i="12"/>
  <c r="B4731" i="12"/>
  <c r="C4834" i="12"/>
  <c r="B4969" i="12"/>
  <c r="C5081" i="12"/>
  <c r="B5216" i="12"/>
  <c r="C5216" i="12" s="1"/>
  <c r="C4317" i="12"/>
  <c r="B4452" i="12"/>
  <c r="C4233" i="12"/>
  <c r="B4368" i="12"/>
  <c r="C4343" i="12"/>
  <c r="B4478" i="12"/>
  <c r="B4735" i="12"/>
  <c r="B4338" i="12"/>
  <c r="C4203" i="12"/>
  <c r="B4274" i="12"/>
  <c r="C4139" i="12"/>
  <c r="B4223" i="12"/>
  <c r="C4088" i="12"/>
  <c r="B4413" i="12"/>
  <c r="C4278" i="12"/>
  <c r="C3884" i="12"/>
  <c r="B4019" i="12"/>
  <c r="C4130" i="12"/>
  <c r="B4265" i="12"/>
  <c r="B4097" i="12"/>
  <c r="C3962" i="12"/>
  <c r="B4324" i="12"/>
  <c r="C4189" i="12"/>
  <c r="B4813" i="12"/>
  <c r="C4678" i="12"/>
  <c r="C4415" i="12"/>
  <c r="B4550" i="12"/>
  <c r="A4330" i="12"/>
  <c r="C4195" i="12"/>
  <c r="B4830" i="12"/>
  <c r="C4695" i="12"/>
  <c r="C4079" i="12"/>
  <c r="B4214" i="12"/>
  <c r="B4916" i="12"/>
  <c r="C4781" i="12"/>
  <c r="B4238" i="12"/>
  <c r="C4103" i="12"/>
  <c r="A4420" i="12"/>
  <c r="C4285" i="12"/>
  <c r="B4482" i="12"/>
  <c r="C4347" i="12"/>
  <c r="B4796" i="12"/>
  <c r="C4661" i="12"/>
  <c r="B4980" i="12"/>
  <c r="C4845" i="12"/>
  <c r="C4439" i="12"/>
  <c r="B4574" i="12"/>
  <c r="C4243" i="12"/>
  <c r="B4378" i="12"/>
  <c r="C4989" i="12"/>
  <c r="B5124" i="12"/>
  <c r="C4583" i="12"/>
  <c r="B4718" i="12"/>
  <c r="C4586" i="12"/>
  <c r="B4721" i="12"/>
  <c r="C4360" i="12"/>
  <c r="B4495" i="12"/>
  <c r="B4180" i="12"/>
  <c r="C4045" i="12"/>
  <c r="C4886" i="12"/>
  <c r="B5021" i="12"/>
  <c r="B4985" i="12"/>
  <c r="C4850" i="12"/>
  <c r="B4973" i="12"/>
  <c r="C4838" i="12"/>
  <c r="C3895" i="12"/>
  <c r="B4030" i="12"/>
  <c r="C4421" i="12"/>
  <c r="B4556" i="12"/>
  <c r="C3801" i="12"/>
  <c r="B3936" i="12"/>
  <c r="C3990" i="12"/>
  <c r="B4125" i="12"/>
  <c r="B4407" i="12"/>
  <c r="C4272" i="12"/>
  <c r="B4672" i="12"/>
  <c r="C4537" i="12"/>
  <c r="B4865" i="12"/>
  <c r="C4730" i="12"/>
  <c r="B4704" i="12"/>
  <c r="C4569" i="12"/>
  <c r="C4303" i="12"/>
  <c r="B4438" i="12"/>
  <c r="C4717" i="12"/>
  <c r="B4852" i="12"/>
  <c r="C4354" i="12"/>
  <c r="B4489" i="12"/>
  <c r="B4739" i="12"/>
  <c r="C4604" i="12"/>
  <c r="B4741" i="12"/>
  <c r="C4606" i="12"/>
  <c r="C3922" i="12"/>
  <c r="B4057" i="12"/>
  <c r="B4551" i="12"/>
  <c r="C4416" i="12"/>
  <c r="B3945" i="12"/>
  <c r="C3810" i="12"/>
  <c r="C4339" i="12"/>
  <c r="B4474" i="12"/>
  <c r="A4859" i="12"/>
  <c r="C4724" i="12"/>
  <c r="B5138" i="12"/>
  <c r="C5138" i="12" s="1"/>
  <c r="C5003" i="12"/>
  <c r="C4269" i="12" l="1"/>
  <c r="B4404" i="12"/>
  <c r="C4388" i="12"/>
  <c r="B4523" i="12"/>
  <c r="C4506" i="12"/>
  <c r="B4641" i="12"/>
  <c r="C4156" i="12"/>
  <c r="B4291" i="12"/>
  <c r="C4268" i="12"/>
  <c r="B4403" i="12"/>
  <c r="B5040" i="12"/>
  <c r="C4905" i="12"/>
  <c r="C4841" i="12"/>
  <c r="B4976" i="12"/>
  <c r="C4745" i="12"/>
  <c r="B4880" i="12"/>
  <c r="C4246" i="12"/>
  <c r="B4381" i="12"/>
  <c r="C3927" i="12"/>
  <c r="B4062" i="12"/>
  <c r="B4252" i="12"/>
  <c r="C4117" i="12"/>
  <c r="C4025" i="12"/>
  <c r="B4160" i="12"/>
  <c r="C4377" i="12"/>
  <c r="B4512" i="12"/>
  <c r="B4923" i="12"/>
  <c r="C4788" i="12"/>
  <c r="B4380" i="12"/>
  <c r="C4245" i="12"/>
  <c r="B4851" i="12"/>
  <c r="C4716" i="12"/>
  <c r="B4984" i="12"/>
  <c r="C4849" i="12"/>
  <c r="C4221" i="12"/>
  <c r="B4356" i="12"/>
  <c r="C4017" i="12"/>
  <c r="B4152" i="12"/>
  <c r="C4000" i="12"/>
  <c r="B4135" i="12"/>
  <c r="B4187" i="12"/>
  <c r="C4052" i="12"/>
  <c r="B4172" i="12"/>
  <c r="C4037" i="12"/>
  <c r="B4499" i="12"/>
  <c r="C4364" i="12"/>
  <c r="C3980" i="12"/>
  <c r="B4115" i="12"/>
  <c r="B5030" i="12"/>
  <c r="C4895" i="12"/>
  <c r="C4331" i="12"/>
  <c r="B4466" i="12"/>
  <c r="B4089" i="12"/>
  <c r="C3954" i="12"/>
  <c r="B4498" i="12"/>
  <c r="C4363" i="12"/>
  <c r="B4780" i="12"/>
  <c r="C4645" i="12"/>
  <c r="B4562" i="12"/>
  <c r="C4427" i="12"/>
  <c r="B4487" i="12"/>
  <c r="C4352" i="12"/>
  <c r="C4846" i="12"/>
  <c r="B4981" i="12"/>
  <c r="C4065" i="12"/>
  <c r="B4200" i="12"/>
  <c r="A5265" i="12"/>
  <c r="C5265" i="12" s="1"/>
  <c r="C5130" i="12"/>
  <c r="B4691" i="12"/>
  <c r="C4556" i="12"/>
  <c r="B4613" i="12"/>
  <c r="C4478" i="12"/>
  <c r="B4080" i="12"/>
  <c r="C3945" i="12"/>
  <c r="C4180" i="12"/>
  <c r="B4315" i="12"/>
  <c r="C4980" i="12"/>
  <c r="B5115" i="12"/>
  <c r="B4472" i="12"/>
  <c r="C4337" i="12"/>
  <c r="C4495" i="12"/>
  <c r="B4630" i="12"/>
  <c r="B5259" i="12"/>
  <c r="C5259" i="12" s="1"/>
  <c r="C5124" i="12"/>
  <c r="C4265" i="12"/>
  <c r="B4400" i="12"/>
  <c r="A4555" i="12"/>
  <c r="C4420" i="12"/>
  <c r="A4465" i="12"/>
  <c r="C4330" i="12"/>
  <c r="C4351" i="12"/>
  <c r="B4486" i="12"/>
  <c r="C4747" i="12"/>
  <c r="B4882" i="12"/>
  <c r="C4779" i="12"/>
  <c r="B4914" i="12"/>
  <c r="C4023" i="12"/>
  <c r="B4158" i="12"/>
  <c r="B4869" i="12"/>
  <c r="C4734" i="12"/>
  <c r="C4119" i="12"/>
  <c r="B4254" i="12"/>
  <c r="B4392" i="12"/>
  <c r="C4257" i="12"/>
  <c r="C4057" i="12"/>
  <c r="B4192" i="12"/>
  <c r="B4987" i="12"/>
  <c r="C4852" i="12"/>
  <c r="B4260" i="12"/>
  <c r="C4125" i="12"/>
  <c r="C4721" i="12"/>
  <c r="B4856" i="12"/>
  <c r="B4513" i="12"/>
  <c r="C4378" i="12"/>
  <c r="C4550" i="12"/>
  <c r="B4685" i="12"/>
  <c r="B4154" i="12"/>
  <c r="C4019" i="12"/>
  <c r="C4969" i="12"/>
  <c r="B5104" i="12"/>
  <c r="B4842" i="12"/>
  <c r="C4707" i="12"/>
  <c r="B4525" i="12"/>
  <c r="C4390" i="12"/>
  <c r="C4027" i="12"/>
  <c r="B4162" i="12"/>
  <c r="B4398" i="12"/>
  <c r="C4263" i="12"/>
  <c r="B4919" i="12"/>
  <c r="C4784" i="12"/>
  <c r="B4587" i="12"/>
  <c r="C4452" i="12"/>
  <c r="C3994" i="12"/>
  <c r="B4129" i="12"/>
  <c r="B4874" i="12"/>
  <c r="C4739" i="12"/>
  <c r="B4863" i="12"/>
  <c r="C4728" i="12"/>
  <c r="B4624" i="12"/>
  <c r="C4489" i="12"/>
  <c r="C4636" i="12"/>
  <c r="B4771" i="12"/>
  <c r="A4994" i="12"/>
  <c r="C4859" i="12"/>
  <c r="C4865" i="12"/>
  <c r="B5000" i="12"/>
  <c r="B5108" i="12"/>
  <c r="C4973" i="12"/>
  <c r="C4796" i="12"/>
  <c r="B4931" i="12"/>
  <c r="C4916" i="12"/>
  <c r="B5051" i="12"/>
  <c r="C4324" i="12"/>
  <c r="B4459" i="12"/>
  <c r="B4519" i="12"/>
  <c r="C4384" i="12"/>
  <c r="C3948" i="12"/>
  <c r="B4083" i="12"/>
  <c r="C3991" i="12"/>
  <c r="B4126" i="12"/>
  <c r="C4663" i="12"/>
  <c r="B4798" i="12"/>
  <c r="A4283" i="12"/>
  <c r="C4148" i="12"/>
  <c r="B4853" i="12"/>
  <c r="C4718" i="12"/>
  <c r="B4954" i="12"/>
  <c r="C4819" i="12"/>
  <c r="B4232" i="12"/>
  <c r="C4097" i="12"/>
  <c r="B4409" i="12"/>
  <c r="C4274" i="12"/>
  <c r="B5180" i="12"/>
  <c r="C5180" i="12" s="1"/>
  <c r="C5045" i="12"/>
  <c r="B4165" i="12"/>
  <c r="C4030" i="12"/>
  <c r="B5095" i="12"/>
  <c r="B4542" i="12"/>
  <c r="C4407" i="12"/>
  <c r="C4413" i="12"/>
  <c r="B4548" i="12"/>
  <c r="B4473" i="12"/>
  <c r="C4338" i="12"/>
  <c r="C4723" i="12"/>
  <c r="B4858" i="12"/>
  <c r="B4609" i="12"/>
  <c r="C4474" i="12"/>
  <c r="B4573" i="12"/>
  <c r="C4438" i="12"/>
  <c r="C3936" i="12"/>
  <c r="B4071" i="12"/>
  <c r="C5021" i="12"/>
  <c r="B5156" i="12"/>
  <c r="C5156" i="12" s="1"/>
  <c r="B4709" i="12"/>
  <c r="C4574" i="12"/>
  <c r="B4349" i="12"/>
  <c r="C4214" i="12"/>
  <c r="B4870" i="12"/>
  <c r="C4731" i="12"/>
  <c r="B4866" i="12"/>
  <c r="C4227" i="12"/>
  <c r="B4362" i="12"/>
  <c r="B4288" i="12"/>
  <c r="C4153" i="12"/>
  <c r="C5106" i="12"/>
  <c r="B5241" i="12"/>
  <c r="C5241" i="12" s="1"/>
  <c r="B4926" i="12"/>
  <c r="C4791" i="12"/>
  <c r="C4830" i="12"/>
  <c r="B4965" i="12"/>
  <c r="C4545" i="12"/>
  <c r="B4680" i="12"/>
  <c r="B4546" i="12"/>
  <c r="C4411" i="12"/>
  <c r="B5072" i="12"/>
  <c r="C4937" i="12"/>
  <c r="C4014" i="12"/>
  <c r="B4149" i="12"/>
  <c r="C4357" i="12"/>
  <c r="B4492" i="12"/>
  <c r="B4503" i="12"/>
  <c r="C4368" i="12"/>
  <c r="C4551" i="12"/>
  <c r="B4686" i="12"/>
  <c r="C4704" i="12"/>
  <c r="B4839" i="12"/>
  <c r="B4373" i="12"/>
  <c r="C4238" i="12"/>
  <c r="C4642" i="12"/>
  <c r="B4777" i="12"/>
  <c r="B4876" i="12"/>
  <c r="C4741" i="12"/>
  <c r="C4672" i="12"/>
  <c r="B4807" i="12"/>
  <c r="B5120" i="12"/>
  <c r="C4985" i="12"/>
  <c r="B4617" i="12"/>
  <c r="C4482" i="12"/>
  <c r="B4948" i="12"/>
  <c r="C4813" i="12"/>
  <c r="C4223" i="12"/>
  <c r="B4358" i="12"/>
  <c r="B4344" i="12"/>
  <c r="C4209" i="12"/>
  <c r="B4934" i="12"/>
  <c r="C4799" i="12"/>
  <c r="B4957" i="12"/>
  <c r="C4822" i="12"/>
  <c r="C4817" i="12"/>
  <c r="B4952" i="12"/>
  <c r="B4348" i="12"/>
  <c r="C4213" i="12"/>
  <c r="B4382" i="12"/>
  <c r="C4247" i="12"/>
  <c r="C3964" i="12"/>
  <c r="B4099" i="12"/>
  <c r="B5116" i="12" l="1"/>
  <c r="C4981" i="12"/>
  <c r="C4160" i="12"/>
  <c r="B4295" i="12"/>
  <c r="C4498" i="12"/>
  <c r="B4633" i="12"/>
  <c r="C4851" i="12"/>
  <c r="B4986" i="12"/>
  <c r="C4152" i="12"/>
  <c r="B4287" i="12"/>
  <c r="B5111" i="12"/>
  <c r="C4976" i="12"/>
  <c r="C4641" i="12"/>
  <c r="B4776" i="12"/>
  <c r="B4250" i="12"/>
  <c r="C4115" i="12"/>
  <c r="B4622" i="12"/>
  <c r="C4487" i="12"/>
  <c r="B4224" i="12"/>
  <c r="C4089" i="12"/>
  <c r="C4499" i="12"/>
  <c r="B4634" i="12"/>
  <c r="C4380" i="12"/>
  <c r="B4515" i="12"/>
  <c r="C4252" i="12"/>
  <c r="B4387" i="12"/>
  <c r="B4491" i="12"/>
  <c r="C4356" i="12"/>
  <c r="B4197" i="12"/>
  <c r="C4062" i="12"/>
  <c r="C4562" i="12"/>
  <c r="B4697" i="12"/>
  <c r="B4307" i="12"/>
  <c r="C4172" i="12"/>
  <c r="B5058" i="12"/>
  <c r="C4923" i="12"/>
  <c r="C5040" i="12"/>
  <c r="B5175" i="12"/>
  <c r="C5175" i="12" s="1"/>
  <c r="B4270" i="12"/>
  <c r="C4135" i="12"/>
  <c r="B5015" i="12"/>
  <c r="C4880" i="12"/>
  <c r="B4658" i="12"/>
  <c r="C4523" i="12"/>
  <c r="B4335" i="12"/>
  <c r="C4200" i="12"/>
  <c r="B4647" i="12"/>
  <c r="C4512" i="12"/>
  <c r="B4516" i="12"/>
  <c r="C4381" i="12"/>
  <c r="B4538" i="12"/>
  <c r="C4403" i="12"/>
  <c r="C4404" i="12"/>
  <c r="B4539" i="12"/>
  <c r="C4291" i="12"/>
  <c r="B4426" i="12"/>
  <c r="C4466" i="12"/>
  <c r="B4601" i="12"/>
  <c r="C4780" i="12"/>
  <c r="B4915" i="12"/>
  <c r="B5165" i="12"/>
  <c r="C5165" i="12" s="1"/>
  <c r="C5030" i="12"/>
  <c r="B4322" i="12"/>
  <c r="C4187" i="12"/>
  <c r="C4984" i="12"/>
  <c r="B5119" i="12"/>
  <c r="C4542" i="12"/>
  <c r="B4677" i="12"/>
  <c r="C4409" i="12"/>
  <c r="B4544" i="12"/>
  <c r="B4998" i="12"/>
  <c r="C4863" i="12"/>
  <c r="C4931" i="12"/>
  <c r="B5066" i="12"/>
  <c r="B4535" i="12"/>
  <c r="C4400" i="12"/>
  <c r="B4483" i="12"/>
  <c r="C4348" i="12"/>
  <c r="C4373" i="12"/>
  <c r="B4508" i="12"/>
  <c r="B5230" i="12"/>
  <c r="A5129" i="12"/>
  <c r="C4994" i="12"/>
  <c r="B4648" i="12"/>
  <c r="C4513" i="12"/>
  <c r="B4215" i="12"/>
  <c r="C4080" i="12"/>
  <c r="C4952" i="12"/>
  <c r="B5087" i="12"/>
  <c r="B4942" i="12"/>
  <c r="C4807" i="12"/>
  <c r="B4627" i="12"/>
  <c r="C4492" i="12"/>
  <c r="C4866" i="12"/>
  <c r="B5001" i="12"/>
  <c r="B4683" i="12"/>
  <c r="C4548" i="12"/>
  <c r="B4933" i="12"/>
  <c r="C4798" i="12"/>
  <c r="C4083" i="12"/>
  <c r="B4218" i="12"/>
  <c r="B4594" i="12"/>
  <c r="C4459" i="12"/>
  <c r="B4906" i="12"/>
  <c r="C4771" i="12"/>
  <c r="C4129" i="12"/>
  <c r="B4264" i="12"/>
  <c r="B4297" i="12"/>
  <c r="C4162" i="12"/>
  <c r="B4991" i="12"/>
  <c r="C4856" i="12"/>
  <c r="B5049" i="12"/>
  <c r="C4914" i="12"/>
  <c r="C4315" i="12"/>
  <c r="B4450" i="12"/>
  <c r="C5000" i="12"/>
  <c r="B5135" i="12"/>
  <c r="C5135" i="12" s="1"/>
  <c r="B4988" i="12"/>
  <c r="C4853" i="12"/>
  <c r="B4479" i="12"/>
  <c r="C4344" i="12"/>
  <c r="C5120" i="12"/>
  <c r="B5255" i="12"/>
  <c r="C5255" i="12" s="1"/>
  <c r="B4638" i="12"/>
  <c r="C4503" i="12"/>
  <c r="B4367" i="12"/>
  <c r="C4232" i="12"/>
  <c r="C4546" i="12"/>
  <c r="B4681" i="12"/>
  <c r="B5061" i="12"/>
  <c r="C4926" i="12"/>
  <c r="C4349" i="12"/>
  <c r="B4484" i="12"/>
  <c r="B4708" i="12"/>
  <c r="C4573" i="12"/>
  <c r="B4300" i="12"/>
  <c r="C4165" i="12"/>
  <c r="C4954" i="12"/>
  <c r="B5089" i="12"/>
  <c r="C4392" i="12"/>
  <c r="B4527" i="12"/>
  <c r="A4600" i="12"/>
  <c r="C4465" i="12"/>
  <c r="B4748" i="12"/>
  <c r="C4613" i="12"/>
  <c r="B4912" i="12"/>
  <c r="C4777" i="12"/>
  <c r="C4686" i="12"/>
  <c r="B4821" i="12"/>
  <c r="C4858" i="12"/>
  <c r="B4993" i="12"/>
  <c r="B4621" i="12"/>
  <c r="C4486" i="12"/>
  <c r="B4423" i="12"/>
  <c r="C4288" i="12"/>
  <c r="C4472" i="12"/>
  <c r="B4607" i="12"/>
  <c r="C4099" i="12"/>
  <c r="B4234" i="12"/>
  <c r="C5104" i="12"/>
  <c r="B5239" i="12"/>
  <c r="C5239" i="12" s="1"/>
  <c r="B4327" i="12"/>
  <c r="C4192" i="12"/>
  <c r="B4293" i="12"/>
  <c r="C4158" i="12"/>
  <c r="C5115" i="12"/>
  <c r="B5250" i="12"/>
  <c r="C5250" i="12" s="1"/>
  <c r="B4608" i="12"/>
  <c r="C4473" i="12"/>
  <c r="A4418" i="12"/>
  <c r="C4283" i="12"/>
  <c r="B4533" i="12"/>
  <c r="C4398" i="12"/>
  <c r="C4358" i="12"/>
  <c r="B4493" i="12"/>
  <c r="B4974" i="12"/>
  <c r="C4839" i="12"/>
  <c r="C4149" i="12"/>
  <c r="B4284" i="12"/>
  <c r="B4815" i="12"/>
  <c r="C4680" i="12"/>
  <c r="B4261" i="12"/>
  <c r="C4126" i="12"/>
  <c r="B5186" i="12"/>
  <c r="C5186" i="12" s="1"/>
  <c r="C5051" i="12"/>
  <c r="C4254" i="12"/>
  <c r="B4389" i="12"/>
  <c r="C4882" i="12"/>
  <c r="B5017" i="12"/>
  <c r="C4630" i="12"/>
  <c r="B4765" i="12"/>
  <c r="B4820" i="12"/>
  <c r="C4685" i="12"/>
  <c r="B5069" i="12"/>
  <c r="C4934" i="12"/>
  <c r="B5207" i="12"/>
  <c r="C5207" i="12" s="1"/>
  <c r="C5072" i="12"/>
  <c r="B5005" i="12"/>
  <c r="B5054" i="12"/>
  <c r="C4919" i="12"/>
  <c r="B4977" i="12"/>
  <c r="C4842" i="12"/>
  <c r="C4987" i="12"/>
  <c r="B5122" i="12"/>
  <c r="C4869" i="12"/>
  <c r="B5004" i="12"/>
  <c r="C4965" i="12"/>
  <c r="B5100" i="12"/>
  <c r="B4497" i="12"/>
  <c r="C4362" i="12"/>
  <c r="B4206" i="12"/>
  <c r="C4071" i="12"/>
  <c r="C4948" i="12"/>
  <c r="B5083" i="12"/>
  <c r="B5009" i="12"/>
  <c r="C4874" i="12"/>
  <c r="B4517" i="12"/>
  <c r="C4382" i="12"/>
  <c r="B5092" i="12"/>
  <c r="C4957" i="12"/>
  <c r="B4752" i="12"/>
  <c r="C4617" i="12"/>
  <c r="B5011" i="12"/>
  <c r="C4876" i="12"/>
  <c r="C4709" i="12"/>
  <c r="B4844" i="12"/>
  <c r="B4744" i="12"/>
  <c r="C4609" i="12"/>
  <c r="B4654" i="12"/>
  <c r="C4519" i="12"/>
  <c r="B5243" i="12"/>
  <c r="C5243" i="12" s="1"/>
  <c r="C5108" i="12"/>
  <c r="B4759" i="12"/>
  <c r="C4624" i="12"/>
  <c r="C4587" i="12"/>
  <c r="B4722" i="12"/>
  <c r="B4660" i="12"/>
  <c r="C4525" i="12"/>
  <c r="B4289" i="12"/>
  <c r="C4154" i="12"/>
  <c r="C4260" i="12"/>
  <c r="B4395" i="12"/>
  <c r="A4690" i="12"/>
  <c r="C4555" i="12"/>
  <c r="B4826" i="12"/>
  <c r="C4691" i="12"/>
  <c r="B4457" i="12" l="1"/>
  <c r="C4322" i="12"/>
  <c r="B4674" i="12"/>
  <c r="C4539" i="12"/>
  <c r="B4769" i="12"/>
  <c r="C4634" i="12"/>
  <c r="C4776" i="12"/>
  <c r="B4911" i="12"/>
  <c r="C4633" i="12"/>
  <c r="B4768" i="12"/>
  <c r="C4335" i="12"/>
  <c r="B4470" i="12"/>
  <c r="B4332" i="12"/>
  <c r="C4197" i="12"/>
  <c r="C4915" i="12"/>
  <c r="B5050" i="12"/>
  <c r="C4538" i="12"/>
  <c r="B4673" i="12"/>
  <c r="C4658" i="12"/>
  <c r="B4793" i="12"/>
  <c r="B5193" i="12"/>
  <c r="C5193" i="12" s="1"/>
  <c r="C5058" i="12"/>
  <c r="B4626" i="12"/>
  <c r="C4491" i="12"/>
  <c r="B4359" i="12"/>
  <c r="C4224" i="12"/>
  <c r="C5111" i="12"/>
  <c r="B5246" i="12"/>
  <c r="C5246" i="12" s="1"/>
  <c r="B4561" i="12"/>
  <c r="C4426" i="12"/>
  <c r="B4782" i="12"/>
  <c r="C4647" i="12"/>
  <c r="C4270" i="12"/>
  <c r="B4405" i="12"/>
  <c r="C4250" i="12"/>
  <c r="B4385" i="12"/>
  <c r="C4295" i="12"/>
  <c r="B4430" i="12"/>
  <c r="B5254" i="12"/>
  <c r="C5254" i="12" s="1"/>
  <c r="C5119" i="12"/>
  <c r="C4601" i="12"/>
  <c r="B4736" i="12"/>
  <c r="B4522" i="12"/>
  <c r="C4387" i="12"/>
  <c r="B4422" i="12"/>
  <c r="C4287" i="12"/>
  <c r="C4697" i="12"/>
  <c r="B4832" i="12"/>
  <c r="B4650" i="12"/>
  <c r="C4515" i="12"/>
  <c r="B5121" i="12"/>
  <c r="C4986" i="12"/>
  <c r="C4516" i="12"/>
  <c r="B4651" i="12"/>
  <c r="C5015" i="12"/>
  <c r="B5150" i="12"/>
  <c r="C5150" i="12" s="1"/>
  <c r="B4442" i="12"/>
  <c r="C4307" i="12"/>
  <c r="B4757" i="12"/>
  <c r="C4622" i="12"/>
  <c r="B5251" i="12"/>
  <c r="C5251" i="12" s="1"/>
  <c r="C5116" i="12"/>
  <c r="C4765" i="12"/>
  <c r="B4900" i="12"/>
  <c r="B4585" i="12"/>
  <c r="C4450" i="12"/>
  <c r="B4614" i="12"/>
  <c r="C4479" i="12"/>
  <c r="C5017" i="12"/>
  <c r="B5152" i="12"/>
  <c r="C5152" i="12" s="1"/>
  <c r="C4654" i="12"/>
  <c r="B4789" i="12"/>
  <c r="B4652" i="12"/>
  <c r="C4517" i="12"/>
  <c r="C5069" i="12"/>
  <c r="B5204" i="12"/>
  <c r="C5204" i="12" s="1"/>
  <c r="A4735" i="12"/>
  <c r="C4600" i="12"/>
  <c r="B4857" i="12"/>
  <c r="C4722" i="12"/>
  <c r="C5004" i="12"/>
  <c r="B5139" i="12"/>
  <c r="C5139" i="12" s="1"/>
  <c r="C4389" i="12"/>
  <c r="B4524" i="12"/>
  <c r="B4419" i="12"/>
  <c r="C4284" i="12"/>
  <c r="C4821" i="12"/>
  <c r="B4956" i="12"/>
  <c r="B4662" i="12"/>
  <c r="C4527" i="12"/>
  <c r="C4484" i="12"/>
  <c r="B4619" i="12"/>
  <c r="C5001" i="12"/>
  <c r="B5136" i="12"/>
  <c r="C5136" i="12" s="1"/>
  <c r="B5201" i="12"/>
  <c r="C5201" i="12" s="1"/>
  <c r="C5066" i="12"/>
  <c r="B4424" i="12"/>
  <c r="C4289" i="12"/>
  <c r="C4607" i="12"/>
  <c r="B4742" i="12"/>
  <c r="B5128" i="12"/>
  <c r="C4993" i="12"/>
  <c r="B4341" i="12"/>
  <c r="C4206" i="12"/>
  <c r="C4708" i="12"/>
  <c r="B4843" i="12"/>
  <c r="B4502" i="12"/>
  <c r="C4367" i="12"/>
  <c r="C4988" i="12"/>
  <c r="B5123" i="12"/>
  <c r="B5184" i="12"/>
  <c r="C5184" i="12" s="1"/>
  <c r="C5049" i="12"/>
  <c r="A4825" i="12"/>
  <c r="C4690" i="12"/>
  <c r="C5011" i="12"/>
  <c r="B5146" i="12"/>
  <c r="C5146" i="12" s="1"/>
  <c r="B5144" i="12"/>
  <c r="C5144" i="12" s="1"/>
  <c r="C5009" i="12"/>
  <c r="B4632" i="12"/>
  <c r="C4497" i="12"/>
  <c r="B5140" i="12"/>
  <c r="A4553" i="12"/>
  <c r="C4418" i="12"/>
  <c r="C4327" i="12"/>
  <c r="B4462" i="12"/>
  <c r="B4558" i="12"/>
  <c r="C4423" i="12"/>
  <c r="B4773" i="12"/>
  <c r="C4638" i="12"/>
  <c r="B5126" i="12"/>
  <c r="C4991" i="12"/>
  <c r="C4906" i="12"/>
  <c r="B5041" i="12"/>
  <c r="C4933" i="12"/>
  <c r="B5068" i="12"/>
  <c r="B5077" i="12"/>
  <c r="C4942" i="12"/>
  <c r="A5264" i="12"/>
  <c r="C5264" i="12" s="1"/>
  <c r="C5129" i="12"/>
  <c r="C4483" i="12"/>
  <c r="B4618" i="12"/>
  <c r="C4844" i="12"/>
  <c r="B4979" i="12"/>
  <c r="B4628" i="12"/>
  <c r="C4493" i="12"/>
  <c r="B4369" i="12"/>
  <c r="C4234" i="12"/>
  <c r="B5227" i="12"/>
  <c r="C5227" i="12" s="1"/>
  <c r="C5092" i="12"/>
  <c r="B4396" i="12"/>
  <c r="C4261" i="12"/>
  <c r="B4883" i="12"/>
  <c r="C4748" i="12"/>
  <c r="B4435" i="12"/>
  <c r="C4300" i="12"/>
  <c r="B4399" i="12"/>
  <c r="C4264" i="12"/>
  <c r="B4353" i="12"/>
  <c r="C4218" i="12"/>
  <c r="B4812" i="12"/>
  <c r="C4677" i="12"/>
  <c r="B4795" i="12"/>
  <c r="C4660" i="12"/>
  <c r="B5189" i="12"/>
  <c r="C5189" i="12" s="1"/>
  <c r="C5054" i="12"/>
  <c r="C4648" i="12"/>
  <c r="B4783" i="12"/>
  <c r="B4530" i="12"/>
  <c r="C4395" i="12"/>
  <c r="C5083" i="12"/>
  <c r="B5218" i="12"/>
  <c r="C5218" i="12" s="1"/>
  <c r="B5235" i="12"/>
  <c r="C5235" i="12" s="1"/>
  <c r="C5100" i="12"/>
  <c r="C5122" i="12"/>
  <c r="B5257" i="12"/>
  <c r="C5257" i="12" s="1"/>
  <c r="C5089" i="12"/>
  <c r="B5224" i="12"/>
  <c r="C5224" i="12" s="1"/>
  <c r="B5222" i="12"/>
  <c r="C5222" i="12" s="1"/>
  <c r="C5087" i="12"/>
  <c r="C4681" i="12"/>
  <c r="B4816" i="12"/>
  <c r="C4544" i="12"/>
  <c r="B4679" i="12"/>
  <c r="C4826" i="12"/>
  <c r="B4961" i="12"/>
  <c r="B5112" i="12"/>
  <c r="C4977" i="12"/>
  <c r="C4297" i="12"/>
  <c r="B4432" i="12"/>
  <c r="B4729" i="12"/>
  <c r="C4594" i="12"/>
  <c r="B4350" i="12"/>
  <c r="C4215" i="12"/>
  <c r="C4508" i="12"/>
  <c r="B4643" i="12"/>
  <c r="B4950" i="12"/>
  <c r="C4815" i="12"/>
  <c r="C4533" i="12"/>
  <c r="B4668" i="12"/>
  <c r="B4428" i="12"/>
  <c r="C4293" i="12"/>
  <c r="B4762" i="12"/>
  <c r="C4627" i="12"/>
  <c r="B4894" i="12"/>
  <c r="C4759" i="12"/>
  <c r="C4744" i="12"/>
  <c r="B4879" i="12"/>
  <c r="C4752" i="12"/>
  <c r="B4887" i="12"/>
  <c r="C4820" i="12"/>
  <c r="B4955" i="12"/>
  <c r="C4974" i="12"/>
  <c r="B5109" i="12"/>
  <c r="B4743" i="12"/>
  <c r="C4608" i="12"/>
  <c r="B4756" i="12"/>
  <c r="C4621" i="12"/>
  <c r="C4912" i="12"/>
  <c r="B5047" i="12"/>
  <c r="C5061" i="12"/>
  <c r="B5196" i="12"/>
  <c r="C5196" i="12" s="1"/>
  <c r="B4818" i="12"/>
  <c r="C4683" i="12"/>
  <c r="B4670" i="12"/>
  <c r="C4535" i="12"/>
  <c r="C4998" i="12"/>
  <c r="B5133" i="12"/>
  <c r="C5133" i="12" s="1"/>
  <c r="B4917" i="12" l="1"/>
  <c r="C4782" i="12"/>
  <c r="C4626" i="12"/>
  <c r="B4761" i="12"/>
  <c r="C4651" i="12"/>
  <c r="B4786" i="12"/>
  <c r="B4565" i="12"/>
  <c r="C4430" i="12"/>
  <c r="C4832" i="12"/>
  <c r="B4967" i="12"/>
  <c r="B5046" i="12"/>
  <c r="C4911" i="12"/>
  <c r="B4557" i="12"/>
  <c r="C4422" i="12"/>
  <c r="C4561" i="12"/>
  <c r="B4696" i="12"/>
  <c r="C4769" i="12"/>
  <c r="B4904" i="12"/>
  <c r="B4520" i="12"/>
  <c r="C4385" i="12"/>
  <c r="B4892" i="12"/>
  <c r="C4757" i="12"/>
  <c r="C5121" i="12"/>
  <c r="B5256" i="12"/>
  <c r="C5256" i="12" s="1"/>
  <c r="B4657" i="12"/>
  <c r="C4522" i="12"/>
  <c r="B4809" i="12"/>
  <c r="C4674" i="12"/>
  <c r="B4467" i="12"/>
  <c r="C4332" i="12"/>
  <c r="C4470" i="12"/>
  <c r="B4605" i="12"/>
  <c r="B4871" i="12"/>
  <c r="C4736" i="12"/>
  <c r="C4405" i="12"/>
  <c r="B4540" i="12"/>
  <c r="C4673" i="12"/>
  <c r="B4808" i="12"/>
  <c r="B4903" i="12"/>
  <c r="C4768" i="12"/>
  <c r="C5050" i="12"/>
  <c r="B5185" i="12"/>
  <c r="C5185" i="12" s="1"/>
  <c r="B4928" i="12"/>
  <c r="C4793" i="12"/>
  <c r="B4577" i="12"/>
  <c r="C4442" i="12"/>
  <c r="C4650" i="12"/>
  <c r="B4785" i="12"/>
  <c r="B4494" i="12"/>
  <c r="C4359" i="12"/>
  <c r="C4457" i="12"/>
  <c r="B4592" i="12"/>
  <c r="C4428" i="12"/>
  <c r="B4563" i="12"/>
  <c r="B4485" i="12"/>
  <c r="C4350" i="12"/>
  <c r="B5247" i="12"/>
  <c r="C5247" i="12" s="1"/>
  <c r="C5112" i="12"/>
  <c r="C4879" i="12"/>
  <c r="B5014" i="12"/>
  <c r="B4803" i="12"/>
  <c r="C4668" i="12"/>
  <c r="B5096" i="12"/>
  <c r="C4961" i="12"/>
  <c r="B4597" i="12"/>
  <c r="C4462" i="12"/>
  <c r="C4619" i="12"/>
  <c r="B4754" i="12"/>
  <c r="C4524" i="12"/>
  <c r="B4659" i="12"/>
  <c r="B4878" i="12"/>
  <c r="C4743" i="12"/>
  <c r="B4864" i="12"/>
  <c r="C4729" i="12"/>
  <c r="B4930" i="12"/>
  <c r="C4795" i="12"/>
  <c r="B5261" i="12"/>
  <c r="C5261" i="12" s="1"/>
  <c r="C5126" i="12"/>
  <c r="B4767" i="12"/>
  <c r="C4632" i="12"/>
  <c r="C4341" i="12"/>
  <c r="B4476" i="12"/>
  <c r="A4870" i="12"/>
  <c r="C4735" i="12"/>
  <c r="C4614" i="12"/>
  <c r="B4749" i="12"/>
  <c r="C4818" i="12"/>
  <c r="B4953" i="12"/>
  <c r="B4814" i="12"/>
  <c r="C4679" i="12"/>
  <c r="B5114" i="12"/>
  <c r="C4979" i="12"/>
  <c r="C5123" i="12"/>
  <c r="B5258" i="12"/>
  <c r="C5258" i="12" s="1"/>
  <c r="C4894" i="12"/>
  <c r="B5029" i="12"/>
  <c r="B5085" i="12"/>
  <c r="C4950" i="12"/>
  <c r="B4665" i="12"/>
  <c r="C4530" i="12"/>
  <c r="B4947" i="12"/>
  <c r="C4812" i="12"/>
  <c r="C4435" i="12"/>
  <c r="B4570" i="12"/>
  <c r="B4504" i="12"/>
  <c r="C4369" i="12"/>
  <c r="B5212" i="12"/>
  <c r="C5212" i="12" s="1"/>
  <c r="C5077" i="12"/>
  <c r="A4688" i="12"/>
  <c r="C4553" i="12"/>
  <c r="C5128" i="12"/>
  <c r="B5263" i="12"/>
  <c r="C5263" i="12" s="1"/>
  <c r="B4797" i="12"/>
  <c r="C4662" i="12"/>
  <c r="B5182" i="12"/>
  <c r="C5182" i="12" s="1"/>
  <c r="C5047" i="12"/>
  <c r="C4955" i="12"/>
  <c r="B5090" i="12"/>
  <c r="C4643" i="12"/>
  <c r="B4778" i="12"/>
  <c r="B4918" i="12"/>
  <c r="C4783" i="12"/>
  <c r="B5203" i="12"/>
  <c r="C5203" i="12" s="1"/>
  <c r="C5068" i="12"/>
  <c r="C4742" i="12"/>
  <c r="B4877" i="12"/>
  <c r="B5091" i="12"/>
  <c r="C4956" i="12"/>
  <c r="C4585" i="12"/>
  <c r="B4720" i="12"/>
  <c r="C4756" i="12"/>
  <c r="B4891" i="12"/>
  <c r="B4534" i="12"/>
  <c r="C4399" i="12"/>
  <c r="C4396" i="12"/>
  <c r="B4531" i="12"/>
  <c r="B4559" i="12"/>
  <c r="C4424" i="12"/>
  <c r="B4554" i="12"/>
  <c r="C4419" i="12"/>
  <c r="C4762" i="12"/>
  <c r="B4897" i="12"/>
  <c r="B4488" i="12"/>
  <c r="C4353" i="12"/>
  <c r="B5018" i="12"/>
  <c r="C4883" i="12"/>
  <c r="C4628" i="12"/>
  <c r="B4763" i="12"/>
  <c r="C4773" i="12"/>
  <c r="B4908" i="12"/>
  <c r="C4502" i="12"/>
  <c r="B4637" i="12"/>
  <c r="C4857" i="12"/>
  <c r="B4992" i="12"/>
  <c r="B5035" i="12"/>
  <c r="C4900" i="12"/>
  <c r="B4693" i="12"/>
  <c r="C4558" i="12"/>
  <c r="A4960" i="12"/>
  <c r="C4825" i="12"/>
  <c r="B4787" i="12"/>
  <c r="C4652" i="12"/>
  <c r="B5244" i="12"/>
  <c r="C5244" i="12" s="1"/>
  <c r="C5109" i="12"/>
  <c r="B4567" i="12"/>
  <c r="C4432" i="12"/>
  <c r="C4789" i="12"/>
  <c r="B4924" i="12"/>
  <c r="B4805" i="12"/>
  <c r="C4670" i="12"/>
  <c r="C4887" i="12"/>
  <c r="B5022" i="12"/>
  <c r="B4951" i="12"/>
  <c r="C4816" i="12"/>
  <c r="C4618" i="12"/>
  <c r="B4753" i="12"/>
  <c r="B5176" i="12"/>
  <c r="C5176" i="12" s="1"/>
  <c r="C5041" i="12"/>
  <c r="B4978" i="12"/>
  <c r="C4843" i="12"/>
  <c r="B4740" i="12" l="1"/>
  <c r="C4605" i="12"/>
  <c r="C4903" i="12"/>
  <c r="B5038" i="12"/>
  <c r="B4700" i="12"/>
  <c r="C4565" i="12"/>
  <c r="B4943" i="12"/>
  <c r="C4808" i="12"/>
  <c r="B4921" i="12"/>
  <c r="C4786" i="12"/>
  <c r="B5027" i="12"/>
  <c r="C4892" i="12"/>
  <c r="C4761" i="12"/>
  <c r="B4896" i="12"/>
  <c r="B5063" i="12"/>
  <c r="C4928" i="12"/>
  <c r="B4944" i="12"/>
  <c r="C4809" i="12"/>
  <c r="B4655" i="12"/>
  <c r="C4520" i="12"/>
  <c r="C5046" i="12"/>
  <c r="B5181" i="12"/>
  <c r="C5181" i="12" s="1"/>
  <c r="B4920" i="12"/>
  <c r="C4785" i="12"/>
  <c r="C4696" i="12"/>
  <c r="B4831" i="12"/>
  <c r="B4692" i="12"/>
  <c r="C4557" i="12"/>
  <c r="B5039" i="12"/>
  <c r="C4904" i="12"/>
  <c r="C4967" i="12"/>
  <c r="B5102" i="12"/>
  <c r="B4712" i="12"/>
  <c r="C4577" i="12"/>
  <c r="C4467" i="12"/>
  <c r="B4602" i="12"/>
  <c r="C4592" i="12"/>
  <c r="B4727" i="12"/>
  <c r="B4675" i="12"/>
  <c r="C4540" i="12"/>
  <c r="B4629" i="12"/>
  <c r="C4494" i="12"/>
  <c r="C4871" i="12"/>
  <c r="B5006" i="12"/>
  <c r="C4657" i="12"/>
  <c r="B4792" i="12"/>
  <c r="C4917" i="12"/>
  <c r="B5052" i="12"/>
  <c r="C4720" i="12"/>
  <c r="B4855" i="12"/>
  <c r="C5014" i="12"/>
  <c r="B5149" i="12"/>
  <c r="C5149" i="12" s="1"/>
  <c r="B4702" i="12"/>
  <c r="C4567" i="12"/>
  <c r="B4828" i="12"/>
  <c r="C4693" i="12"/>
  <c r="B4694" i="12"/>
  <c r="C4559" i="12"/>
  <c r="C4918" i="12"/>
  <c r="B5053" i="12"/>
  <c r="B4800" i="12"/>
  <c r="C4665" i="12"/>
  <c r="B5249" i="12"/>
  <c r="C5249" i="12" s="1"/>
  <c r="C5114" i="12"/>
  <c r="B4772" i="12"/>
  <c r="C4637" i="12"/>
  <c r="B4898" i="12"/>
  <c r="C4763" i="12"/>
  <c r="B4666" i="12"/>
  <c r="C4531" i="12"/>
  <c r="B4913" i="12"/>
  <c r="C4778" i="12"/>
  <c r="B4794" i="12"/>
  <c r="C4659" i="12"/>
  <c r="B4888" i="12"/>
  <c r="C4753" i="12"/>
  <c r="C5035" i="12"/>
  <c r="B5170" i="12"/>
  <c r="C5170" i="12" s="1"/>
  <c r="B5113" i="12"/>
  <c r="C4978" i="12"/>
  <c r="B5012" i="12"/>
  <c r="C4877" i="12"/>
  <c r="C5090" i="12"/>
  <c r="B5225" i="12"/>
  <c r="C5225" i="12" s="1"/>
  <c r="B4705" i="12"/>
  <c r="C4570" i="12"/>
  <c r="B5164" i="12"/>
  <c r="C5164" i="12" s="1"/>
  <c r="C5029" i="12"/>
  <c r="B5088" i="12"/>
  <c r="C4953" i="12"/>
  <c r="B4611" i="12"/>
  <c r="C4476" i="12"/>
  <c r="C4951" i="12"/>
  <c r="B5086" i="12"/>
  <c r="C4805" i="12"/>
  <c r="B4940" i="12"/>
  <c r="B4922" i="12"/>
  <c r="C4787" i="12"/>
  <c r="C5018" i="12"/>
  <c r="B5153" i="12"/>
  <c r="C5153" i="12" s="1"/>
  <c r="C4534" i="12"/>
  <c r="B4669" i="12"/>
  <c r="C4864" i="12"/>
  <c r="B4999" i="12"/>
  <c r="C5096" i="12"/>
  <c r="B5231" i="12"/>
  <c r="C5231" i="12" s="1"/>
  <c r="C4485" i="12"/>
  <c r="B4620" i="12"/>
  <c r="C4797" i="12"/>
  <c r="B4932" i="12"/>
  <c r="B4639" i="12"/>
  <c r="C4504" i="12"/>
  <c r="B5220" i="12"/>
  <c r="C5220" i="12" s="1"/>
  <c r="C5085" i="12"/>
  <c r="B4949" i="12"/>
  <c r="C4814" i="12"/>
  <c r="A5005" i="12"/>
  <c r="C4870" i="12"/>
  <c r="B5065" i="12"/>
  <c r="C4930" i="12"/>
  <c r="B5157" i="12"/>
  <c r="C5157" i="12" s="1"/>
  <c r="C5022" i="12"/>
  <c r="C4924" i="12"/>
  <c r="B5059" i="12"/>
  <c r="C4992" i="12"/>
  <c r="B5127" i="12"/>
  <c r="C4908" i="12"/>
  <c r="B5043" i="12"/>
  <c r="B5026" i="12"/>
  <c r="C4891" i="12"/>
  <c r="B4884" i="12"/>
  <c r="C4749" i="12"/>
  <c r="B4698" i="12"/>
  <c r="C4563" i="12"/>
  <c r="B5226" i="12"/>
  <c r="C5226" i="12" s="1"/>
  <c r="C5091" i="12"/>
  <c r="B5032" i="12"/>
  <c r="C4897" i="12"/>
  <c r="B4889" i="12"/>
  <c r="C4754" i="12"/>
  <c r="A5095" i="12"/>
  <c r="C4960" i="12"/>
  <c r="B4623" i="12"/>
  <c r="C4488" i="12"/>
  <c r="B4689" i="12"/>
  <c r="C4554" i="12"/>
  <c r="A4823" i="12"/>
  <c r="C4688" i="12"/>
  <c r="B5082" i="12"/>
  <c r="C4947" i="12"/>
  <c r="B4902" i="12"/>
  <c r="C4767" i="12"/>
  <c r="B5013" i="12"/>
  <c r="C4878" i="12"/>
  <c r="C4597" i="12"/>
  <c r="B4732" i="12"/>
  <c r="B4938" i="12"/>
  <c r="C4803" i="12"/>
  <c r="B5187" i="12" l="1"/>
  <c r="C5187" i="12" s="1"/>
  <c r="C5052" i="12"/>
  <c r="B5055" i="12"/>
  <c r="C4920" i="12"/>
  <c r="B4927" i="12"/>
  <c r="C4792" i="12"/>
  <c r="C4727" i="12"/>
  <c r="B4862" i="12"/>
  <c r="B5031" i="12"/>
  <c r="C4896" i="12"/>
  <c r="B5174" i="12"/>
  <c r="C5174" i="12" s="1"/>
  <c r="C5039" i="12"/>
  <c r="B4835" i="12"/>
  <c r="C4700" i="12"/>
  <c r="B5173" i="12"/>
  <c r="C5173" i="12" s="1"/>
  <c r="C5038" i="12"/>
  <c r="B4827" i="12"/>
  <c r="C4692" i="12"/>
  <c r="C4655" i="12"/>
  <c r="B4790" i="12"/>
  <c r="B5162" i="12"/>
  <c r="C5162" i="12" s="1"/>
  <c r="C5027" i="12"/>
  <c r="B5237" i="12"/>
  <c r="C5237" i="12" s="1"/>
  <c r="C5102" i="12"/>
  <c r="B4810" i="12"/>
  <c r="C4675" i="12"/>
  <c r="B5198" i="12"/>
  <c r="C5198" i="12" s="1"/>
  <c r="C5063" i="12"/>
  <c r="C4831" i="12"/>
  <c r="B4966" i="12"/>
  <c r="B5078" i="12"/>
  <c r="C4943" i="12"/>
  <c r="C5006" i="12"/>
  <c r="B5141" i="12"/>
  <c r="C5141" i="12" s="1"/>
  <c r="B4737" i="12"/>
  <c r="C4602" i="12"/>
  <c r="B4764" i="12"/>
  <c r="C4629" i="12"/>
  <c r="C4712" i="12"/>
  <c r="B4847" i="12"/>
  <c r="B5079" i="12"/>
  <c r="C4944" i="12"/>
  <c r="C4921" i="12"/>
  <c r="B5056" i="12"/>
  <c r="B4875" i="12"/>
  <c r="C4740" i="12"/>
  <c r="B5033" i="12"/>
  <c r="C4898" i="12"/>
  <c r="B5188" i="12"/>
  <c r="C5188" i="12" s="1"/>
  <c r="C5053" i="12"/>
  <c r="C5043" i="12"/>
  <c r="B5178" i="12"/>
  <c r="C5178" i="12" s="1"/>
  <c r="B4867" i="12"/>
  <c r="C4732" i="12"/>
  <c r="C4932" i="12"/>
  <c r="B5067" i="12"/>
  <c r="B4804" i="12"/>
  <c r="C4669" i="12"/>
  <c r="C4940" i="12"/>
  <c r="B5075" i="12"/>
  <c r="B4935" i="12"/>
  <c r="C4800" i="12"/>
  <c r="B4840" i="12"/>
  <c r="C4705" i="12"/>
  <c r="B5248" i="12"/>
  <c r="C5248" i="12" s="1"/>
  <c r="C5113" i="12"/>
  <c r="B4929" i="12"/>
  <c r="C4794" i="12"/>
  <c r="C4702" i="12"/>
  <c r="B4837" i="12"/>
  <c r="C4902" i="12"/>
  <c r="B5037" i="12"/>
  <c r="C4623" i="12"/>
  <c r="B4758" i="12"/>
  <c r="B4746" i="12"/>
  <c r="C4611" i="12"/>
  <c r="C4913" i="12"/>
  <c r="B5048" i="12"/>
  <c r="B4829" i="12"/>
  <c r="C4694" i="12"/>
  <c r="C5059" i="12"/>
  <c r="B5194" i="12"/>
  <c r="C5194" i="12" s="1"/>
  <c r="B5023" i="12"/>
  <c r="C4888" i="12"/>
  <c r="B5262" i="12"/>
  <c r="C5262" i="12" s="1"/>
  <c r="C5127" i="12"/>
  <c r="C4999" i="12"/>
  <c r="B5134" i="12"/>
  <c r="C5134" i="12" s="1"/>
  <c r="C4855" i="12"/>
  <c r="B4990" i="12"/>
  <c r="A4958" i="12"/>
  <c r="C4823" i="12"/>
  <c r="C4889" i="12"/>
  <c r="B5024" i="12"/>
  <c r="B5019" i="12"/>
  <c r="C4884" i="12"/>
  <c r="A5140" i="12"/>
  <c r="C5140" i="12" s="1"/>
  <c r="C5005" i="12"/>
  <c r="B4963" i="12"/>
  <c r="C4828" i="12"/>
  <c r="B4755" i="12"/>
  <c r="C4620" i="12"/>
  <c r="C5086" i="12"/>
  <c r="B5221" i="12"/>
  <c r="C5221" i="12" s="1"/>
  <c r="B5148" i="12"/>
  <c r="C5148" i="12" s="1"/>
  <c r="C5013" i="12"/>
  <c r="B4824" i="12"/>
  <c r="C4689" i="12"/>
  <c r="B5167" i="12"/>
  <c r="C5167" i="12" s="1"/>
  <c r="C5032" i="12"/>
  <c r="C5026" i="12"/>
  <c r="B5161" i="12"/>
  <c r="C5161" i="12" s="1"/>
  <c r="B5084" i="12"/>
  <c r="C4949" i="12"/>
  <c r="B4907" i="12"/>
  <c r="C4772" i="12"/>
  <c r="C4938" i="12"/>
  <c r="B5073" i="12"/>
  <c r="C5082" i="12"/>
  <c r="B5217" i="12"/>
  <c r="C5217" i="12" s="1"/>
  <c r="A5230" i="12"/>
  <c r="C5230" i="12" s="1"/>
  <c r="C5095" i="12"/>
  <c r="C4698" i="12"/>
  <c r="B4833" i="12"/>
  <c r="C5065" i="12"/>
  <c r="B5200" i="12"/>
  <c r="C5200" i="12" s="1"/>
  <c r="C4639" i="12"/>
  <c r="B4774" i="12"/>
  <c r="B5057" i="12"/>
  <c r="C4922" i="12"/>
  <c r="B5223" i="12"/>
  <c r="C5223" i="12" s="1"/>
  <c r="C5088" i="12"/>
  <c r="B5147" i="12"/>
  <c r="C5147" i="12" s="1"/>
  <c r="C5012" i="12"/>
  <c r="B4801" i="12"/>
  <c r="C4666" i="12"/>
  <c r="C4862" i="12" l="1"/>
  <c r="B4997" i="12"/>
  <c r="C5078" i="12"/>
  <c r="B5213" i="12"/>
  <c r="C5213" i="12" s="1"/>
  <c r="C4966" i="12"/>
  <c r="B5101" i="12"/>
  <c r="C4875" i="12"/>
  <c r="B5010" i="12"/>
  <c r="C4764" i="12"/>
  <c r="B4899" i="12"/>
  <c r="C5056" i="12"/>
  <c r="B5191" i="12"/>
  <c r="C5191" i="12" s="1"/>
  <c r="C4737" i="12"/>
  <c r="B4872" i="12"/>
  <c r="B5190" i="12"/>
  <c r="C5190" i="12" s="1"/>
  <c r="C5055" i="12"/>
  <c r="B4982" i="12"/>
  <c r="C4847" i="12"/>
  <c r="C4835" i="12"/>
  <c r="B4970" i="12"/>
  <c r="C4927" i="12"/>
  <c r="B5062" i="12"/>
  <c r="B4925" i="12"/>
  <c r="C4790" i="12"/>
  <c r="B5214" i="12"/>
  <c r="C5214" i="12" s="1"/>
  <c r="C5079" i="12"/>
  <c r="B4945" i="12"/>
  <c r="C4810" i="12"/>
  <c r="C4827" i="12"/>
  <c r="B4962" i="12"/>
  <c r="B5166" i="12"/>
  <c r="C5166" i="12" s="1"/>
  <c r="C5031" i="12"/>
  <c r="C5019" i="12"/>
  <c r="B5154" i="12"/>
  <c r="C5154" i="12" s="1"/>
  <c r="B5064" i="12"/>
  <c r="C4929" i="12"/>
  <c r="C5073" i="12"/>
  <c r="B5208" i="12"/>
  <c r="C5208" i="12" s="1"/>
  <c r="C5024" i="12"/>
  <c r="B5159" i="12"/>
  <c r="C5159" i="12" s="1"/>
  <c r="B4893" i="12"/>
  <c r="C4758" i="12"/>
  <c r="B5210" i="12"/>
  <c r="C5210" i="12" s="1"/>
  <c r="C5075" i="12"/>
  <c r="B4890" i="12"/>
  <c r="C4755" i="12"/>
  <c r="C5048" i="12"/>
  <c r="B5183" i="12"/>
  <c r="C5183" i="12" s="1"/>
  <c r="C5037" i="12"/>
  <c r="B5172" i="12"/>
  <c r="C5172" i="12" s="1"/>
  <c r="B5042" i="12"/>
  <c r="C4907" i="12"/>
  <c r="C4824" i="12"/>
  <c r="B4959" i="12"/>
  <c r="B5098" i="12"/>
  <c r="C4963" i="12"/>
  <c r="A5093" i="12"/>
  <c r="C4958" i="12"/>
  <c r="B5158" i="12"/>
  <c r="C5158" i="12" s="1"/>
  <c r="C5023" i="12"/>
  <c r="C4840" i="12"/>
  <c r="B4975" i="12"/>
  <c r="B4939" i="12"/>
  <c r="C4804" i="12"/>
  <c r="B4909" i="12"/>
  <c r="C4774" i="12"/>
  <c r="B5125" i="12"/>
  <c r="C4990" i="12"/>
  <c r="C4837" i="12"/>
  <c r="B4972" i="12"/>
  <c r="B5202" i="12"/>
  <c r="C5202" i="12" s="1"/>
  <c r="C5067" i="12"/>
  <c r="B4964" i="12"/>
  <c r="C4829" i="12"/>
  <c r="C4867" i="12"/>
  <c r="B5002" i="12"/>
  <c r="C4833" i="12"/>
  <c r="B4968" i="12"/>
  <c r="B4936" i="12"/>
  <c r="C4801" i="12"/>
  <c r="C5057" i="12"/>
  <c r="B5192" i="12"/>
  <c r="C5192" i="12" s="1"/>
  <c r="C5084" i="12"/>
  <c r="B5219" i="12"/>
  <c r="C5219" i="12" s="1"/>
  <c r="C4746" i="12"/>
  <c r="B4881" i="12"/>
  <c r="B5070" i="12"/>
  <c r="C4935" i="12"/>
  <c r="B5168" i="12"/>
  <c r="C5168" i="12" s="1"/>
  <c r="C5033" i="12"/>
  <c r="C5010" i="12" l="1"/>
  <c r="B5145" i="12"/>
  <c r="C5145" i="12" s="1"/>
  <c r="C4925" i="12"/>
  <c r="B5060" i="12"/>
  <c r="C4962" i="12"/>
  <c r="B5097" i="12"/>
  <c r="C5062" i="12"/>
  <c r="B5197" i="12"/>
  <c r="C5197" i="12" s="1"/>
  <c r="C4872" i="12"/>
  <c r="B5007" i="12"/>
  <c r="B5236" i="12"/>
  <c r="C5236" i="12" s="1"/>
  <c r="C5101" i="12"/>
  <c r="C4945" i="12"/>
  <c r="B5080" i="12"/>
  <c r="C4970" i="12"/>
  <c r="B5105" i="12"/>
  <c r="B5034" i="12"/>
  <c r="C4899" i="12"/>
  <c r="C4997" i="12"/>
  <c r="B5132" i="12"/>
  <c r="C5132" i="12" s="1"/>
  <c r="C4982" i="12"/>
  <c r="B5117" i="12"/>
  <c r="C4936" i="12"/>
  <c r="B5071" i="12"/>
  <c r="B5074" i="12"/>
  <c r="C4939" i="12"/>
  <c r="B5137" i="12"/>
  <c r="C5137" i="12" s="1"/>
  <c r="C5002" i="12"/>
  <c r="B5205" i="12"/>
  <c r="C5205" i="12" s="1"/>
  <c r="C5070" i="12"/>
  <c r="C4881" i="12"/>
  <c r="B5016" i="12"/>
  <c r="C4972" i="12"/>
  <c r="B5107" i="12"/>
  <c r="B5094" i="12"/>
  <c r="C4959" i="12"/>
  <c r="B5025" i="12"/>
  <c r="C4890" i="12"/>
  <c r="C5125" i="12"/>
  <c r="B5260" i="12"/>
  <c r="C5260" i="12" s="1"/>
  <c r="B5177" i="12"/>
  <c r="C5177" i="12" s="1"/>
  <c r="C5042" i="12"/>
  <c r="C5064" i="12"/>
  <c r="B5199" i="12"/>
  <c r="C5199" i="12" s="1"/>
  <c r="B5103" i="12"/>
  <c r="C4968" i="12"/>
  <c r="C4975" i="12"/>
  <c r="B5110" i="12"/>
  <c r="C5098" i="12"/>
  <c r="B5233" i="12"/>
  <c r="C5233" i="12" s="1"/>
  <c r="B5099" i="12"/>
  <c r="C4964" i="12"/>
  <c r="C4909" i="12"/>
  <c r="B5044" i="12"/>
  <c r="A5228" i="12"/>
  <c r="C5228" i="12" s="1"/>
  <c r="C5093" i="12"/>
  <c r="B5028" i="12"/>
  <c r="C4893" i="12"/>
  <c r="C5105" i="12" l="1"/>
  <c r="B5240" i="12"/>
  <c r="C5240" i="12" s="1"/>
  <c r="C5117" i="12"/>
  <c r="B5252" i="12"/>
  <c r="C5252" i="12" s="1"/>
  <c r="B5215" i="12"/>
  <c r="C5215" i="12" s="1"/>
  <c r="C5080" i="12"/>
  <c r="C5097" i="12"/>
  <c r="B5232" i="12"/>
  <c r="C5232" i="12" s="1"/>
  <c r="B5195" i="12"/>
  <c r="C5195" i="12" s="1"/>
  <c r="C5060" i="12"/>
  <c r="C5007" i="12"/>
  <c r="B5142" i="12"/>
  <c r="C5142" i="12" s="1"/>
  <c r="C5034" i="12"/>
  <c r="B5169" i="12"/>
  <c r="C5169" i="12" s="1"/>
  <c r="B5234" i="12"/>
  <c r="C5234" i="12" s="1"/>
  <c r="C5099" i="12"/>
  <c r="B5229" i="12"/>
  <c r="C5229" i="12" s="1"/>
  <c r="C5094" i="12"/>
  <c r="B5242" i="12"/>
  <c r="C5242" i="12" s="1"/>
  <c r="C5107" i="12"/>
  <c r="C5044" i="12"/>
  <c r="B5179" i="12"/>
  <c r="C5179" i="12" s="1"/>
  <c r="C5025" i="12"/>
  <c r="B5160" i="12"/>
  <c r="C5160" i="12" s="1"/>
  <c r="B5163" i="12"/>
  <c r="C5163" i="12" s="1"/>
  <c r="C5028" i="12"/>
  <c r="B5209" i="12"/>
  <c r="C5209" i="12" s="1"/>
  <c r="C5074" i="12"/>
  <c r="C5110" i="12"/>
  <c r="B5245" i="12"/>
  <c r="C5245" i="12" s="1"/>
  <c r="B5151" i="12"/>
  <c r="C5151" i="12" s="1"/>
  <c r="C5016" i="12"/>
  <c r="B5206" i="12"/>
  <c r="C5206" i="12" s="1"/>
  <c r="C5071" i="12"/>
  <c r="B5238" i="12"/>
  <c r="C5238" i="12" s="1"/>
  <c r="C5103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<sst xmlns="http://schemas.openxmlformats.org/spreadsheetml/2006/main" count="9362" uniqueCount="2723">
  <si>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</si>
  <si>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</si>
  <si>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</si>
  <si>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</si>
  <si>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</si>
  <si>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</si>
  <si>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</si>
  <si>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</si>
  <si>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</si>
  <si>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</si>
  <si>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</si>
  <si>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</si>
  <si>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</si>
  <si>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</si>
  <si>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</si>
  <si>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</si>
  <si>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</si>
  <si>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</si>
  <si>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</si>
  <si>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</si>
  <si>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</si>
  <si>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</si>
  <si>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</si>
  <si>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</si>
  <si>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</si>
  <si>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</si>
  <si>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</si>
  <si>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</si>
  <si>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</si>
  <si>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</si>
  <si>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</si>
  <si>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</si>
  <si>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</si>
  <si>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</si>
  <si>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</si>
  <si>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</si>
  <si>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</si>
  <si>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</si>
  <si>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</si>
  <si>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</si>
  <si>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</si>
  <si>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</si>
  <si>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</si>
  <si>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</si>
  <si>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</si>
  <si>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</si>
  <si>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</si>
  <si>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</si>
  <si>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</si>
  <si>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</si>
  <si>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</si>
  <si>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</si>
  <si>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</si>
  <si>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</si>
  <si>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</si>
  <si>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</si>
  <si>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</si>
  <si>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</si>
  <si>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</si>
  <si>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</si>
  <si>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</si>
  <si>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</si>
  <si>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</si>
  <si>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</si>
  <si>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</si>
  <si>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</si>
  <si>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</si>
  <si>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</si>
  <si>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</si>
  <si>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</si>
  <si>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</si>
  <si>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</si>
  <si>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</si>
  <si>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</si>
  <si>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</si>
  <si>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</si>
  <si>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</si>
  <si>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</si>
  <si>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</si>
  <si>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</si>
  <si>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</si>
  <si>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</si>
  <si>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</si>
  <si>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</si>
  <si>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</si>
  <si>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</si>
  <si>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</si>
  <si>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</si>
  <si>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</si>
  <si>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</si>
  <si>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</si>
  <si>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</si>
  <si>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</si>
  <si>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</si>
  <si>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</si>
  <si>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</si>
  <si>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</si>
  <si>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</si>
  <si>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</si>
  <si>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</si>
  <si>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</si>
  <si>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</si>
  <si>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</si>
  <si>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</si>
  <si>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</si>
  <si>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</si>
  <si>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</si>
  <si>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</si>
  <si>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</si>
  <si>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</si>
  <si>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</si>
  <si>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</si>
  <si>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</si>
  <si>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</si>
  <si>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</si>
  <si>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</si>
  <si>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</si>
  <si>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</si>
  <si>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</si>
  <si>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</si>
  <si>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</si>
  <si>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</si>
  <si>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</si>
  <si>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</si>
  <si>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</si>
  <si>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</si>
  <si>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</si>
  <si>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</si>
  <si>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</si>
  <si>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</si>
  <si>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</si>
  <si>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</si>
  <si>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</si>
  <si>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</si>
  <si>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</si>
  <si>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</si>
  <si>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</si>
  <si>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</si>
  <si>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</si>
  <si>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</si>
  <si>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</si>
  <si>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</si>
  <si>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</si>
  <si>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</si>
  <si>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</si>
  <si>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</si>
  <si>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</si>
  <si>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</si>
  <si>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</si>
  <si>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</si>
  <si>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</si>
  <si>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</si>
  <si>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</si>
  <si>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</si>
  <si>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</si>
  <si>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</si>
  <si>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</si>
  <si>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</si>
  <si>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</si>
  <si>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</si>
  <si>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</si>
  <si>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</si>
  <si>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</si>
  <si>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</si>
  <si>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</si>
  <si>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</si>
  <si>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</si>
  <si>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</si>
  <si>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</si>
  <si>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</si>
  <si>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</si>
  <si>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</si>
  <si>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</si>
  <si>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</si>
  <si>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</si>
  <si>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</si>
  <si>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</si>
  <si>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</si>
  <si>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</si>
  <si>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</si>
  <si>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</si>
  <si>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</si>
  <si>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</si>
  <si>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</si>
  <si>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</si>
  <si>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</si>
  <si>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</si>
  <si>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</si>
  <si>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</si>
  <si>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</si>
  <si>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</si>
  <si>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</si>
  <si>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</si>
  <si>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</si>
  <si>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</si>
  <si>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</si>
  <si>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</si>
  <si>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</si>
  <si>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</si>
  <si>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</si>
  <si>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</si>
  <si>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</si>
  <si>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</si>
  <si>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</si>
  <si>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</si>
  <si>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</si>
  <si>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</si>
  <si>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</si>
  <si>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NAC_Supercritico_CCS</t>
  </si>
  <si>
    <t>CARVÃO NAC_fluid_CCS</t>
  </si>
  <si>
    <t>CARVÃO NAC_gas_CCS</t>
  </si>
  <si>
    <t>Potência_Complementar_2015-2029</t>
  </si>
  <si>
    <t>GAS_CC_flexível_ate2030_CCS</t>
  </si>
  <si>
    <t>GAS_CC_flexível_pos2040_CCS</t>
  </si>
  <si>
    <t>GAS_CC_flexível_30_40_CCS</t>
  </si>
  <si>
    <t>GAS_CS_Ponta_CCS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</si>
  <si>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</si>
  <si>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</si>
  <si>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</si>
  <si>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</si>
  <si>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</si>
  <si>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</si>
  <si>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</si>
  <si>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</si>
  <si>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</si>
  <si>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</si>
  <si>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</si>
  <si>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</si>
  <si>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</si>
  <si>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</si>
  <si>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</si>
  <si>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</si>
  <si>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</si>
  <si>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</si>
  <si>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</si>
  <si>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</si>
  <si>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</si>
  <si>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</si>
  <si>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</si>
  <si>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</si>
  <si>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</si>
  <si>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</si>
  <si>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</si>
  <si>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</si>
  <si>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</si>
  <si>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</si>
  <si>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</si>
  <si>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</si>
  <si>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</si>
  <si>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</si>
  <si>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</si>
  <si>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</si>
  <si>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</si>
  <si>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</si>
  <si>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</si>
  <si>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NAC_fluid_menorCAPEX_CCS</t>
  </si>
  <si>
    <t>Potência_Complementar_2030-2050</t>
  </si>
  <si>
    <t>GAS_CC_CAPEX40_pos2030_CCS</t>
  </si>
  <si>
    <t>GAS_CC_CAPEX40_ate2030_CCS</t>
  </si>
  <si>
    <t>GAS_CS_CAPEX40_ate2030_CCS</t>
  </si>
  <si>
    <t>CARVÃO NAC_CAPEX40</t>
  </si>
  <si>
    <t>CANA_condensação_CAPEX40</t>
  </si>
  <si>
    <t>GAS_CC_NAC_Não_Conv_CCS</t>
  </si>
  <si>
    <t>CARVÃO IMP_CAPEX40</t>
  </si>
  <si>
    <t>UHE_repotenciação</t>
  </si>
  <si>
    <t>GAS_CC_CAPEX40_6USD_CCS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</si>
  <si>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</si>
  <si>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</si>
  <si>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</si>
  <si>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</si>
  <si>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</si>
  <si>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</si>
  <si>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</si>
  <si>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</si>
  <si>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</si>
  <si>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</si>
  <si>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</si>
  <si>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</si>
  <si>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</si>
  <si>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</si>
  <si>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</si>
  <si>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</si>
  <si>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</si>
  <si>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</si>
  <si>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</si>
  <si>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</si>
  <si>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</si>
  <si>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</si>
  <si>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</si>
  <si>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</si>
  <si>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</si>
  <si>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</si>
  <si>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</si>
  <si>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</si>
  <si>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</si>
  <si>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</si>
  <si>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</si>
  <si>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</si>
  <si>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</si>
  <si>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</si>
  <si>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</si>
  <si>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</si>
  <si>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</si>
  <si>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</si>
  <si>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</si>
  <si>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</si>
  <si>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</si>
  <si>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</si>
  <si>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</si>
  <si>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</si>
  <si>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</si>
  <si>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</si>
  <si>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</si>
  <si>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</si>
  <si>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</si>
  <si>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</si>
  <si>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</si>
  <si>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</si>
  <si>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</si>
  <si>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</si>
  <si>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</si>
  <si>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</si>
  <si>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</si>
  <si>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</si>
  <si>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</si>
  <si>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</si>
  <si>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</si>
  <si>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</si>
  <si>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</si>
  <si>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</si>
  <si>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</si>
  <si>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</si>
  <si>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</si>
  <si>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</si>
  <si>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</si>
  <si>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</si>
  <si>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</si>
  <si>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</si>
  <si>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</si>
  <si>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</si>
  <si>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</si>
  <si>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</si>
  <si>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</si>
  <si>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</si>
  <si>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</si>
  <si>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</si>
  <si>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</si>
  <si>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</si>
  <si>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</si>
  <si>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</si>
  <si>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</si>
  <si>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</si>
  <si>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</si>
  <si>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</si>
  <si>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</si>
  <si>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</si>
  <si>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</si>
  <si>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</si>
  <si>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</si>
  <si>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</si>
  <si>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</si>
  <si>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</si>
  <si>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</si>
  <si>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</si>
  <si>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</si>
  <si>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</si>
  <si>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</si>
  <si>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</si>
  <si>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</si>
  <si>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</si>
  <si>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</si>
  <si>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</si>
  <si>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</si>
  <si>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</si>
  <si>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</si>
  <si>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</si>
  <si>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</si>
  <si>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</si>
  <si>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</si>
  <si>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</si>
  <si>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</si>
  <si>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</si>
  <si>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</si>
  <si>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</si>
  <si>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</si>
  <si>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</si>
  <si>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</si>
  <si>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</si>
  <si>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</si>
  <si>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</si>
  <si>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</si>
  <si>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</si>
  <si>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</si>
  <si>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</si>
  <si>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</si>
  <si>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</si>
  <si>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</si>
  <si>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</si>
  <si>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</si>
  <si>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</si>
  <si>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</si>
  <si>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</si>
  <si>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</si>
  <si>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</si>
  <si>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</si>
  <si>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</si>
  <si>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</si>
  <si>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</si>
  <si>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</si>
  <si>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</si>
  <si>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</si>
  <si>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</si>
  <si>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</si>
  <si>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</si>
  <si>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</si>
  <si>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</si>
  <si>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</si>
  <si>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</si>
  <si>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</si>
  <si>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</si>
  <si>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</si>
  <si>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</si>
  <si>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</si>
  <si>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</si>
  <si>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</si>
  <si>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</si>
  <si>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</si>
  <si>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</si>
  <si>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</si>
  <si>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</si>
  <si>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</si>
  <si>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</si>
  <si>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</si>
  <si>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</si>
  <si>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</si>
  <si>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</si>
  <si>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</si>
  <si>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</si>
  <si>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</si>
  <si>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</si>
  <si>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</si>
  <si>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</si>
  <si>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</si>
  <si>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</si>
  <si>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</si>
  <si>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</si>
  <si>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</si>
  <si>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</si>
  <si>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</si>
  <si>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</si>
  <si>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</si>
  <si>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</si>
  <si>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</si>
  <si>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</si>
  <si>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</si>
  <si>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</si>
  <si>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</si>
  <si>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</si>
  <si>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</si>
  <si>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</si>
  <si>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</si>
  <si>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</si>
  <si>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</si>
  <si>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</si>
  <si>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</si>
  <si>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</si>
  <si>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</si>
  <si>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</si>
  <si>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</si>
  <si>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</si>
  <si>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</si>
  <si>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</si>
  <si>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</si>
  <si>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</si>
  <si>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</si>
  <si>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</si>
  <si>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</si>
  <si>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</si>
  <si>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</si>
  <si>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</si>
  <si>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</si>
  <si>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</si>
  <si>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</si>
  <si>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</si>
  <si>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</si>
  <si>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</si>
  <si>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</si>
  <si>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</si>
  <si>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</si>
  <si>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</si>
  <si>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</si>
  <si>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</si>
  <si>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</si>
  <si>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</si>
  <si>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</si>
  <si>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</si>
  <si>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</si>
  <si>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</si>
  <si>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</si>
  <si>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</si>
  <si>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</si>
  <si>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</si>
  <si>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</si>
  <si>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</si>
  <si>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</si>
  <si>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</si>
  <si>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</si>
  <si>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</si>
  <si>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</si>
  <si>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</si>
  <si>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</si>
  <si>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</si>
  <si>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</si>
  <si>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</si>
  <si>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</si>
  <si>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</si>
  <si>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</si>
  <si>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</si>
  <si>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</si>
  <si>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</si>
  <si>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</si>
  <si>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</si>
  <si>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</si>
  <si>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</si>
  <si>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</si>
  <si>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</si>
  <si>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</si>
  <si>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</si>
  <si>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</si>
  <si>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</si>
  <si>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</si>
  <si>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</si>
  <si>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</si>
  <si>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</si>
  <si>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</si>
  <si>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</si>
  <si>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</si>
  <si>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</si>
  <si>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</si>
  <si>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</si>
  <si>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</si>
  <si>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</si>
  <si>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</si>
  <si>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</si>
  <si>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</si>
  <si>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</si>
  <si>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</si>
  <si>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</si>
  <si>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</si>
  <si>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</si>
  <si>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</si>
  <si>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</si>
  <si>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</si>
  <si>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</si>
  <si>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</si>
  <si>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</si>
  <si>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</si>
  <si>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</si>
  <si>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</si>
  <si>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</si>
  <si>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</si>
  <si>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</si>
  <si>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</si>
  <si>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</si>
  <si>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</si>
  <si>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</si>
  <si>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</si>
  <si>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</si>
  <si>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</si>
  <si>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</si>
  <si>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</si>
  <si>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</si>
  <si>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</si>
  <si>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</si>
  <si>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</si>
  <si>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</si>
  <si>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</si>
  <si>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</si>
  <si>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</si>
  <si>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</si>
  <si>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</si>
  <si>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</si>
  <si>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</si>
  <si>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</si>
  <si>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</si>
  <si>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</si>
  <si>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</si>
  <si>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</si>
  <si>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</si>
  <si>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</si>
  <si>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</si>
  <si>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</si>
  <si>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</si>
  <si>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</si>
  <si>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</si>
  <si>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</si>
  <si>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</si>
  <si>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</si>
  <si>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</si>
  <si>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</si>
  <si>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</si>
  <si>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</si>
  <si>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</si>
  <si>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</si>
  <si>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</si>
  <si>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</si>
  <si>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</si>
  <si>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</si>
  <si>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</si>
  <si>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</si>
  <si>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</si>
  <si>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</si>
  <si>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</si>
  <si>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</si>
  <si>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</si>
  <si>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</si>
  <si>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</si>
  <si>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</si>
  <si>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</si>
  <si>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</si>
  <si>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</si>
  <si>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</si>
  <si>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</si>
  <si>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</si>
  <si>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</si>
  <si>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</si>
  <si>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</si>
  <si>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</si>
  <si>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</si>
  <si>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</si>
  <si>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</si>
  <si>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</si>
  <si>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</si>
  <si>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</si>
  <si>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</si>
  <si>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</si>
  <si>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</si>
  <si>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</si>
  <si>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</si>
  <si>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</si>
  <si>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</si>
  <si>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</si>
  <si>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</si>
  <si>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</si>
  <si>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</si>
  <si>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</si>
  <si>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</si>
  <si>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</si>
  <si>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</si>
  <si>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</si>
  <si>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</si>
  <si>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</si>
  <si>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</si>
  <si>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</si>
  <si>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</si>
  <si>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</si>
  <si>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</si>
  <si>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</si>
  <si>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</si>
  <si>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</si>
  <si>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</si>
  <si>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</si>
  <si>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</si>
  <si>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</si>
  <si>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</si>
  <si>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</si>
  <si>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</si>
  <si>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</si>
  <si>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</si>
  <si>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</si>
  <si>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</si>
  <si>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</si>
  <si>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</si>
  <si>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</si>
  <si>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</si>
  <si>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</si>
  <si>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</si>
  <si>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</si>
  <si>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</si>
  <si>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</si>
  <si>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</si>
  <si>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</si>
  <si>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</si>
  <si>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</si>
  <si>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</si>
  <si>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</si>
  <si>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</si>
  <si>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</si>
  <si>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</si>
  <si>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</si>
  <si>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</si>
  <si>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</si>
  <si>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</si>
  <si>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</si>
  <si>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</si>
  <si>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</si>
  <si>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</si>
  <si>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</si>
  <si>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</si>
  <si>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</si>
  <si>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</si>
  <si>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</si>
  <si>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</si>
  <si>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</si>
  <si>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</si>
  <si>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</si>
  <si>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</si>
  <si>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</si>
  <si>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</si>
  <si>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</si>
  <si>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</si>
  <si>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</si>
  <si>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</si>
  <si>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</si>
  <si>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</si>
  <si>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</si>
  <si>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</si>
  <si>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</si>
  <si>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</si>
  <si>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</si>
  <si>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</si>
  <si>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</si>
  <si>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</si>
  <si>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</si>
  <si>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</si>
  <si>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</si>
  <si>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</si>
  <si>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</si>
  <si>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</si>
  <si>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</si>
  <si>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</si>
  <si>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</si>
  <si>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</si>
  <si>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</si>
  <si>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</si>
  <si>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</si>
  <si>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</si>
  <si>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</si>
  <si>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</si>
  <si>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</si>
  <si>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</si>
  <si>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</si>
  <si>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</si>
  <si>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</si>
  <si>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</si>
  <si>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</si>
  <si>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</si>
  <si>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</si>
  <si>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</si>
  <si>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</si>
  <si>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</si>
  <si>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</si>
  <si>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</si>
  <si>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</si>
  <si>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</si>
  <si>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</si>
  <si>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</si>
  <si>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</si>
  <si>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</si>
  <si>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</si>
  <si>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</si>
  <si>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</si>
  <si>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</si>
  <si>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</si>
  <si>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</si>
  <si>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</si>
  <si>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</si>
  <si>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</si>
  <si>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</si>
  <si>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</si>
  <si>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</si>
  <si>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</si>
  <si>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</si>
  <si>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</si>
  <si>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</si>
  <si>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</si>
  <si>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</si>
  <si>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</si>
  <si>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</si>
  <si>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</si>
  <si>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</si>
  <si>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</si>
  <si>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</si>
  <si>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</si>
  <si>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</si>
  <si>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</si>
  <si>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</si>
  <si>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</si>
  <si>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</si>
  <si>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</si>
  <si>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</si>
  <si>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</si>
  <si>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</si>
  <si>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</si>
  <si>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</si>
  <si>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</si>
  <si>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</si>
  <si>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</si>
  <si>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</si>
  <si>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</si>
  <si>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</si>
  <si>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</si>
  <si>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</si>
  <si>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</si>
  <si>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</si>
  <si>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</si>
  <si>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</si>
  <si>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</si>
  <si>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</si>
  <si>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</si>
  <si>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</si>
  <si>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</si>
  <si>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</si>
  <si>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</si>
  <si>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</si>
  <si>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</si>
  <si>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</si>
  <si>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</si>
  <si>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</si>
  <si>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</si>
  <si>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</si>
  <si>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</si>
  <si>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</si>
  <si>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</si>
  <si>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</si>
  <si>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</si>
  <si>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</si>
  <si>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</si>
  <si>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</si>
  <si>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</si>
  <si>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</si>
  <si>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</si>
  <si>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</si>
  <si>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</si>
  <si>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</si>
  <si>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</si>
  <si>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</si>
  <si>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</si>
  <si>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</si>
  <si>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</si>
  <si>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</si>
  <si>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</si>
  <si>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</si>
  <si>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</si>
  <si>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</si>
  <si>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</si>
  <si>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</si>
  <si>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</si>
  <si>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</si>
  <si>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</si>
  <si>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</si>
  <si>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</si>
  <si>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</si>
  <si>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</si>
  <si>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</si>
  <si>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</si>
  <si>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</si>
  <si>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</si>
  <si>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</si>
  <si>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</si>
  <si>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</si>
  <si>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</si>
  <si>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</si>
  <si>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</si>
  <si>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</si>
  <si>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</si>
  <si>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</si>
  <si>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</si>
  <si>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</si>
  <si>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</si>
  <si>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</si>
  <si>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</si>
  <si>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</si>
  <si>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</si>
  <si>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</si>
  <si>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</si>
  <si>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</si>
  <si>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</si>
  <si>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</si>
  <si>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</si>
  <si>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</si>
  <si>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</si>
  <si>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</si>
  <si>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</si>
  <si>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</si>
  <si>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</si>
  <si>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</si>
  <si>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</si>
  <si>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</si>
  <si>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</si>
  <si>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</si>
  <si>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</si>
  <si>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</si>
  <si>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</si>
  <si>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</si>
  <si>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</si>
  <si>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</si>
  <si>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</si>
  <si>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</si>
  <si>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</si>
  <si>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</si>
  <si>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</si>
  <si>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</si>
  <si>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</si>
  <si>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</si>
  <si>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</si>
  <si>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</si>
  <si>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</si>
  <si>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</si>
  <si>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</si>
  <si>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</si>
  <si>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</si>
  <si>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</si>
  <si>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</si>
  <si>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</si>
  <si>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</si>
  <si>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</si>
  <si>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</si>
  <si>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</si>
  <si>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</si>
  <si>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</si>
  <si>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</si>
  <si>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</si>
  <si>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</si>
  <si>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</si>
  <si>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</si>
  <si>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</si>
  <si>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</si>
  <si>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</si>
  <si>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</si>
  <si>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</si>
  <si>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</si>
  <si>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</si>
  <si>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</si>
  <si>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</si>
  <si>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</si>
  <si>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</si>
  <si>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</si>
  <si>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</si>
  <si>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</si>
  <si>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</si>
  <si>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</si>
  <si>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</si>
  <si>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</si>
  <si>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</si>
  <si>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</si>
  <si>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</si>
  <si>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</si>
  <si>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</si>
  <si>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</si>
  <si>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</si>
  <si>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</si>
  <si>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</si>
  <si>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</si>
  <si>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</si>
  <si>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</si>
  <si>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</si>
  <si>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</si>
  <si>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</si>
  <si>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</si>
  <si>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</si>
  <si>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</si>
  <si>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</si>
  <si>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</si>
  <si>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</si>
  <si>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</si>
  <si>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</si>
  <si>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</si>
  <si>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</si>
  <si>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</si>
  <si>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</si>
  <si>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</si>
  <si>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</si>
  <si>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</si>
  <si>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</si>
  <si>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</si>
  <si>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</si>
  <si>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</si>
  <si>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</si>
  <si>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</si>
  <si>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</si>
  <si>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</si>
  <si>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</si>
  <si>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</si>
  <si>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</si>
  <si>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</si>
  <si>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</si>
  <si>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</si>
  <si>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</si>
  <si>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</si>
  <si>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</si>
  <si>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</si>
  <si>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</si>
  <si>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</si>
  <si>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</si>
  <si>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</si>
  <si>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</si>
  <si>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</si>
  <si>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</si>
  <si>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</si>
  <si>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</si>
  <si>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</si>
  <si>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</si>
  <si>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</si>
  <si>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</si>
  <si>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</si>
  <si>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</si>
  <si>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</si>
  <si>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</si>
  <si>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</si>
  <si>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</si>
  <si>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</si>
  <si>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</si>
  <si>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</si>
  <si>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</si>
  <si>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</si>
  <si>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</si>
  <si>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</si>
  <si>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</si>
  <si>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</si>
  <si>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</si>
  <si>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</si>
  <si>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</si>
  <si>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</si>
  <si>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</si>
  <si>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</si>
  <si>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</si>
  <si>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</si>
  <si>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</si>
  <si>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</si>
  <si>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</si>
  <si>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</si>
  <si>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</si>
  <si>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</si>
  <si>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</si>
  <si>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</si>
  <si>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</si>
  <si>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</si>
  <si>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</si>
  <si>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</si>
  <si>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</si>
  <si>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</si>
  <si>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</si>
  <si>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</si>
  <si>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</si>
  <si>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</si>
  <si>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</si>
  <si>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</si>
  <si>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</si>
  <si>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</si>
  <si>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</si>
  <si>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</si>
  <si>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</si>
  <si>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</si>
  <si>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</si>
  <si>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</si>
  <si>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</si>
  <si>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</si>
  <si>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</si>
  <si>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</si>
  <si>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</si>
  <si>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</si>
  <si>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</si>
  <si>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</si>
  <si>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</si>
  <si>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</si>
  <si>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</si>
  <si>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</si>
  <si>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</si>
  <si>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</si>
  <si>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</si>
  <si>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</si>
  <si>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</si>
  <si>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</si>
  <si>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</si>
  <si>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</si>
  <si>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</si>
  <si>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</si>
  <si>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</si>
  <si>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</si>
  <si>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</si>
  <si>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</si>
  <si>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</si>
  <si>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</si>
  <si>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</si>
  <si>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</si>
  <si>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</si>
  <si>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</si>
  <si>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</si>
  <si>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</si>
  <si>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</si>
  <si>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</si>
  <si>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</si>
  <si>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</si>
  <si>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</si>
  <si>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</si>
  <si>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</si>
  <si>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</si>
  <si>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</si>
  <si>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</si>
  <si>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</si>
  <si>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</si>
  <si>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</si>
  <si>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</si>
  <si>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</si>
  <si>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</si>
  <si>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</si>
  <si>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</si>
  <si>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</si>
  <si>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</si>
  <si>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</si>
  <si>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</si>
  <si>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</si>
  <si>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</si>
  <si>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</si>
  <si>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</si>
  <si>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</si>
  <si>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</si>
  <si>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</si>
  <si>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</si>
  <si>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</si>
  <si>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</si>
  <si>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</si>
  <si>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</si>
  <si>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</si>
  <si>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</si>
  <si>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</si>
  <si>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</si>
  <si>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</si>
  <si>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</si>
  <si>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</si>
  <si>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</si>
  <si>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</si>
  <si>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</si>
  <si>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</si>
  <si>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</si>
  <si>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</si>
  <si>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</si>
  <si>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</si>
  <si>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</si>
  <si>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</si>
  <si>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</si>
  <si>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</si>
  <si>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</si>
  <si>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</si>
  <si>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</si>
  <si>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</si>
  <si>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</si>
  <si>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</si>
  <si>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</si>
  <si>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</si>
  <si>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</si>
  <si>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</si>
  <si>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</si>
  <si>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</si>
  <si>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</si>
  <si>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</si>
  <si>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</si>
  <si>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</si>
  <si>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</si>
  <si>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</si>
  <si>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</si>
  <si>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</si>
  <si>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</si>
  <si>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</si>
  <si>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</si>
  <si>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</si>
  <si>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</si>
  <si>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</si>
  <si>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</si>
  <si>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</si>
  <si>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</si>
  <si>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</si>
  <si>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</si>
  <si>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</si>
  <si>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</si>
  <si>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</si>
  <si>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</si>
  <si>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</si>
  <si>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</si>
  <si>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</si>
  <si>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</si>
  <si>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</si>
  <si>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</si>
  <si>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</si>
  <si>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</si>
  <si>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</si>
  <si>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</si>
  <si>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</si>
  <si>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</si>
  <si>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</si>
  <si>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</si>
  <si>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</si>
  <si>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</si>
  <si>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</si>
  <si>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</si>
  <si>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</si>
  <si>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</si>
  <si>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</si>
  <si>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</si>
  <si>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</si>
  <si>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</si>
  <si>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</si>
  <si>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</si>
  <si>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</si>
  <si>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</si>
  <si>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</si>
  <si>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</si>
  <si>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</si>
  <si>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</si>
  <si>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</si>
  <si>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</si>
  <si>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</si>
  <si>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</si>
  <si>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</si>
  <si>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</si>
  <si>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</si>
  <si>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</si>
  <si>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</si>
  <si>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</si>
  <si>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</si>
  <si>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</si>
  <si>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</si>
  <si>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</si>
  <si>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</si>
  <si>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</si>
  <si>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</si>
  <si>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</si>
  <si>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</si>
  <si>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</si>
  <si>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</si>
  <si>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</si>
  <si>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</si>
  <si>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</si>
  <si>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</si>
  <si>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</si>
  <si>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</si>
  <si>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</si>
  <si>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</si>
  <si>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</si>
  <si>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</si>
  <si>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</si>
  <si>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</si>
  <si>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</si>
  <si>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</si>
  <si>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</si>
  <si>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</si>
  <si>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</si>
  <si>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</si>
  <si>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</si>
  <si>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</si>
  <si>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</si>
  <si>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</si>
  <si>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</si>
  <si>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</si>
  <si>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</si>
  <si>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</si>
  <si>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</si>
  <si>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</si>
  <si>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</si>
  <si>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</si>
  <si>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</si>
  <si>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</si>
  <si>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</si>
  <si>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</si>
  <si>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</si>
  <si>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</si>
  <si>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</si>
  <si>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</si>
  <si>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</si>
  <si>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</si>
  <si>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</si>
  <si>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</si>
  <si>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</si>
  <si>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</si>
  <si>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</si>
  <si>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</si>
  <si>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</si>
  <si>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</si>
  <si>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</si>
  <si>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</si>
  <si>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</si>
  <si>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</si>
  <si>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</si>
  <si>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</si>
  <si>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</si>
  <si>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</si>
  <si>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</si>
  <si>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</si>
  <si>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</si>
  <si>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</si>
  <si>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</si>
  <si>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</si>
  <si>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</si>
  <si>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</si>
  <si>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</si>
  <si>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</si>
  <si>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</si>
  <si>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</si>
  <si>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</si>
  <si>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</si>
  <si>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</si>
  <si>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</si>
  <si>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</si>
  <si>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</si>
  <si>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</si>
  <si>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</si>
  <si>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</si>
  <si>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</si>
  <si>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</si>
  <si>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</si>
  <si>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</si>
  <si>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</si>
  <si>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</si>
  <si>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</si>
  <si>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</si>
  <si>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</si>
  <si>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</si>
  <si>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</si>
  <si>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</si>
  <si>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</si>
  <si>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</si>
  <si>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</si>
  <si>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</si>
  <si>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</si>
  <si>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</si>
  <si>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</si>
  <si>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</si>
  <si>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</si>
  <si>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</si>
  <si>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</si>
  <si>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</si>
  <si>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</si>
  <si>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</si>
  <si>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</si>
  <si>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</si>
  <si>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</si>
  <si>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</si>
  <si>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</si>
  <si>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</si>
  <si>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</si>
  <si>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</si>
  <si>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</si>
  <si>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</si>
  <si>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</si>
  <si>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</si>
  <si>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</si>
  <si>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</si>
  <si>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</si>
  <si>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</si>
  <si>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</si>
  <si>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</si>
  <si>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</si>
  <si>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</si>
  <si>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</si>
  <si>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</si>
  <si>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</si>
  <si>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</si>
  <si>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</si>
  <si>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</si>
  <si>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</si>
  <si>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</si>
  <si>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</si>
  <si>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</si>
  <si>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</si>
  <si>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</si>
  <si>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</si>
  <si>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</si>
  <si>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</si>
  <si>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</si>
  <si>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</si>
  <si>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</si>
  <si>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</si>
  <si>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</si>
  <si>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</si>
  <si>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</si>
  <si>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</si>
  <si>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</si>
  <si>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</si>
  <si>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</si>
  <si>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</si>
  <si>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</si>
  <si>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</si>
  <si>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</si>
  <si>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</si>
  <si>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</si>
  <si>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</si>
  <si>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</si>
  <si>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</si>
  <si>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</si>
  <si>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</si>
  <si>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</si>
  <si>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</si>
  <si>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</si>
  <si>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</si>
  <si>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</si>
  <si>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</si>
  <si>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</si>
  <si>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</si>
  <si>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</si>
  <si>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</si>
  <si>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</si>
  <si>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</si>
  <si>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</si>
  <si>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</si>
  <si>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</si>
  <si>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</si>
  <si>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</si>
  <si>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</si>
  <si>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</si>
  <si>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</si>
  <si>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</si>
  <si>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</si>
  <si>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</si>
  <si>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</si>
  <si>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</si>
  <si>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</si>
  <si>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</si>
  <si>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</si>
  <si>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</si>
  <si>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</si>
  <si>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</si>
  <si>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</si>
  <si>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</si>
  <si>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</si>
  <si>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</si>
  <si>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</si>
  <si>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</si>
  <si>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</si>
  <si>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</si>
  <si>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</si>
  <si>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</si>
  <si>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</si>
  <si>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</si>
  <si>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</si>
  <si>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</si>
  <si>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</si>
  <si>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</si>
  <si>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</si>
  <si>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</si>
  <si>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</si>
  <si>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</si>
  <si>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</si>
  <si>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</si>
  <si>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</si>
  <si>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</si>
  <si>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</si>
  <si>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</si>
  <si>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</si>
  <si>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</si>
  <si>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</si>
  <si>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</si>
  <si>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</si>
  <si>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</si>
  <si>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</si>
  <si>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</si>
  <si>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</si>
  <si>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</si>
  <si>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</si>
  <si>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</si>
  <si>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</si>
  <si>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</si>
  <si>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</si>
  <si>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</si>
  <si>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</si>
  <si>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</si>
  <si>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</si>
  <si>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</si>
  <si>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</si>
  <si>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</si>
  <si>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</si>
  <si>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</si>
  <si>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</si>
  <si>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</si>
  <si>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</si>
  <si>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</si>
  <si>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</si>
  <si>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</si>
  <si>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</si>
  <si>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</si>
  <si>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</si>
  <si>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</si>
  <si>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</si>
  <si>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</si>
  <si>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</si>
  <si>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</si>
  <si>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</si>
  <si>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</si>
  <si>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</si>
  <si>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</si>
  <si>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</si>
  <si>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</si>
  <si>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</si>
  <si>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</si>
  <si>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</si>
  <si>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</si>
  <si>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</si>
  <si>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</si>
  <si>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</si>
  <si>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</si>
  <si>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</si>
  <si>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</si>
  <si>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</si>
  <si>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</si>
  <si>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</si>
  <si>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</si>
  <si>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</si>
  <si>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</si>
  <si>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</si>
  <si>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</si>
  <si>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</si>
  <si>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</si>
  <si>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</si>
  <si>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</si>
  <si>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</si>
  <si>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</si>
  <si>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</si>
  <si>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</si>
  <si>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</si>
  <si>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</si>
  <si>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</si>
  <si>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</si>
  <si>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</si>
  <si>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</si>
  <si>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</si>
  <si>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</si>
  <si>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</si>
  <si>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</si>
  <si>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</si>
  <si>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</si>
  <si>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</si>
  <si>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</si>
  <si>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</si>
  <si>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</si>
  <si>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</si>
  <si>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</si>
  <si>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</si>
  <si>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</si>
  <si>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</si>
  <si>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</si>
  <si>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</si>
  <si>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</si>
  <si>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</si>
  <si>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</si>
  <si>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</si>
  <si>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</si>
  <si>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</si>
  <si>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</si>
  <si>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</si>
  <si>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</si>
  <si>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</si>
  <si>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</si>
  <si>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</si>
  <si>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</si>
  <si>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</si>
  <si>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</si>
  <si>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</si>
  <si>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</si>
  <si>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</si>
  <si>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</si>
  <si>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</si>
  <si>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</si>
  <si>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</si>
  <si>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</si>
  <si>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</si>
  <si>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</si>
  <si>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</si>
  <si>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</si>
  <si>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</si>
  <si>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</si>
  <si>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</si>
  <si>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</si>
  <si>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</si>
  <si>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</si>
  <si>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</si>
  <si>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</si>
  <si>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</si>
  <si>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</si>
  <si>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</si>
  <si>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</si>
  <si>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</si>
  <si>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</si>
  <si>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</si>
  <si>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</si>
  <si>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</si>
  <si>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</si>
  <si>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</si>
  <si>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</si>
  <si>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</si>
  <si>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</si>
  <si>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</si>
  <si>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</si>
  <si>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</si>
  <si>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</si>
  <si>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</si>
  <si>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</si>
  <si>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</si>
  <si>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</si>
  <si>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</si>
  <si>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</si>
  <si>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</si>
  <si>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</si>
  <si>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</si>
  <si>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</si>
  <si>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</si>
  <si>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</si>
  <si>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</si>
  <si>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</si>
  <si>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</si>
  <si>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</si>
  <si>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</si>
  <si>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</si>
  <si>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</si>
  <si>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</si>
  <si>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</si>
  <si>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</si>
  <si>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</si>
  <si>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</si>
  <si>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</si>
  <si>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</si>
  <si>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</si>
  <si>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</si>
  <si>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</si>
  <si>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</si>
  <si>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</si>
  <si>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</si>
  <si>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</si>
  <si>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</si>
  <si>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</si>
  <si>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</si>
  <si>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</si>
  <si>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</si>
  <si>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</si>
  <si>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</si>
  <si>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</si>
  <si>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</si>
  <si>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</si>
  <si>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</si>
  <si>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</si>
  <si>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</si>
  <si>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</si>
  <si>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</si>
  <si>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</si>
  <si>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</si>
  <si>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</si>
  <si>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</si>
  <si>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</si>
  <si>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</si>
  <si>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</si>
  <si>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</si>
  <si>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</si>
  <si>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</si>
  <si>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</si>
  <si>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</si>
  <si>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</si>
  <si>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</si>
  <si>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</si>
  <si>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</si>
  <si>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</si>
  <si>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</si>
  <si>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</si>
  <si>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</si>
  <si>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</si>
  <si>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</si>
  <si>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</si>
  <si>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</si>
  <si>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</si>
  <si>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</si>
  <si>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</si>
  <si>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</si>
  <si>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</si>
  <si>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</si>
  <si>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</si>
  <si>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</si>
  <si>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</si>
  <si>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</si>
  <si>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</si>
  <si>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</si>
  <si>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</si>
  <si>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</si>
  <si>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</si>
  <si>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</si>
  <si>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</si>
  <si>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</si>
  <si>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</si>
  <si>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</si>
  <si>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</si>
  <si>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</si>
  <si>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</si>
  <si>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</si>
  <si>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</si>
  <si>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</si>
  <si>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</si>
  <si>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</si>
  <si>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</si>
  <si>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</si>
  <si>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</si>
  <si>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</si>
  <si>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</si>
  <si>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</si>
  <si>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</si>
  <si>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</si>
  <si>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</si>
  <si>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</si>
  <si>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</si>
  <si>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</si>
  <si>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</si>
  <si>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</si>
  <si>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</si>
  <si>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</si>
  <si>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</si>
  <si>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</si>
  <si>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</si>
  <si>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</si>
  <si>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</si>
  <si>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</si>
  <si>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</si>
  <si>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</si>
  <si>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</si>
  <si>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</si>
  <si>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</si>
  <si>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</si>
  <si>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</si>
  <si>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</si>
  <si>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</si>
  <si>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</si>
  <si>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</si>
  <si>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</si>
  <si>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</si>
  <si>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</si>
  <si>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</si>
  <si>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</si>
  <si>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</si>
  <si>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</si>
  <si>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</si>
  <si>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</si>
  <si>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</si>
  <si>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</si>
  <si>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</si>
  <si>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</si>
  <si>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</si>
  <si>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</si>
  <si>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</si>
  <si>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</si>
  <si>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</si>
  <si>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</si>
  <si>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</si>
  <si>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</si>
  <si>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</si>
  <si>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</si>
  <si>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</si>
  <si>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</si>
  <si>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</si>
  <si>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</si>
  <si>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</si>
  <si>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</si>
  <si>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</si>
  <si>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</si>
  <si>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</si>
  <si>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</si>
  <si>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</si>
  <si>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</si>
  <si>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</si>
  <si>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</si>
  <si>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</si>
  <si>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</si>
  <si>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</si>
  <si>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</si>
  <si>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</si>
  <si>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</si>
  <si>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</si>
  <si>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</si>
  <si>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</si>
  <si>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</si>
  <si>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</si>
  <si>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</si>
  <si>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</si>
  <si>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</si>
  <si>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</si>
  <si>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</si>
  <si>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</si>
  <si>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</si>
  <si>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</si>
  <si>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</si>
  <si>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</si>
  <si>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</si>
  <si>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</si>
  <si>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</si>
  <si>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</si>
  <si>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</si>
  <si>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</si>
  <si>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</si>
  <si>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</si>
  <si>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</si>
  <si>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</si>
  <si>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</si>
  <si>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</si>
  <si>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</si>
  <si>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</si>
  <si>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</si>
  <si>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</si>
  <si>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</si>
  <si>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</si>
  <si>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</si>
  <si>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</si>
  <si>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</si>
  <si>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</si>
  <si>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</si>
  <si>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</si>
  <si>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</si>
  <si>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</si>
  <si>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</si>
  <si>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</si>
  <si>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</si>
  <si>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</si>
  <si>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</si>
  <si>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</si>
  <si>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</si>
  <si>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</si>
  <si>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</si>
  <si>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</si>
  <si>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</si>
  <si>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</si>
  <si>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</si>
  <si>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</si>
  <si>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</si>
  <si>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</si>
  <si>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</si>
  <si>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</si>
  <si>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</si>
  <si>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</si>
  <si>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</si>
  <si>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</si>
  <si>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</si>
  <si>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</si>
  <si>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</si>
  <si>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</si>
  <si>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</si>
  <si>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</si>
  <si>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</si>
  <si>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</si>
  <si>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</si>
  <si>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</si>
  <si>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</si>
  <si>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</si>
  <si>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</si>
  <si>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</si>
  <si>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</si>
  <si>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</si>
  <si>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</si>
  <si>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</si>
  <si>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</si>
  <si>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</si>
  <si>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</si>
  <si>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</si>
  <si>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</si>
  <si>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</si>
  <si>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</si>
  <si>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</si>
  <si>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</si>
  <si>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</si>
  <si>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</si>
  <si>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</si>
  <si>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</si>
  <si>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</si>
  <si>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</si>
  <si>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</si>
  <si>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</si>
  <si>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</si>
  <si>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</si>
  <si>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</si>
  <si>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</si>
  <si>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</si>
  <si>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</si>
  <si>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</si>
  <si>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</si>
  <si>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</si>
  <si>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</si>
  <si>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</si>
  <si>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</si>
  <si>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</si>
  <si>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</si>
  <si>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</si>
  <si>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</si>
  <si>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</si>
  <si>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</si>
  <si>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</si>
  <si>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</si>
  <si>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</si>
  <si>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</si>
  <si>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</si>
  <si>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</si>
  <si>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</si>
  <si>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</si>
  <si>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</si>
  <si>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</si>
  <si>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</si>
  <si>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</si>
  <si>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</si>
  <si>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</si>
  <si>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</si>
  <si>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</si>
  <si>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</si>
  <si>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</si>
  <si>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</si>
  <si>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</si>
  <si>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</si>
  <si>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</si>
  <si>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</si>
  <si>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</si>
  <si>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</si>
  <si>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</si>
  <si>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</si>
  <si>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</si>
  <si>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</si>
  <si>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</si>
  <si>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</si>
  <si>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</si>
  <si>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</si>
  <si>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</si>
  <si>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</si>
  <si>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</si>
  <si>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</si>
  <si>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</si>
  <si>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</si>
  <si>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</si>
  <si>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</si>
  <si>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</si>
  <si>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</si>
  <si>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</si>
  <si>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</si>
  <si>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</si>
  <si>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</si>
  <si>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</si>
  <si>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</si>
  <si>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</si>
  <si>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</si>
  <si>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</si>
  <si>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</si>
  <si>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</si>
  <si>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</si>
  <si>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</si>
  <si>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</si>
  <si>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</si>
  <si>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</si>
  <si>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</si>
  <si>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</si>
  <si>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</si>
  <si>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</si>
  <si>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</si>
  <si>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</si>
  <si>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</si>
  <si>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</si>
  <si>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</si>
  <si>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</si>
  <si>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</si>
  <si>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</si>
  <si>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</si>
  <si>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</si>
  <si>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</si>
  <si>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</si>
  <si>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</si>
  <si>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</si>
  <si>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</si>
  <si>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</si>
  <si>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</si>
  <si>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</si>
  <si>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</si>
  <si>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</si>
  <si>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</si>
  <si>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</si>
  <si>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</si>
  <si>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</si>
  <si>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</si>
  <si>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</si>
  <si>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</si>
  <si>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</si>
  <si>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</si>
  <si>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</si>
  <si>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</si>
  <si>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</si>
  <si>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</si>
  <si>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</si>
  <si>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</si>
  <si>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</si>
  <si>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</si>
  <si>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</si>
  <si>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</si>
  <si>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</si>
  <si>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</si>
  <si>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</si>
  <si>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</si>
  <si>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</si>
  <si>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</si>
  <si>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</si>
  <si>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</si>
  <si>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</si>
  <si>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</si>
  <si>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</si>
  <si>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</si>
  <si>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</si>
  <si>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</si>
  <si>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</si>
  <si>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</si>
  <si>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</si>
  <si>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</si>
  <si>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</si>
  <si>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</si>
  <si>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</si>
  <si>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</si>
  <si>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</si>
  <si>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</si>
  <si>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</si>
  <si>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</si>
  <si>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</si>
  <si>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</si>
  <si>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</si>
  <si>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</si>
  <si>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</si>
  <si>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</si>
  <si>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</si>
  <si>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</si>
  <si>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</si>
  <si>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</si>
  <si>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</si>
  <si>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</si>
  <si>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</si>
  <si>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</si>
  <si>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</si>
  <si>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</si>
  <si>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</si>
  <si>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</si>
  <si>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</si>
  <si>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</si>
  <si>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</si>
  <si>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</si>
  <si>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</si>
  <si>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</si>
  <si>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</si>
  <si>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</si>
  <si>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</si>
  <si>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</si>
  <si>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</si>
  <si>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</si>
  <si>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</si>
  <si>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</si>
  <si>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</si>
  <si>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</si>
  <si>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</si>
  <si>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</si>
  <si>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</si>
  <si>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</si>
  <si>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</si>
  <si>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</si>
  <si>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</si>
  <si>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</si>
  <si>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</si>
  <si>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</si>
  <si>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</si>
  <si>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</si>
  <si>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</si>
  <si>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</si>
  <si>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</si>
  <si>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</si>
  <si>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</si>
  <si>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</si>
  <si>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</si>
  <si>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</si>
  <si>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</si>
  <si>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</si>
  <si>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</si>
  <si>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</si>
  <si>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</si>
  <si>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</si>
  <si>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</si>
  <si>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</si>
  <si>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</si>
  <si>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</si>
  <si>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</si>
  <si>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</si>
  <si>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</si>
  <si>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</si>
  <si>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</si>
  <si>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</si>
  <si>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</si>
  <si>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</si>
  <si>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</si>
  <si>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</si>
  <si>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</si>
  <si>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</si>
  <si>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</si>
  <si>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</si>
  <si>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</si>
  <si>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</si>
  <si>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</si>
  <si>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</si>
  <si>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</si>
  <si>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</si>
  <si>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</si>
  <si>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</si>
  <si>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</si>
  <si>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</si>
  <si>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</si>
  <si>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</si>
  <si>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</si>
  <si>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</si>
  <si>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</si>
  <si>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</si>
  <si>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</si>
  <si>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</si>
  <si>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</si>
  <si>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</si>
  <si>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</si>
  <si>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</si>
  <si>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</si>
  <si>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</si>
  <si>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</si>
  <si>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</si>
  <si>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</si>
  <si>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</si>
  <si>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</si>
  <si>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</si>
  <si>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</si>
  <si>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</si>
  <si>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</si>
  <si>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</si>
  <si>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</si>
  <si>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</si>
  <si>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</si>
  <si>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</si>
  <si>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</si>
  <si>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</si>
  <si>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</si>
  <si>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</si>
  <si>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</si>
  <si>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</si>
  <si>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</si>
  <si>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</si>
  <si>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</si>
  <si>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</si>
  <si>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</si>
  <si>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</si>
  <si>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</si>
  <si>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</si>
  <si>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</si>
  <si>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</si>
  <si>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</si>
  <si>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</si>
  <si>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</si>
  <si>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</si>
  <si>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</si>
  <si>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</si>
  <si>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</si>
  <si>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</si>
  <si>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</si>
  <si>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</si>
  <si>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</si>
  <si>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</si>
  <si>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</si>
  <si>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</si>
  <si>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</si>
  <si>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</si>
  <si>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</si>
  <si>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</si>
  <si>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</si>
  <si>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</si>
  <si>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</si>
  <si>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</si>
  <si>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</si>
  <si>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</si>
  <si>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</si>
  <si>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</si>
  <si>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</si>
  <si>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</si>
  <si>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</si>
  <si>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</si>
  <si>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</si>
  <si>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</si>
  <si>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</si>
  <si>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</si>
  <si>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</si>
  <si>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</si>
  <si>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</si>
  <si>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</si>
  <si>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</si>
  <si>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</si>
  <si>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</si>
  <si>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</si>
  <si>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</si>
  <si>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</si>
  <si>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</si>
  <si>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</si>
  <si>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</si>
  <si>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</si>
  <si>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</si>
  <si>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</si>
  <si>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</si>
  <si>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</si>
  <si>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</si>
  <si>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</si>
  <si>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</si>
  <si>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</si>
  <si>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</si>
  <si>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</si>
  <si>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</si>
  <si>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</si>
  <si>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</si>
  <si>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</si>
  <si>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</si>
  <si>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</si>
  <si>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</si>
  <si>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</si>
  <si>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</si>
  <si>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</si>
  <si>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</si>
  <si>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</si>
  <si>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</si>
  <si>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</si>
  <si>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</si>
  <si>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</si>
  <si>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</si>
  <si>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</si>
  <si>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</si>
  <si>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</si>
  <si>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</si>
  <si>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</si>
  <si>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</si>
  <si>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</si>
  <si>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</si>
  <si>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</si>
  <si>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</si>
  <si>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</si>
  <si>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</si>
  <si>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</si>
  <si>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</si>
  <si>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</si>
  <si>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</si>
  <si>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</si>
  <si>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</si>
  <si>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</si>
  <si>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</si>
  <si>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</si>
  <si>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</si>
  <si>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</si>
  <si>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</si>
  <si>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</si>
  <si>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</si>
  <si>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</si>
  <si>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</si>
  <si>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</si>
  <si>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</si>
  <si>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</si>
  <si>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</si>
  <si>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</si>
  <si>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</si>
  <si>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</si>
  <si>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</si>
  <si>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</si>
  <si>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</si>
  <si>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</si>
  <si>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</si>
  <si>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</si>
  <si>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</si>
  <si>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</si>
  <si>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</si>
  <si>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</si>
  <si>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</si>
  <si>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</si>
  <si>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</si>
  <si>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</si>
  <si>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</si>
  <si>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</si>
  <si>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</si>
  <si>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</si>
  <si>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</si>
  <si>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</si>
  <si>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</si>
  <si>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</si>
  <si>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</si>
  <si>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</si>
  <si>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</si>
  <si>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</si>
  <si>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</si>
  <si>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</si>
  <si>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</si>
  <si>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</si>
  <si>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</si>
  <si>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</si>
  <si>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</si>
  <si>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</si>
  <si>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</si>
  <si>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</si>
  <si>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</si>
  <si>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</si>
  <si>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</si>
  <si>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</si>
  <si>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</si>
  <si>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</si>
  <si>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</si>
  <si>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</si>
  <si>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</si>
  <si>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</si>
  <si>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</si>
  <si>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</si>
  <si>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</si>
  <si>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</si>
  <si>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</si>
  <si>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</si>
  <si>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</si>
  <si>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</si>
  <si>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</si>
  <si>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</si>
  <si>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</si>
  <si>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</si>
  <si>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</si>
  <si>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</si>
  <si>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</si>
  <si>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</si>
  <si>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</si>
  <si>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</si>
  <si>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</si>
  <si>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</si>
  <si>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</si>
  <si>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</si>
  <si>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</si>
  <si>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</si>
  <si>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</si>
  <si>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</si>
  <si>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</si>
  <si>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</si>
  <si>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</si>
  <si>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</si>
  <si>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</si>
  <si>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</si>
  <si>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</si>
  <si>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</si>
  <si>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</si>
  <si>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</si>
  <si>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</si>
  <si>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</si>
  <si>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</si>
  <si>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</si>
  <si>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</si>
  <si>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</si>
  <si>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</si>
  <si>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</si>
  <si>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</si>
  <si>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</si>
  <si>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</si>
  <si>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</si>
  <si>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</si>
  <si>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</si>
  <si>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</si>
  <si>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</si>
  <si>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</si>
  <si>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</si>
  <si>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</si>
  <si>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</si>
  <si>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</si>
  <si>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</si>
  <si>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</si>
  <si>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</si>
  <si>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</si>
  <si>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</si>
  <si>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</si>
  <si>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</si>
  <si>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</si>
  <si>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</si>
  <si>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</si>
  <si>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</si>
  <si>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</si>
  <si>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</si>
  <si>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</si>
  <si>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</si>
  <si>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</si>
  <si>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</si>
  <si>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</si>
  <si>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</si>
  <si>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</si>
  <si>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</si>
  <si>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</si>
  <si>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</si>
  <si>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</si>
  <si>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</si>
  <si>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</si>
  <si>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</si>
  <si>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</si>
  <si>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</si>
  <si>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</si>
  <si>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</si>
  <si>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</si>
  <si>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</si>
  <si>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</si>
  <si>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</si>
  <si>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</si>
  <si>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</si>
  <si>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</si>
  <si>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</si>
  <si>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</si>
  <si>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</si>
  <si>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</si>
  <si>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</si>
  <si>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</si>
  <si>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</si>
  <si>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</si>
  <si>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</si>
  <si>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</si>
  <si>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</si>
  <si>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</si>
  <si>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</si>
  <si>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</si>
  <si>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</si>
  <si>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</si>
  <si>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</si>
  <si>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</si>
  <si>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</si>
  <si>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</si>
  <si>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</si>
  <si>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</si>
  <si>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</si>
  <si>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</si>
  <si>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</si>
  <si>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</si>
  <si>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</si>
  <si>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</si>
  <si>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</si>
  <si>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</si>
  <si>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</si>
  <si>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</si>
  <si>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</si>
  <si>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</si>
  <si>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</si>
  <si>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</si>
  <si>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</si>
  <si>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</si>
  <si>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</si>
  <si>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</si>
  <si>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</si>
  <si>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</si>
  <si>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</si>
  <si>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</si>
  <si>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</si>
  <si>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</si>
  <si>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</si>
  <si>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</si>
  <si>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</si>
  <si>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</si>
  <si>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</si>
  <si>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</si>
  <si>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</si>
  <si>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</si>
  <si>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</si>
  <si>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</si>
  <si>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</si>
  <si>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</si>
  <si>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</si>
  <si>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</si>
  <si>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</si>
  <si>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</si>
  <si>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</si>
  <si>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</si>
  <si>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</si>
  <si>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</si>
  <si>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</si>
  <si>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</si>
  <si>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</si>
  <si>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</si>
  <si>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</si>
  <si>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</si>
  <si>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</si>
  <si>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</si>
  <si>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</si>
  <si>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</si>
  <si>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</si>
  <si>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</si>
  <si>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</si>
  <si>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</si>
  <si>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</si>
  <si>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</si>
  <si>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</si>
  <si>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</si>
  <si>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</si>
  <si>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</si>
  <si>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</si>
  <si>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</si>
  <si>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</si>
  <si>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</si>
  <si>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</si>
  <si>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</si>
  <si>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</si>
  <si>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</si>
  <si>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</si>
  <si>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</si>
  <si>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</si>
  <si>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</si>
  <si>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</si>
  <si>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</si>
  <si>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</si>
  <si>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</si>
  <si>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</si>
  <si>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</si>
  <si>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</si>
  <si>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</si>
  <si>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</si>
  <si>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</si>
  <si>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</si>
  <si>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</si>
  <si>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</si>
  <si>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</si>
  <si>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</si>
  <si>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</si>
  <si>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</si>
  <si>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</si>
  <si>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</si>
  <si>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</si>
  <si>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</si>
  <si>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</si>
  <si>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</si>
  <si>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</si>
  <si>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</si>
  <si>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</si>
  <si>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</si>
  <si>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</si>
  <si>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</si>
  <si>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</si>
  <si>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</si>
  <si>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</si>
  <si>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</si>
  <si>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</si>
  <si>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CARVÃO NAC_Supercritico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</si>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</sst>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4" fontId="5" fillId="0" borderId="0" applyFont="0" applyFill="0" applyBorder="0" applyAlignment="0" applyProtection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46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4" fontId="68" fillId="64" borderId="24" xfId="1" applyFont="1" applyFill="1" applyBorder="1" applyAlignment="1">
      <alignment horizontal="center"/>
    </xf>
    <xf numFmtId="164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4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5" fillId="0" borderId="0" xfId="0" applyNumberFormat="1" applyFont="1"/>
    <xf numFmtId="3" fontId="6" fillId="0" borderId="0" xfId="0" applyNumberFormat="1" applyFont="1"/>
    <xf numFmtId="173" fontId="29" fillId="0" borderId="0" xfId="1" applyNumberFormat="1" applyFont="1"/>
    <xf numFmtId="4" fontId="7" fillId="10" borderId="0" xfId="2" applyNumberFormat="1" applyFill="1" applyAlignment="1">
      <alignment horizontal="center"/>
    </xf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5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pivotCacheDefinition" Target="pivotCache/pivotCacheDefinition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[03. Matriz Elétrica com expansão a partir de tecnologias não emissoras de GEE.xlsx]Plan1!Tabela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BBC-4265-B7B5-C741D84F4649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C-4265-B7B5-C741D84F4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4033552"/>
        <c:axId val="-334034096"/>
      </c:barChart>
      <c:catAx>
        <c:axId val="-33403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-334034096"/>
        <c:crosses val="autoZero"/>
        <c:auto val="1"/>
        <c:lblAlgn val="ctr"/>
        <c:lblOffset val="100"/>
        <c:noMultiLvlLbl val="0"/>
      </c:catAx>
      <c:valAx>
        <c:axId val="-334034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-334033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C6-4EF1-B9A1-DBF98A0BF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34042256"/>
        <c:axId val="-334036816"/>
      </c:lineChart>
      <c:catAx>
        <c:axId val="-334042256"/>
        <c:scaling>
          <c:orientation val="minMax"/>
        </c:scaling>
        <c:delete val="0"/>
        <c:axPos val="b"/>
        <c:majorTickMark val="out"/>
        <c:minorTickMark val="none"/>
        <c:tickLblPos val="nextTo"/>
        <c:crossAx val="-334036816"/>
        <c:crosses val="autoZero"/>
        <c:auto val="1"/>
        <c:lblAlgn val="ctr"/>
        <c:lblOffset val="100"/>
        <c:noMultiLvlLbl val="0"/>
      </c:catAx>
      <c:valAx>
        <c:axId val="-3340368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-334042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TRAJET&#211;RIAS/Efeito%20Mudan&#231;as%20clim&#225;ticas%20sem%20emiss&#245;es/BD_PLANEL_PNE_BalPontaTrim_Mudan&#231;aClim&#225;tica_semEmiss&#245;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Entradas_Script_Faltando/Mar&#231;o%202020/com%20interfer&#234;ncia/UHE_Mudan&#231;as_Clim&#225;ticas_sem_emiss&#245;es_com_Interferencia250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>
            <v>1</v>
          </cell>
          <cell r="B2" t="str">
            <v>UHE</v>
          </cell>
        </row>
        <row r="3">
          <cell r="A3">
            <v>2</v>
          </cell>
          <cell r="B3" t="str">
            <v>PCH</v>
          </cell>
        </row>
        <row r="4">
          <cell r="A4">
            <v>3</v>
          </cell>
          <cell r="B4" t="str">
            <v>Gás Natural</v>
          </cell>
        </row>
        <row r="5">
          <cell r="A5">
            <v>4</v>
          </cell>
          <cell r="B5" t="str">
            <v>Carvão</v>
          </cell>
        </row>
        <row r="6">
          <cell r="A6">
            <v>5</v>
          </cell>
          <cell r="B6" t="str">
            <v>Nuclear</v>
          </cell>
        </row>
        <row r="7">
          <cell r="A7">
            <v>6</v>
          </cell>
          <cell r="B7" t="str">
            <v>Óleos Comb</v>
          </cell>
        </row>
        <row r="8">
          <cell r="A8">
            <v>7</v>
          </cell>
          <cell r="B8" t="str">
            <v>Biomassa</v>
          </cell>
        </row>
        <row r="9">
          <cell r="A9">
            <v>8</v>
          </cell>
          <cell r="B9" t="str">
            <v>Eólica</v>
          </cell>
        </row>
        <row r="10">
          <cell r="A10">
            <v>9</v>
          </cell>
          <cell r="B10" t="str">
            <v>Solar</v>
          </cell>
        </row>
        <row r="11">
          <cell r="A11">
            <v>10</v>
          </cell>
          <cell r="B11" t="str">
            <v>Outros</v>
          </cell>
        </row>
        <row r="12">
          <cell r="A12">
            <v>11</v>
          </cell>
          <cell r="B12" t="str">
            <v>Oceano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3">
          <cell r="B3">
            <v>0.08</v>
          </cell>
        </row>
        <row r="4">
          <cell r="B4">
            <v>3.9</v>
          </cell>
        </row>
        <row r="10">
          <cell r="B10">
            <v>50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cod_desembolso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0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169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4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4" bestFit="1" customWidth="1"/>
    <col min="2" max="2" width="25.42578125" style="184" customWidth="1"/>
    <col min="3" max="3" width="12.85546875" style="184" customWidth="1"/>
    <col min="4" max="4" width="15.42578125" style="184" customWidth="1"/>
    <col min="5" max="6" width="9.140625" style="184"/>
    <col min="7" max="7" width="20.42578125" style="184" customWidth="1"/>
    <col min="8" max="8" width="24.5703125" style="184" bestFit="1" customWidth="1"/>
    <col min="9" max="9" width="21.7109375" style="184" bestFit="1" customWidth="1"/>
    <col min="10" max="10" width="12.28515625" style="184" customWidth="1"/>
    <col min="11" max="11" width="11.7109375" style="184" customWidth="1"/>
    <col min="12" max="13" width="11.140625" style="184" customWidth="1"/>
    <col min="14" max="14" width="19.42578125" style="184" customWidth="1"/>
    <col min="15" max="16384" width="9.140625" style="184"/>
  </cols>
  <sheetData>
    <row r="3" spans="1:16384" s="171" customFormat="1" ht="18.75" customHeight="1">
      <c r="A3" s="168" t="s">
        <v>0</v>
      </c>
      <c r="B3" s="169" t="s">
        <v>1</v>
      </c>
      <c r="C3" s="169" t="s">
        <v>2</v>
      </c>
      <c r="D3" s="169" t="s">
        <v>3</v>
      </c>
      <c r="E3" s="169" t="s">
        <v>4</v>
      </c>
      <c r="F3" s="169" t="s">
        <v>5</v>
      </c>
      <c r="G3" s="170" t="s">
        <v>6</v>
      </c>
      <c r="H3" s="169" t="s">
        <v>7</v>
      </c>
      <c r="I3" s="169" t="s">
        <v>8</v>
      </c>
      <c r="J3" s="640" t="s">
        <v>9</v>
      </c>
      <c r="K3" s="641"/>
      <c r="L3" s="640" t="s">
        <v>10</v>
      </c>
      <c r="M3" s="641"/>
      <c r="N3" s="169" t="s">
        <v>11</v>
      </c>
    </row>
    <row r="4" spans="1:16384" s="174" customFormat="1" ht="19.5" customHeight="1">
      <c r="A4" s="172"/>
      <c r="B4" s="172" t="s">
        <v>12</v>
      </c>
      <c r="C4" s="172" t="s">
        <v>13</v>
      </c>
      <c r="D4" s="172" t="s">
        <v>14</v>
      </c>
      <c r="E4" s="172"/>
      <c r="F4" s="172"/>
      <c r="G4" s="172" t="s">
        <v>15</v>
      </c>
      <c r="H4" s="173" t="s">
        <v>16</v>
      </c>
      <c r="I4" s="173" t="s">
        <v>17</v>
      </c>
      <c r="J4" s="173">
        <v>2010</v>
      </c>
      <c r="K4" s="173">
        <v>2035</v>
      </c>
      <c r="L4" s="173">
        <v>2010</v>
      </c>
      <c r="M4" s="173">
        <v>2035</v>
      </c>
      <c r="N4" s="173" t="s">
        <v>18</v>
      </c>
    </row>
    <row r="5" spans="1:16384" s="174" customFormat="1" ht="21.75" customHeight="1">
      <c r="A5" s="175" t="s">
        <v>19</v>
      </c>
      <c r="B5" s="176"/>
      <c r="C5" s="176"/>
      <c r="D5" s="176"/>
      <c r="E5" s="176"/>
      <c r="F5" s="176"/>
      <c r="G5" s="176"/>
      <c r="H5" s="176"/>
      <c r="I5" s="176"/>
      <c r="J5" s="176"/>
      <c r="K5" s="177"/>
      <c r="L5" s="177"/>
      <c r="M5" s="177"/>
      <c r="N5" s="177"/>
      <c r="O5" s="178"/>
      <c r="P5" s="179"/>
      <c r="Q5" s="179"/>
      <c r="R5" s="179"/>
      <c r="S5" s="179"/>
      <c r="T5" s="180"/>
      <c r="U5" s="179"/>
      <c r="V5" s="181"/>
      <c r="W5" s="181"/>
      <c r="X5" s="181"/>
      <c r="Y5" s="181"/>
      <c r="Z5" s="181"/>
      <c r="AA5" s="181"/>
      <c r="AB5" s="178"/>
      <c r="AC5" s="179"/>
      <c r="AD5" s="179"/>
      <c r="AE5" s="179"/>
      <c r="AF5" s="179"/>
      <c r="AG5" s="180"/>
      <c r="AH5" s="179"/>
      <c r="AI5" s="181"/>
      <c r="AJ5" s="181"/>
      <c r="AK5" s="181"/>
      <c r="AL5" s="181"/>
      <c r="AM5" s="181"/>
      <c r="AN5" s="181"/>
      <c r="AO5" s="178"/>
      <c r="AP5" s="179"/>
      <c r="AQ5" s="179"/>
      <c r="AR5" s="179"/>
      <c r="AS5" s="179"/>
      <c r="AT5" s="180"/>
      <c r="AU5" s="179"/>
      <c r="AV5" s="181"/>
      <c r="AW5" s="181"/>
      <c r="AX5" s="181"/>
      <c r="AY5" s="181"/>
      <c r="AZ5" s="181"/>
      <c r="BA5" s="181"/>
      <c r="BB5" s="178"/>
      <c r="BC5" s="179"/>
      <c r="BD5" s="179"/>
      <c r="BE5" s="179"/>
      <c r="BF5" s="179"/>
      <c r="BG5" s="180"/>
      <c r="BH5" s="179"/>
      <c r="BI5" s="181"/>
      <c r="BJ5" s="181"/>
      <c r="BK5" s="181"/>
      <c r="BL5" s="181"/>
      <c r="BM5" s="181"/>
      <c r="BN5" s="181"/>
      <c r="BO5" s="178"/>
      <c r="BP5" s="179"/>
      <c r="BQ5" s="179"/>
      <c r="BR5" s="179"/>
      <c r="BS5" s="179"/>
      <c r="BT5" s="180"/>
      <c r="BU5" s="179"/>
      <c r="BV5" s="181"/>
      <c r="BW5" s="181"/>
      <c r="BX5" s="181"/>
      <c r="BY5" s="181"/>
      <c r="BZ5" s="181"/>
      <c r="CA5" s="181"/>
      <c r="CB5" s="178"/>
      <c r="CC5" s="179"/>
      <c r="CD5" s="179"/>
      <c r="CE5" s="179"/>
      <c r="CF5" s="179"/>
      <c r="CG5" s="180"/>
      <c r="CH5" s="179"/>
      <c r="CI5" s="181"/>
      <c r="CJ5" s="181"/>
      <c r="CK5" s="181"/>
      <c r="CL5" s="181"/>
      <c r="CM5" s="181"/>
      <c r="CN5" s="181"/>
      <c r="CO5" s="178"/>
      <c r="CP5" s="179"/>
      <c r="CQ5" s="179"/>
      <c r="CR5" s="179"/>
      <c r="CS5" s="179"/>
      <c r="CT5" s="180"/>
      <c r="CU5" s="179"/>
      <c r="CV5" s="181"/>
      <c r="CW5" s="181"/>
      <c r="CX5" s="181"/>
      <c r="CY5" s="181"/>
      <c r="CZ5" s="181"/>
      <c r="DA5" s="181"/>
      <c r="DB5" s="178"/>
      <c r="DC5" s="179"/>
      <c r="DD5" s="179"/>
      <c r="DE5" s="179"/>
      <c r="DF5" s="179"/>
      <c r="DG5" s="180"/>
      <c r="DH5" s="179"/>
      <c r="DI5" s="181"/>
      <c r="DJ5" s="181"/>
      <c r="DK5" s="181"/>
      <c r="DL5" s="181"/>
      <c r="DM5" s="181"/>
      <c r="DN5" s="181"/>
      <c r="DO5" s="178"/>
      <c r="DP5" s="179"/>
      <c r="DQ5" s="179"/>
      <c r="DR5" s="179"/>
      <c r="DS5" s="179"/>
      <c r="DT5" s="180"/>
      <c r="DU5" s="179"/>
      <c r="DV5" s="181"/>
      <c r="DW5" s="181"/>
      <c r="DX5" s="181"/>
      <c r="DY5" s="181"/>
      <c r="DZ5" s="181"/>
      <c r="EA5" s="181"/>
      <c r="EB5" s="178"/>
      <c r="EC5" s="179"/>
      <c r="ED5" s="179"/>
      <c r="EE5" s="179"/>
      <c r="EF5" s="179"/>
      <c r="EG5" s="180"/>
      <c r="EH5" s="179"/>
      <c r="EI5" s="181"/>
      <c r="EJ5" s="181"/>
      <c r="EK5" s="181"/>
      <c r="EL5" s="181"/>
      <c r="EM5" s="181"/>
      <c r="EN5" s="181"/>
      <c r="EO5" s="178"/>
      <c r="EP5" s="179"/>
      <c r="EQ5" s="179"/>
      <c r="ER5" s="179"/>
      <c r="ES5" s="179"/>
      <c r="ET5" s="180"/>
      <c r="EU5" s="179"/>
      <c r="EV5" s="181"/>
      <c r="EW5" s="181"/>
      <c r="EX5" s="181"/>
      <c r="EY5" s="181"/>
      <c r="EZ5" s="181"/>
      <c r="FA5" s="181"/>
      <c r="FB5" s="178"/>
      <c r="FC5" s="179"/>
      <c r="FD5" s="179"/>
      <c r="FE5" s="179"/>
      <c r="FF5" s="179"/>
      <c r="FG5" s="180"/>
      <c r="FH5" s="179"/>
      <c r="FI5" s="181"/>
      <c r="FJ5" s="181"/>
      <c r="FK5" s="181"/>
      <c r="FL5" s="181"/>
      <c r="FM5" s="181"/>
      <c r="FN5" s="181"/>
      <c r="FO5" s="178"/>
      <c r="FP5" s="179"/>
      <c r="FQ5" s="179"/>
      <c r="FR5" s="179"/>
      <c r="FS5" s="179"/>
      <c r="FT5" s="180"/>
      <c r="FU5" s="179"/>
      <c r="FV5" s="181"/>
      <c r="FW5" s="181"/>
      <c r="FX5" s="181"/>
      <c r="FY5" s="181"/>
      <c r="FZ5" s="181"/>
      <c r="GA5" s="181"/>
      <c r="GB5" s="178"/>
      <c r="GC5" s="179"/>
      <c r="GD5" s="179"/>
      <c r="GE5" s="179"/>
      <c r="GF5" s="179"/>
      <c r="GG5" s="180"/>
      <c r="GH5" s="179"/>
      <c r="GI5" s="181"/>
      <c r="GJ5" s="181"/>
      <c r="GK5" s="181"/>
      <c r="GL5" s="181"/>
      <c r="GM5" s="181"/>
      <c r="GN5" s="181"/>
      <c r="GO5" s="178"/>
      <c r="GP5" s="179"/>
      <c r="GQ5" s="179"/>
      <c r="GR5" s="179"/>
      <c r="GS5" s="179"/>
      <c r="GT5" s="180"/>
      <c r="GU5" s="179"/>
      <c r="GV5" s="181"/>
      <c r="GW5" s="181"/>
      <c r="GX5" s="181"/>
      <c r="GY5" s="181"/>
      <c r="GZ5" s="181"/>
      <c r="HA5" s="181"/>
      <c r="HB5" s="178"/>
      <c r="HC5" s="179"/>
      <c r="HD5" s="179"/>
      <c r="HE5" s="179"/>
      <c r="HF5" s="179"/>
      <c r="HG5" s="180"/>
      <c r="HH5" s="179"/>
      <c r="HI5" s="181"/>
      <c r="HJ5" s="181"/>
      <c r="HK5" s="181"/>
      <c r="HL5" s="181"/>
      <c r="HM5" s="181"/>
      <c r="HN5" s="181"/>
      <c r="HO5" s="178"/>
      <c r="HP5" s="179"/>
      <c r="HQ5" s="179"/>
      <c r="HR5" s="179"/>
      <c r="HS5" s="179"/>
      <c r="HT5" s="180"/>
      <c r="HU5" s="179"/>
      <c r="HV5" s="181"/>
      <c r="HW5" s="181"/>
      <c r="HX5" s="181"/>
      <c r="HY5" s="181"/>
      <c r="HZ5" s="181"/>
      <c r="IA5" s="181"/>
      <c r="IB5" s="178"/>
      <c r="IC5" s="179"/>
      <c r="ID5" s="179"/>
      <c r="IE5" s="179"/>
      <c r="IF5" s="179"/>
      <c r="IG5" s="180"/>
      <c r="IH5" s="179"/>
      <c r="II5" s="181"/>
      <c r="IJ5" s="181"/>
      <c r="IK5" s="181"/>
      <c r="IL5" s="181"/>
      <c r="IM5" s="181"/>
      <c r="IN5" s="181"/>
      <c r="IO5" s="178"/>
      <c r="IP5" s="179"/>
      <c r="IQ5" s="179"/>
      <c r="IR5" s="179"/>
      <c r="IS5" s="179"/>
      <c r="IT5" s="180"/>
      <c r="IU5" s="179"/>
      <c r="IV5" s="181"/>
      <c r="IW5" s="181"/>
      <c r="IX5" s="181"/>
      <c r="IY5" s="181"/>
      <c r="IZ5" s="181"/>
      <c r="JA5" s="181"/>
      <c r="JB5" s="178"/>
      <c r="JC5" s="179"/>
      <c r="JD5" s="179"/>
      <c r="JE5" s="179"/>
      <c r="JF5" s="179"/>
      <c r="JG5" s="180"/>
      <c r="JH5" s="179"/>
      <c r="JI5" s="181"/>
      <c r="JJ5" s="181"/>
      <c r="JK5" s="181"/>
      <c r="JL5" s="181"/>
      <c r="JM5" s="181"/>
      <c r="JN5" s="181"/>
      <c r="JO5" s="178"/>
      <c r="JP5" s="179"/>
      <c r="JQ5" s="179"/>
      <c r="JR5" s="179"/>
      <c r="JS5" s="179"/>
      <c r="JT5" s="180"/>
      <c r="JU5" s="179"/>
      <c r="JV5" s="181"/>
      <c r="JW5" s="181"/>
      <c r="JX5" s="181"/>
      <c r="JY5" s="181"/>
      <c r="JZ5" s="181"/>
      <c r="KA5" s="181"/>
      <c r="KB5" s="178"/>
      <c r="KC5" s="179"/>
      <c r="KD5" s="179"/>
      <c r="KE5" s="179"/>
      <c r="KF5" s="179"/>
      <c r="KG5" s="180"/>
      <c r="KH5" s="179"/>
      <c r="KI5" s="181"/>
      <c r="KJ5" s="181"/>
      <c r="KK5" s="181"/>
      <c r="KL5" s="181"/>
      <c r="KM5" s="181"/>
      <c r="KN5" s="181"/>
      <c r="KO5" s="178"/>
      <c r="KP5" s="179"/>
      <c r="KQ5" s="179"/>
      <c r="KR5" s="179"/>
      <c r="KS5" s="179"/>
      <c r="KT5" s="180"/>
      <c r="KU5" s="179"/>
      <c r="KV5" s="181"/>
      <c r="KW5" s="181"/>
      <c r="KX5" s="181"/>
      <c r="KY5" s="181"/>
      <c r="KZ5" s="181"/>
      <c r="LA5" s="181"/>
      <c r="LB5" s="178"/>
      <c r="LC5" s="179"/>
      <c r="LD5" s="179"/>
      <c r="LE5" s="179"/>
      <c r="LF5" s="179"/>
      <c r="LG5" s="180"/>
      <c r="LH5" s="179"/>
      <c r="LI5" s="181"/>
      <c r="LJ5" s="181"/>
      <c r="LK5" s="181"/>
      <c r="LL5" s="181"/>
      <c r="LM5" s="181"/>
      <c r="LN5" s="181"/>
      <c r="LO5" s="178"/>
      <c r="LP5" s="179"/>
      <c r="LQ5" s="179"/>
      <c r="LR5" s="179"/>
      <c r="LS5" s="179"/>
      <c r="LT5" s="180"/>
      <c r="LU5" s="179"/>
      <c r="LV5" s="181"/>
      <c r="LW5" s="181"/>
      <c r="LX5" s="181"/>
      <c r="LY5" s="181"/>
      <c r="LZ5" s="181"/>
      <c r="MA5" s="181"/>
      <c r="MB5" s="178"/>
      <c r="MC5" s="179"/>
      <c r="MD5" s="179"/>
      <c r="ME5" s="179"/>
      <c r="MF5" s="179"/>
      <c r="MG5" s="180"/>
      <c r="MH5" s="179"/>
      <c r="MI5" s="181"/>
      <c r="MJ5" s="181"/>
      <c r="MK5" s="181"/>
      <c r="ML5" s="181"/>
      <c r="MM5" s="181"/>
      <c r="MN5" s="181"/>
      <c r="MO5" s="178"/>
      <c r="MP5" s="179"/>
      <c r="MQ5" s="179"/>
      <c r="MR5" s="179"/>
      <c r="MS5" s="179"/>
      <c r="MT5" s="180"/>
      <c r="MU5" s="179"/>
      <c r="MV5" s="181"/>
      <c r="MW5" s="181"/>
      <c r="MX5" s="181"/>
      <c r="MY5" s="181"/>
      <c r="MZ5" s="181"/>
      <c r="NA5" s="181"/>
      <c r="NB5" s="178"/>
      <c r="NC5" s="179"/>
      <c r="ND5" s="179"/>
      <c r="NE5" s="179"/>
      <c r="NF5" s="179"/>
      <c r="NG5" s="180"/>
      <c r="NH5" s="179"/>
      <c r="NI5" s="181"/>
      <c r="NJ5" s="181"/>
      <c r="NK5" s="181"/>
      <c r="NL5" s="181"/>
      <c r="NM5" s="181"/>
      <c r="NN5" s="181"/>
      <c r="NO5" s="178"/>
      <c r="NP5" s="179"/>
      <c r="NQ5" s="179"/>
      <c r="NR5" s="179"/>
      <c r="NS5" s="179"/>
      <c r="NT5" s="180"/>
      <c r="NU5" s="179"/>
      <c r="NV5" s="181"/>
      <c r="NW5" s="181"/>
      <c r="NX5" s="181"/>
      <c r="NY5" s="181"/>
      <c r="NZ5" s="181"/>
      <c r="OA5" s="181"/>
      <c r="OB5" s="178"/>
      <c r="OC5" s="179"/>
      <c r="OD5" s="179"/>
      <c r="OE5" s="179"/>
      <c r="OF5" s="179"/>
      <c r="OG5" s="180"/>
      <c r="OH5" s="179"/>
      <c r="OI5" s="181"/>
      <c r="OJ5" s="181"/>
      <c r="OK5" s="181"/>
      <c r="OL5" s="181"/>
      <c r="OM5" s="181"/>
      <c r="ON5" s="181"/>
      <c r="OO5" s="178"/>
      <c r="OP5" s="179"/>
      <c r="OQ5" s="179"/>
      <c r="OR5" s="179"/>
      <c r="OS5" s="179"/>
      <c r="OT5" s="180"/>
      <c r="OU5" s="179"/>
      <c r="OV5" s="181"/>
      <c r="OW5" s="181"/>
      <c r="OX5" s="181"/>
      <c r="OY5" s="181"/>
      <c r="OZ5" s="181"/>
      <c r="PA5" s="181"/>
      <c r="PB5" s="178"/>
      <c r="PC5" s="179"/>
      <c r="PD5" s="179"/>
      <c r="PE5" s="179"/>
      <c r="PF5" s="179"/>
      <c r="PG5" s="180"/>
      <c r="PH5" s="179"/>
      <c r="PI5" s="181"/>
      <c r="PJ5" s="181"/>
      <c r="PK5" s="181"/>
      <c r="PL5" s="181"/>
      <c r="PM5" s="181"/>
      <c r="PN5" s="181"/>
      <c r="PO5" s="178"/>
      <c r="PP5" s="179"/>
      <c r="PQ5" s="179"/>
      <c r="PR5" s="179"/>
      <c r="PS5" s="179"/>
      <c r="PT5" s="180"/>
      <c r="PU5" s="179"/>
      <c r="PV5" s="181"/>
      <c r="PW5" s="181"/>
      <c r="PX5" s="181"/>
      <c r="PY5" s="181"/>
      <c r="PZ5" s="181"/>
      <c r="QA5" s="181"/>
      <c r="QB5" s="178"/>
      <c r="QC5" s="179"/>
      <c r="QD5" s="179"/>
      <c r="QE5" s="179"/>
      <c r="QF5" s="179"/>
      <c r="QG5" s="180"/>
      <c r="QH5" s="179"/>
      <c r="QI5" s="181"/>
      <c r="QJ5" s="181"/>
      <c r="QK5" s="181"/>
      <c r="QL5" s="181"/>
      <c r="QM5" s="181"/>
      <c r="QN5" s="181"/>
      <c r="QO5" s="178"/>
      <c r="QP5" s="179"/>
      <c r="QQ5" s="179"/>
      <c r="QR5" s="179"/>
      <c r="QS5" s="179"/>
      <c r="QT5" s="180"/>
      <c r="QU5" s="179"/>
      <c r="QV5" s="181"/>
      <c r="QW5" s="181"/>
      <c r="QX5" s="181"/>
      <c r="QY5" s="181"/>
      <c r="QZ5" s="181"/>
      <c r="RA5" s="181"/>
      <c r="RB5" s="178"/>
      <c r="RC5" s="179"/>
      <c r="RD5" s="179"/>
      <c r="RE5" s="179"/>
      <c r="RF5" s="179"/>
      <c r="RG5" s="180"/>
      <c r="RH5" s="179"/>
      <c r="RI5" s="181"/>
      <c r="RJ5" s="181"/>
      <c r="RK5" s="181"/>
      <c r="RL5" s="181"/>
      <c r="RM5" s="181"/>
      <c r="RN5" s="181"/>
      <c r="RO5" s="178"/>
      <c r="RP5" s="179"/>
      <c r="RQ5" s="179"/>
      <c r="RR5" s="179"/>
      <c r="RS5" s="179"/>
      <c r="RT5" s="180"/>
      <c r="RU5" s="179"/>
      <c r="RV5" s="181"/>
      <c r="RW5" s="181"/>
      <c r="RX5" s="181"/>
      <c r="RY5" s="181"/>
      <c r="RZ5" s="181"/>
      <c r="SA5" s="181"/>
      <c r="SB5" s="178"/>
      <c r="SC5" s="179"/>
      <c r="SD5" s="179"/>
      <c r="SE5" s="179"/>
      <c r="SF5" s="179"/>
      <c r="SG5" s="180"/>
      <c r="SH5" s="179"/>
      <c r="SI5" s="181"/>
      <c r="SJ5" s="181"/>
      <c r="SK5" s="181"/>
      <c r="SL5" s="181"/>
      <c r="SM5" s="181"/>
      <c r="SN5" s="181"/>
      <c r="SO5" s="178"/>
      <c r="SP5" s="179"/>
      <c r="SQ5" s="179"/>
      <c r="SR5" s="179"/>
      <c r="SS5" s="179"/>
      <c r="ST5" s="180"/>
      <c r="SU5" s="179"/>
      <c r="SV5" s="181"/>
      <c r="SW5" s="181"/>
      <c r="SX5" s="181"/>
      <c r="SY5" s="181"/>
      <c r="SZ5" s="181"/>
      <c r="TA5" s="181"/>
      <c r="TB5" s="178"/>
      <c r="TC5" s="179"/>
      <c r="TD5" s="179"/>
      <c r="TE5" s="179"/>
      <c r="TF5" s="179"/>
      <c r="TG5" s="180"/>
      <c r="TH5" s="179"/>
      <c r="TI5" s="181"/>
      <c r="TJ5" s="181"/>
      <c r="TK5" s="181"/>
      <c r="TL5" s="181"/>
      <c r="TM5" s="181"/>
      <c r="TN5" s="181"/>
      <c r="TO5" s="178"/>
      <c r="TP5" s="179"/>
      <c r="TQ5" s="179"/>
      <c r="TR5" s="179"/>
      <c r="TS5" s="179"/>
      <c r="TT5" s="180"/>
      <c r="TU5" s="179"/>
      <c r="TV5" s="181"/>
      <c r="TW5" s="181"/>
      <c r="TX5" s="181"/>
      <c r="TY5" s="181"/>
      <c r="TZ5" s="181"/>
      <c r="UA5" s="181"/>
      <c r="UB5" s="178"/>
      <c r="UC5" s="179"/>
      <c r="UD5" s="179"/>
      <c r="UE5" s="179"/>
      <c r="UF5" s="179"/>
      <c r="UG5" s="180"/>
      <c r="UH5" s="179"/>
      <c r="UI5" s="181"/>
      <c r="UJ5" s="181"/>
      <c r="UK5" s="181"/>
      <c r="UL5" s="181"/>
      <c r="UM5" s="181"/>
      <c r="UN5" s="181"/>
      <c r="UO5" s="178"/>
      <c r="UP5" s="179"/>
      <c r="UQ5" s="179"/>
      <c r="UR5" s="179"/>
      <c r="US5" s="179"/>
      <c r="UT5" s="180"/>
      <c r="UU5" s="179"/>
      <c r="UV5" s="181"/>
      <c r="UW5" s="181"/>
      <c r="UX5" s="181"/>
      <c r="UY5" s="181"/>
      <c r="UZ5" s="181"/>
      <c r="VA5" s="181"/>
      <c r="VB5" s="178"/>
      <c r="VC5" s="179"/>
      <c r="VD5" s="179"/>
      <c r="VE5" s="179"/>
      <c r="VF5" s="179"/>
      <c r="VG5" s="180"/>
      <c r="VH5" s="179"/>
      <c r="VI5" s="181"/>
      <c r="VJ5" s="181"/>
      <c r="VK5" s="181"/>
      <c r="VL5" s="181"/>
      <c r="VM5" s="181"/>
      <c r="VN5" s="181"/>
      <c r="VO5" s="178"/>
      <c r="VP5" s="179"/>
      <c r="VQ5" s="179"/>
      <c r="VR5" s="179"/>
      <c r="VS5" s="179"/>
      <c r="VT5" s="180"/>
      <c r="VU5" s="179"/>
      <c r="VV5" s="181"/>
      <c r="VW5" s="181"/>
      <c r="VX5" s="181"/>
      <c r="VY5" s="181"/>
      <c r="VZ5" s="181"/>
      <c r="WA5" s="181"/>
      <c r="WB5" s="178"/>
      <c r="WC5" s="179"/>
      <c r="WD5" s="179"/>
      <c r="WE5" s="179"/>
      <c r="WF5" s="179"/>
      <c r="WG5" s="180"/>
      <c r="WH5" s="179"/>
      <c r="WI5" s="181"/>
      <c r="WJ5" s="181"/>
      <c r="WK5" s="181"/>
      <c r="WL5" s="181"/>
      <c r="WM5" s="181"/>
      <c r="WN5" s="181"/>
      <c r="WO5" s="178"/>
      <c r="WP5" s="179"/>
      <c r="WQ5" s="179"/>
      <c r="WR5" s="179"/>
      <c r="WS5" s="179"/>
      <c r="WT5" s="180"/>
      <c r="WU5" s="179"/>
      <c r="WV5" s="181"/>
      <c r="WW5" s="181"/>
      <c r="WX5" s="181"/>
      <c r="WY5" s="181"/>
      <c r="WZ5" s="181"/>
      <c r="XA5" s="181"/>
      <c r="XB5" s="178"/>
      <c r="XC5" s="179"/>
      <c r="XD5" s="179"/>
      <c r="XE5" s="179"/>
      <c r="XF5" s="179"/>
      <c r="XG5" s="180"/>
      <c r="XH5" s="179"/>
      <c r="XI5" s="181"/>
      <c r="XJ5" s="181"/>
      <c r="XK5" s="181"/>
      <c r="XL5" s="181"/>
      <c r="XM5" s="181"/>
      <c r="XN5" s="181"/>
      <c r="XO5" s="178"/>
      <c r="XP5" s="179"/>
      <c r="XQ5" s="179"/>
      <c r="XR5" s="179"/>
      <c r="XS5" s="179"/>
      <c r="XT5" s="180"/>
      <c r="XU5" s="179"/>
      <c r="XV5" s="181"/>
      <c r="XW5" s="181"/>
      <c r="XX5" s="181"/>
      <c r="XY5" s="181"/>
      <c r="XZ5" s="181"/>
      <c r="YA5" s="181"/>
      <c r="YB5" s="178"/>
      <c r="YC5" s="179"/>
      <c r="YD5" s="179"/>
      <c r="YE5" s="179"/>
      <c r="YF5" s="179"/>
      <c r="YG5" s="180"/>
      <c r="YH5" s="179"/>
      <c r="YI5" s="181"/>
      <c r="YJ5" s="181"/>
      <c r="YK5" s="181"/>
      <c r="YL5" s="181"/>
      <c r="YM5" s="181"/>
      <c r="YN5" s="181"/>
      <c r="YO5" s="178"/>
      <c r="YP5" s="179"/>
      <c r="YQ5" s="179"/>
      <c r="YR5" s="179"/>
      <c r="YS5" s="179"/>
      <c r="YT5" s="180"/>
      <c r="YU5" s="179"/>
      <c r="YV5" s="181"/>
      <c r="YW5" s="181"/>
      <c r="YX5" s="181"/>
      <c r="YY5" s="181"/>
      <c r="YZ5" s="181"/>
      <c r="ZA5" s="181"/>
      <c r="ZB5" s="178"/>
      <c r="ZC5" s="179"/>
      <c r="ZD5" s="179"/>
      <c r="ZE5" s="179"/>
      <c r="ZF5" s="179"/>
      <c r="ZG5" s="180"/>
      <c r="ZH5" s="179"/>
      <c r="ZI5" s="181"/>
      <c r="ZJ5" s="181"/>
      <c r="ZK5" s="181"/>
      <c r="ZL5" s="181"/>
      <c r="ZM5" s="181"/>
      <c r="ZN5" s="181"/>
      <c r="ZO5" s="178"/>
      <c r="ZP5" s="179"/>
      <c r="ZQ5" s="179"/>
      <c r="ZR5" s="179"/>
      <c r="ZS5" s="179"/>
      <c r="ZT5" s="180"/>
      <c r="ZU5" s="179"/>
      <c r="ZV5" s="181"/>
      <c r="ZW5" s="181"/>
      <c r="ZX5" s="181"/>
      <c r="ZY5" s="181"/>
      <c r="ZZ5" s="181"/>
      <c r="AAA5" s="181"/>
      <c r="AAB5" s="178"/>
      <c r="AAC5" s="179"/>
      <c r="AAD5" s="179"/>
      <c r="AAE5" s="179"/>
      <c r="AAF5" s="179"/>
      <c r="AAG5" s="180"/>
      <c r="AAH5" s="179"/>
      <c r="AAI5" s="181"/>
      <c r="AAJ5" s="181"/>
      <c r="AAK5" s="181"/>
      <c r="AAL5" s="181"/>
      <c r="AAM5" s="181"/>
      <c r="AAN5" s="181"/>
      <c r="AAO5" s="178"/>
      <c r="AAP5" s="179"/>
      <c r="AAQ5" s="179"/>
      <c r="AAR5" s="179"/>
      <c r="AAS5" s="179"/>
      <c r="AAT5" s="180"/>
      <c r="AAU5" s="179"/>
      <c r="AAV5" s="181"/>
      <c r="AAW5" s="181"/>
      <c r="AAX5" s="181"/>
      <c r="AAY5" s="181"/>
      <c r="AAZ5" s="181"/>
      <c r="ABA5" s="181"/>
      <c r="ABB5" s="178"/>
      <c r="ABC5" s="179"/>
      <c r="ABD5" s="179"/>
      <c r="ABE5" s="179"/>
      <c r="ABF5" s="179"/>
      <c r="ABG5" s="180"/>
      <c r="ABH5" s="179"/>
      <c r="ABI5" s="181"/>
      <c r="ABJ5" s="181"/>
      <c r="ABK5" s="181"/>
      <c r="ABL5" s="181"/>
      <c r="ABM5" s="181"/>
      <c r="ABN5" s="181"/>
      <c r="ABO5" s="178"/>
      <c r="ABP5" s="179"/>
      <c r="ABQ5" s="179"/>
      <c r="ABR5" s="179"/>
      <c r="ABS5" s="179"/>
      <c r="ABT5" s="180"/>
      <c r="ABU5" s="179"/>
      <c r="ABV5" s="181"/>
      <c r="ABW5" s="181"/>
      <c r="ABX5" s="181"/>
      <c r="ABY5" s="181"/>
      <c r="ABZ5" s="181"/>
      <c r="ACA5" s="181"/>
      <c r="ACB5" s="178"/>
      <c r="ACC5" s="179"/>
      <c r="ACD5" s="179"/>
      <c r="ACE5" s="179"/>
      <c r="ACF5" s="179"/>
      <c r="ACG5" s="180"/>
      <c r="ACH5" s="179"/>
      <c r="ACI5" s="181"/>
      <c r="ACJ5" s="181"/>
      <c r="ACK5" s="181"/>
      <c r="ACL5" s="181"/>
      <c r="ACM5" s="181"/>
      <c r="ACN5" s="181"/>
      <c r="ACO5" s="178"/>
      <c r="ACP5" s="179"/>
      <c r="ACQ5" s="179"/>
      <c r="ACR5" s="179"/>
      <c r="ACS5" s="179"/>
      <c r="ACT5" s="180"/>
      <c r="ACU5" s="179"/>
      <c r="ACV5" s="181"/>
      <c r="ACW5" s="181"/>
      <c r="ACX5" s="181"/>
      <c r="ACY5" s="181"/>
      <c r="ACZ5" s="181"/>
      <c r="ADA5" s="181"/>
      <c r="ADB5" s="178"/>
      <c r="ADC5" s="179"/>
      <c r="ADD5" s="179"/>
      <c r="ADE5" s="179"/>
      <c r="ADF5" s="179"/>
      <c r="ADG5" s="180"/>
      <c r="ADH5" s="179"/>
      <c r="ADI5" s="181"/>
      <c r="ADJ5" s="181"/>
      <c r="ADK5" s="181"/>
      <c r="ADL5" s="181"/>
      <c r="ADM5" s="181"/>
      <c r="ADN5" s="181"/>
      <c r="ADO5" s="178"/>
      <c r="ADP5" s="179"/>
      <c r="ADQ5" s="179"/>
      <c r="ADR5" s="179"/>
      <c r="ADS5" s="179"/>
      <c r="ADT5" s="180"/>
      <c r="ADU5" s="179"/>
      <c r="ADV5" s="181"/>
      <c r="ADW5" s="181"/>
      <c r="ADX5" s="181"/>
      <c r="ADY5" s="181"/>
      <c r="ADZ5" s="181"/>
      <c r="AEA5" s="181"/>
      <c r="AEB5" s="178"/>
      <c r="AEC5" s="179"/>
      <c r="AED5" s="179"/>
      <c r="AEE5" s="179"/>
      <c r="AEF5" s="179"/>
      <c r="AEG5" s="180"/>
      <c r="AEH5" s="179"/>
      <c r="AEI5" s="181"/>
      <c r="AEJ5" s="181"/>
      <c r="AEK5" s="181"/>
      <c r="AEL5" s="181"/>
      <c r="AEM5" s="181"/>
      <c r="AEN5" s="181"/>
      <c r="AEO5" s="178"/>
      <c r="AEP5" s="179"/>
      <c r="AEQ5" s="179"/>
      <c r="AER5" s="179"/>
      <c r="AES5" s="179"/>
      <c r="AET5" s="180"/>
      <c r="AEU5" s="179"/>
      <c r="AEV5" s="181"/>
      <c r="AEW5" s="181"/>
      <c r="AEX5" s="181"/>
      <c r="AEY5" s="181"/>
      <c r="AEZ5" s="181"/>
      <c r="AFA5" s="181"/>
      <c r="AFB5" s="178"/>
      <c r="AFC5" s="179"/>
      <c r="AFD5" s="179"/>
      <c r="AFE5" s="179"/>
      <c r="AFF5" s="179"/>
      <c r="AFG5" s="180"/>
      <c r="AFH5" s="179"/>
      <c r="AFI5" s="181"/>
      <c r="AFJ5" s="181"/>
      <c r="AFK5" s="181"/>
      <c r="AFL5" s="181"/>
      <c r="AFM5" s="181"/>
      <c r="AFN5" s="181"/>
      <c r="AFO5" s="178"/>
      <c r="AFP5" s="179"/>
      <c r="AFQ5" s="179"/>
      <c r="AFR5" s="179"/>
      <c r="AFS5" s="179"/>
      <c r="AFT5" s="180"/>
      <c r="AFU5" s="179"/>
      <c r="AFV5" s="181"/>
      <c r="AFW5" s="181"/>
      <c r="AFX5" s="181"/>
      <c r="AFY5" s="181"/>
      <c r="AFZ5" s="181"/>
      <c r="AGA5" s="181"/>
      <c r="AGB5" s="178"/>
      <c r="AGC5" s="179"/>
      <c r="AGD5" s="179"/>
      <c r="AGE5" s="179"/>
      <c r="AGF5" s="179"/>
      <c r="AGG5" s="180"/>
      <c r="AGH5" s="179"/>
      <c r="AGI5" s="181"/>
      <c r="AGJ5" s="181"/>
      <c r="AGK5" s="181"/>
      <c r="AGL5" s="181"/>
      <c r="AGM5" s="181"/>
      <c r="AGN5" s="181"/>
      <c r="AGO5" s="178"/>
      <c r="AGP5" s="179"/>
      <c r="AGQ5" s="179"/>
      <c r="AGR5" s="179"/>
      <c r="AGS5" s="179"/>
      <c r="AGT5" s="180"/>
      <c r="AGU5" s="179"/>
      <c r="AGV5" s="181"/>
      <c r="AGW5" s="181"/>
      <c r="AGX5" s="181"/>
      <c r="AGY5" s="181"/>
      <c r="AGZ5" s="181"/>
      <c r="AHA5" s="181"/>
      <c r="AHB5" s="178"/>
      <c r="AHC5" s="179"/>
      <c r="AHD5" s="179"/>
      <c r="AHE5" s="179"/>
      <c r="AHF5" s="179"/>
      <c r="AHG5" s="180"/>
      <c r="AHH5" s="179"/>
      <c r="AHI5" s="181"/>
      <c r="AHJ5" s="181"/>
      <c r="AHK5" s="181"/>
      <c r="AHL5" s="181"/>
      <c r="AHM5" s="181"/>
      <c r="AHN5" s="181"/>
      <c r="AHO5" s="178"/>
      <c r="AHP5" s="179"/>
      <c r="AHQ5" s="179"/>
      <c r="AHR5" s="179"/>
      <c r="AHS5" s="179"/>
      <c r="AHT5" s="180"/>
      <c r="AHU5" s="179"/>
      <c r="AHV5" s="181"/>
      <c r="AHW5" s="181"/>
      <c r="AHX5" s="181"/>
      <c r="AHY5" s="181"/>
      <c r="AHZ5" s="181"/>
      <c r="AIA5" s="181"/>
      <c r="AIB5" s="178"/>
      <c r="AIC5" s="179"/>
      <c r="AID5" s="179"/>
      <c r="AIE5" s="179"/>
      <c r="AIF5" s="179"/>
      <c r="AIG5" s="180"/>
      <c r="AIH5" s="179"/>
      <c r="AII5" s="181"/>
      <c r="AIJ5" s="181"/>
      <c r="AIK5" s="181"/>
      <c r="AIL5" s="181"/>
      <c r="AIM5" s="181"/>
      <c r="AIN5" s="181"/>
      <c r="AIO5" s="178"/>
      <c r="AIP5" s="179"/>
      <c r="AIQ5" s="179"/>
      <c r="AIR5" s="179"/>
      <c r="AIS5" s="179"/>
      <c r="AIT5" s="180"/>
      <c r="AIU5" s="179"/>
      <c r="AIV5" s="181"/>
      <c r="AIW5" s="181"/>
      <c r="AIX5" s="181"/>
      <c r="AIY5" s="181"/>
      <c r="AIZ5" s="181"/>
      <c r="AJA5" s="181"/>
      <c r="AJB5" s="178"/>
      <c r="AJC5" s="179"/>
      <c r="AJD5" s="179"/>
      <c r="AJE5" s="179"/>
      <c r="AJF5" s="179"/>
      <c r="AJG5" s="180"/>
      <c r="AJH5" s="179"/>
      <c r="AJI5" s="181"/>
      <c r="AJJ5" s="181"/>
      <c r="AJK5" s="181"/>
      <c r="AJL5" s="181"/>
      <c r="AJM5" s="181"/>
      <c r="AJN5" s="181"/>
      <c r="AJO5" s="178"/>
      <c r="AJP5" s="179"/>
      <c r="AJQ5" s="179"/>
      <c r="AJR5" s="179"/>
      <c r="AJS5" s="179"/>
      <c r="AJT5" s="180"/>
      <c r="AJU5" s="179"/>
      <c r="AJV5" s="181"/>
      <c r="AJW5" s="181"/>
      <c r="AJX5" s="181"/>
      <c r="AJY5" s="181"/>
      <c r="AJZ5" s="181"/>
      <c r="AKA5" s="181"/>
      <c r="AKB5" s="178"/>
      <c r="AKC5" s="179"/>
      <c r="AKD5" s="179"/>
      <c r="AKE5" s="179"/>
      <c r="AKF5" s="179"/>
      <c r="AKG5" s="180"/>
      <c r="AKH5" s="179"/>
      <c r="AKI5" s="181"/>
      <c r="AKJ5" s="181"/>
      <c r="AKK5" s="181"/>
      <c r="AKL5" s="181"/>
      <c r="AKM5" s="181"/>
      <c r="AKN5" s="181"/>
      <c r="AKO5" s="178"/>
      <c r="AKP5" s="179"/>
      <c r="AKQ5" s="179"/>
      <c r="AKR5" s="179"/>
      <c r="AKS5" s="179"/>
      <c r="AKT5" s="180"/>
      <c r="AKU5" s="179"/>
      <c r="AKV5" s="181"/>
      <c r="AKW5" s="181"/>
      <c r="AKX5" s="181"/>
      <c r="AKY5" s="181"/>
      <c r="AKZ5" s="181"/>
      <c r="ALA5" s="181"/>
      <c r="ALB5" s="178"/>
      <c r="ALC5" s="179"/>
      <c r="ALD5" s="179"/>
      <c r="ALE5" s="179"/>
      <c r="ALF5" s="179"/>
      <c r="ALG5" s="180"/>
      <c r="ALH5" s="179"/>
      <c r="ALI5" s="181"/>
      <c r="ALJ5" s="181"/>
      <c r="ALK5" s="181"/>
      <c r="ALL5" s="181"/>
      <c r="ALM5" s="181"/>
      <c r="ALN5" s="181"/>
      <c r="ALO5" s="178"/>
      <c r="ALP5" s="179"/>
      <c r="ALQ5" s="179"/>
      <c r="ALR5" s="179"/>
      <c r="ALS5" s="179"/>
      <c r="ALT5" s="180"/>
      <c r="ALU5" s="179"/>
      <c r="ALV5" s="181"/>
      <c r="ALW5" s="181"/>
      <c r="ALX5" s="181"/>
      <c r="ALY5" s="181"/>
      <c r="ALZ5" s="181"/>
      <c r="AMA5" s="181"/>
      <c r="AMB5" s="178"/>
      <c r="AMC5" s="179"/>
      <c r="AMD5" s="179"/>
      <c r="AME5" s="179"/>
      <c r="AMF5" s="179"/>
      <c r="AMG5" s="180"/>
      <c r="AMH5" s="179"/>
      <c r="AMI5" s="181"/>
      <c r="AMJ5" s="181"/>
      <c r="AMK5" s="181"/>
      <c r="AML5" s="181"/>
      <c r="AMM5" s="181"/>
      <c r="AMN5" s="181"/>
      <c r="AMO5" s="178"/>
      <c r="AMP5" s="179"/>
      <c r="AMQ5" s="179"/>
      <c r="AMR5" s="179"/>
      <c r="AMS5" s="179"/>
      <c r="AMT5" s="180"/>
      <c r="AMU5" s="179"/>
      <c r="AMV5" s="181"/>
      <c r="AMW5" s="181"/>
      <c r="AMX5" s="181"/>
      <c r="AMY5" s="181"/>
      <c r="AMZ5" s="181"/>
      <c r="ANA5" s="181"/>
      <c r="ANB5" s="178"/>
      <c r="ANC5" s="179"/>
      <c r="AND5" s="179"/>
      <c r="ANE5" s="179"/>
      <c r="ANF5" s="179"/>
      <c r="ANG5" s="180"/>
      <c r="ANH5" s="179"/>
      <c r="ANI5" s="181"/>
      <c r="ANJ5" s="181"/>
      <c r="ANK5" s="181"/>
      <c r="ANL5" s="181"/>
      <c r="ANM5" s="181"/>
      <c r="ANN5" s="181"/>
      <c r="ANO5" s="178"/>
      <c r="ANP5" s="179"/>
      <c r="ANQ5" s="179"/>
      <c r="ANR5" s="179"/>
      <c r="ANS5" s="179"/>
      <c r="ANT5" s="180"/>
      <c r="ANU5" s="179"/>
      <c r="ANV5" s="181"/>
      <c r="ANW5" s="181"/>
      <c r="ANX5" s="181"/>
      <c r="ANY5" s="181"/>
      <c r="ANZ5" s="181"/>
      <c r="AOA5" s="181"/>
      <c r="AOB5" s="178"/>
      <c r="AOC5" s="179"/>
      <c r="AOD5" s="179"/>
      <c r="AOE5" s="179"/>
      <c r="AOF5" s="179"/>
      <c r="AOG5" s="180"/>
      <c r="AOH5" s="179"/>
      <c r="AOI5" s="181"/>
      <c r="AOJ5" s="181"/>
      <c r="AOK5" s="181"/>
      <c r="AOL5" s="181"/>
      <c r="AOM5" s="181"/>
      <c r="AON5" s="181"/>
      <c r="AOO5" s="178"/>
      <c r="AOP5" s="179"/>
      <c r="AOQ5" s="179"/>
      <c r="AOR5" s="179"/>
      <c r="AOS5" s="179"/>
      <c r="AOT5" s="180"/>
      <c r="AOU5" s="179"/>
      <c r="AOV5" s="181"/>
      <c r="AOW5" s="181"/>
      <c r="AOX5" s="181"/>
      <c r="AOY5" s="181"/>
      <c r="AOZ5" s="181"/>
      <c r="APA5" s="181"/>
      <c r="APB5" s="178"/>
      <c r="APC5" s="179"/>
      <c r="APD5" s="179"/>
      <c r="APE5" s="179"/>
      <c r="APF5" s="179"/>
      <c r="APG5" s="180"/>
      <c r="APH5" s="179"/>
      <c r="API5" s="181"/>
      <c r="APJ5" s="181"/>
      <c r="APK5" s="181"/>
      <c r="APL5" s="181"/>
      <c r="APM5" s="181"/>
      <c r="APN5" s="181"/>
      <c r="APO5" s="178"/>
      <c r="APP5" s="179"/>
      <c r="APQ5" s="179"/>
      <c r="APR5" s="179"/>
      <c r="APS5" s="179"/>
      <c r="APT5" s="180"/>
      <c r="APU5" s="179"/>
      <c r="APV5" s="181"/>
      <c r="APW5" s="181"/>
      <c r="APX5" s="181"/>
      <c r="APY5" s="181"/>
      <c r="APZ5" s="181"/>
      <c r="AQA5" s="181"/>
      <c r="AQB5" s="178"/>
      <c r="AQC5" s="179"/>
      <c r="AQD5" s="179"/>
      <c r="AQE5" s="179"/>
      <c r="AQF5" s="179"/>
      <c r="AQG5" s="180"/>
      <c r="AQH5" s="179"/>
      <c r="AQI5" s="181"/>
      <c r="AQJ5" s="181"/>
      <c r="AQK5" s="181"/>
      <c r="AQL5" s="181"/>
      <c r="AQM5" s="181"/>
      <c r="AQN5" s="181"/>
      <c r="AQO5" s="178"/>
      <c r="AQP5" s="179"/>
      <c r="AQQ5" s="179"/>
      <c r="AQR5" s="179"/>
      <c r="AQS5" s="179"/>
      <c r="AQT5" s="180"/>
      <c r="AQU5" s="179"/>
      <c r="AQV5" s="181"/>
      <c r="AQW5" s="181"/>
      <c r="AQX5" s="181"/>
      <c r="AQY5" s="181"/>
      <c r="AQZ5" s="181"/>
      <c r="ARA5" s="181"/>
      <c r="ARB5" s="178"/>
      <c r="ARC5" s="179"/>
      <c r="ARD5" s="179"/>
      <c r="ARE5" s="179"/>
      <c r="ARF5" s="179"/>
      <c r="ARG5" s="180"/>
      <c r="ARH5" s="179"/>
      <c r="ARI5" s="181"/>
      <c r="ARJ5" s="181"/>
      <c r="ARK5" s="181"/>
      <c r="ARL5" s="181"/>
      <c r="ARM5" s="181"/>
      <c r="ARN5" s="181"/>
      <c r="ARO5" s="178"/>
      <c r="ARP5" s="179"/>
      <c r="ARQ5" s="179"/>
      <c r="ARR5" s="179"/>
      <c r="ARS5" s="179"/>
      <c r="ART5" s="180"/>
      <c r="ARU5" s="179"/>
      <c r="ARV5" s="181"/>
      <c r="ARW5" s="181"/>
      <c r="ARX5" s="181"/>
      <c r="ARY5" s="181"/>
      <c r="ARZ5" s="181"/>
      <c r="ASA5" s="181"/>
      <c r="ASB5" s="178"/>
      <c r="ASC5" s="179"/>
      <c r="ASD5" s="179"/>
      <c r="ASE5" s="179"/>
      <c r="ASF5" s="179"/>
      <c r="ASG5" s="180"/>
      <c r="ASH5" s="179"/>
      <c r="ASI5" s="181"/>
      <c r="ASJ5" s="181"/>
      <c r="ASK5" s="181"/>
      <c r="ASL5" s="181"/>
      <c r="ASM5" s="181"/>
      <c r="ASN5" s="181"/>
      <c r="ASO5" s="178"/>
      <c r="ASP5" s="179"/>
      <c r="ASQ5" s="179"/>
      <c r="ASR5" s="179"/>
      <c r="ASS5" s="179"/>
      <c r="AST5" s="180"/>
      <c r="ASU5" s="179"/>
      <c r="ASV5" s="181"/>
      <c r="ASW5" s="181"/>
      <c r="ASX5" s="181"/>
      <c r="ASY5" s="181"/>
      <c r="ASZ5" s="181"/>
      <c r="ATA5" s="181"/>
      <c r="ATB5" s="178"/>
      <c r="ATC5" s="179"/>
      <c r="ATD5" s="179"/>
      <c r="ATE5" s="179"/>
      <c r="ATF5" s="179"/>
      <c r="ATG5" s="180"/>
      <c r="ATH5" s="179"/>
      <c r="ATI5" s="181"/>
      <c r="ATJ5" s="181"/>
      <c r="ATK5" s="181"/>
      <c r="ATL5" s="181"/>
      <c r="ATM5" s="181"/>
      <c r="ATN5" s="181"/>
      <c r="ATO5" s="178"/>
      <c r="ATP5" s="179"/>
      <c r="ATQ5" s="179"/>
      <c r="ATR5" s="179"/>
      <c r="ATS5" s="179"/>
      <c r="ATT5" s="180"/>
      <c r="ATU5" s="179"/>
      <c r="ATV5" s="181"/>
      <c r="ATW5" s="181"/>
      <c r="ATX5" s="181"/>
      <c r="ATY5" s="181"/>
      <c r="ATZ5" s="181"/>
      <c r="AUA5" s="181"/>
      <c r="AUB5" s="178"/>
      <c r="AUC5" s="179"/>
      <c r="AUD5" s="179"/>
      <c r="AUE5" s="179"/>
      <c r="AUF5" s="179"/>
      <c r="AUG5" s="180"/>
      <c r="AUH5" s="179"/>
      <c r="AUI5" s="181"/>
      <c r="AUJ5" s="181"/>
      <c r="AUK5" s="181"/>
      <c r="AUL5" s="181"/>
      <c r="AUM5" s="181"/>
      <c r="AUN5" s="181"/>
      <c r="AUO5" s="178"/>
      <c r="AUP5" s="179"/>
      <c r="AUQ5" s="179"/>
      <c r="AUR5" s="179"/>
      <c r="AUS5" s="179"/>
      <c r="AUT5" s="180"/>
      <c r="AUU5" s="179"/>
      <c r="AUV5" s="181"/>
      <c r="AUW5" s="181"/>
      <c r="AUX5" s="181"/>
      <c r="AUY5" s="181"/>
      <c r="AUZ5" s="181"/>
      <c r="AVA5" s="181"/>
      <c r="AVB5" s="178"/>
      <c r="AVC5" s="179"/>
      <c r="AVD5" s="179"/>
      <c r="AVE5" s="179"/>
      <c r="AVF5" s="179"/>
      <c r="AVG5" s="180"/>
      <c r="AVH5" s="179"/>
      <c r="AVI5" s="181"/>
      <c r="AVJ5" s="181"/>
      <c r="AVK5" s="181"/>
      <c r="AVL5" s="181"/>
      <c r="AVM5" s="181"/>
      <c r="AVN5" s="181"/>
      <c r="AVO5" s="178"/>
      <c r="AVP5" s="179"/>
      <c r="AVQ5" s="179"/>
      <c r="AVR5" s="179"/>
      <c r="AVS5" s="179"/>
      <c r="AVT5" s="180"/>
      <c r="AVU5" s="179"/>
      <c r="AVV5" s="181"/>
      <c r="AVW5" s="181"/>
      <c r="AVX5" s="181"/>
      <c r="AVY5" s="181"/>
      <c r="AVZ5" s="181"/>
      <c r="AWA5" s="181"/>
      <c r="AWB5" s="178"/>
      <c r="AWC5" s="179"/>
      <c r="AWD5" s="179"/>
      <c r="AWE5" s="179"/>
      <c r="AWF5" s="179"/>
      <c r="AWG5" s="180"/>
      <c r="AWH5" s="179"/>
      <c r="AWI5" s="181"/>
      <c r="AWJ5" s="181"/>
      <c r="AWK5" s="181"/>
      <c r="AWL5" s="181"/>
      <c r="AWM5" s="181"/>
      <c r="AWN5" s="181"/>
      <c r="AWO5" s="178"/>
      <c r="AWP5" s="179"/>
      <c r="AWQ5" s="179"/>
      <c r="AWR5" s="179"/>
      <c r="AWS5" s="179"/>
      <c r="AWT5" s="180"/>
      <c r="AWU5" s="179"/>
      <c r="AWV5" s="181"/>
      <c r="AWW5" s="181"/>
      <c r="AWX5" s="181"/>
      <c r="AWY5" s="181"/>
      <c r="AWZ5" s="181"/>
      <c r="AXA5" s="181"/>
      <c r="AXB5" s="178"/>
      <c r="AXC5" s="179"/>
      <c r="AXD5" s="179"/>
      <c r="AXE5" s="179"/>
      <c r="AXF5" s="179"/>
      <c r="AXG5" s="180"/>
      <c r="AXH5" s="179"/>
      <c r="AXI5" s="181"/>
      <c r="AXJ5" s="181"/>
      <c r="AXK5" s="181"/>
      <c r="AXL5" s="181"/>
      <c r="AXM5" s="181"/>
      <c r="AXN5" s="181"/>
      <c r="AXO5" s="178"/>
      <c r="AXP5" s="179"/>
      <c r="AXQ5" s="179"/>
      <c r="AXR5" s="179"/>
      <c r="AXS5" s="179"/>
      <c r="AXT5" s="180"/>
      <c r="AXU5" s="179"/>
      <c r="AXV5" s="181"/>
      <c r="AXW5" s="181"/>
      <c r="AXX5" s="181"/>
      <c r="AXY5" s="181"/>
      <c r="AXZ5" s="181"/>
      <c r="AYA5" s="181"/>
      <c r="AYB5" s="178"/>
      <c r="AYC5" s="179"/>
      <c r="AYD5" s="179"/>
      <c r="AYE5" s="179"/>
      <c r="AYF5" s="179"/>
      <c r="AYG5" s="180"/>
      <c r="AYH5" s="179"/>
      <c r="AYI5" s="181"/>
      <c r="AYJ5" s="181"/>
      <c r="AYK5" s="181"/>
      <c r="AYL5" s="181"/>
      <c r="AYM5" s="181"/>
      <c r="AYN5" s="181"/>
      <c r="AYO5" s="178"/>
      <c r="AYP5" s="179"/>
      <c r="AYQ5" s="179"/>
      <c r="AYR5" s="179"/>
      <c r="AYS5" s="179"/>
      <c r="AYT5" s="180"/>
      <c r="AYU5" s="179"/>
      <c r="AYV5" s="181"/>
      <c r="AYW5" s="181"/>
      <c r="AYX5" s="181"/>
      <c r="AYY5" s="181"/>
      <c r="AYZ5" s="181"/>
      <c r="AZA5" s="181"/>
      <c r="AZB5" s="178"/>
      <c r="AZC5" s="179"/>
      <c r="AZD5" s="179"/>
      <c r="AZE5" s="179"/>
      <c r="AZF5" s="179"/>
      <c r="AZG5" s="180"/>
      <c r="AZH5" s="179"/>
      <c r="AZI5" s="181"/>
      <c r="AZJ5" s="181"/>
      <c r="AZK5" s="181"/>
      <c r="AZL5" s="181"/>
      <c r="AZM5" s="181"/>
      <c r="AZN5" s="181"/>
      <c r="AZO5" s="178"/>
      <c r="AZP5" s="179"/>
      <c r="AZQ5" s="179"/>
      <c r="AZR5" s="179"/>
      <c r="AZS5" s="179"/>
      <c r="AZT5" s="180"/>
      <c r="AZU5" s="179"/>
      <c r="AZV5" s="181"/>
      <c r="AZW5" s="181"/>
      <c r="AZX5" s="181"/>
      <c r="AZY5" s="181"/>
      <c r="AZZ5" s="181"/>
      <c r="BAA5" s="181"/>
      <c r="BAB5" s="178"/>
      <c r="BAC5" s="179"/>
      <c r="BAD5" s="179"/>
      <c r="BAE5" s="179"/>
      <c r="BAF5" s="179"/>
      <c r="BAG5" s="180"/>
      <c r="BAH5" s="179"/>
      <c r="BAI5" s="181"/>
      <c r="BAJ5" s="181"/>
      <c r="BAK5" s="181"/>
      <c r="BAL5" s="181"/>
      <c r="BAM5" s="181"/>
      <c r="BAN5" s="181"/>
      <c r="BAO5" s="178"/>
      <c r="BAP5" s="179"/>
      <c r="BAQ5" s="179"/>
      <c r="BAR5" s="179"/>
      <c r="BAS5" s="179"/>
      <c r="BAT5" s="180"/>
      <c r="BAU5" s="179"/>
      <c r="BAV5" s="181"/>
      <c r="BAW5" s="181"/>
      <c r="BAX5" s="181"/>
      <c r="BAY5" s="181"/>
      <c r="BAZ5" s="181"/>
      <c r="BBA5" s="181"/>
      <c r="BBB5" s="178"/>
      <c r="BBC5" s="179"/>
      <c r="BBD5" s="179"/>
      <c r="BBE5" s="179"/>
      <c r="BBF5" s="179"/>
      <c r="BBG5" s="180"/>
      <c r="BBH5" s="179"/>
      <c r="BBI5" s="181"/>
      <c r="BBJ5" s="181"/>
      <c r="BBK5" s="181"/>
      <c r="BBL5" s="181"/>
      <c r="BBM5" s="181"/>
      <c r="BBN5" s="181"/>
      <c r="BBO5" s="178"/>
      <c r="BBP5" s="179"/>
      <c r="BBQ5" s="179"/>
      <c r="BBR5" s="179"/>
      <c r="BBS5" s="179"/>
      <c r="BBT5" s="180"/>
      <c r="BBU5" s="179"/>
      <c r="BBV5" s="181"/>
      <c r="BBW5" s="181"/>
      <c r="BBX5" s="181"/>
      <c r="BBY5" s="181"/>
      <c r="BBZ5" s="181"/>
      <c r="BCA5" s="181"/>
      <c r="BCB5" s="178"/>
      <c r="BCC5" s="179"/>
      <c r="BCD5" s="179"/>
      <c r="BCE5" s="179"/>
      <c r="BCF5" s="179"/>
      <c r="BCG5" s="180"/>
      <c r="BCH5" s="179"/>
      <c r="BCI5" s="181"/>
      <c r="BCJ5" s="181"/>
      <c r="BCK5" s="181"/>
      <c r="BCL5" s="181"/>
      <c r="BCM5" s="181"/>
      <c r="BCN5" s="181"/>
      <c r="BCO5" s="178"/>
      <c r="BCP5" s="179"/>
      <c r="BCQ5" s="179"/>
      <c r="BCR5" s="179"/>
      <c r="BCS5" s="179"/>
      <c r="BCT5" s="180"/>
      <c r="BCU5" s="179"/>
      <c r="BCV5" s="181"/>
      <c r="BCW5" s="181"/>
      <c r="BCX5" s="181"/>
      <c r="BCY5" s="181"/>
      <c r="BCZ5" s="181"/>
      <c r="BDA5" s="181"/>
      <c r="BDB5" s="178"/>
      <c r="BDC5" s="179"/>
      <c r="BDD5" s="179"/>
      <c r="BDE5" s="179"/>
      <c r="BDF5" s="179"/>
      <c r="BDG5" s="180"/>
      <c r="BDH5" s="179"/>
      <c r="BDI5" s="181"/>
      <c r="BDJ5" s="181"/>
      <c r="BDK5" s="181"/>
      <c r="BDL5" s="181"/>
      <c r="BDM5" s="181"/>
      <c r="BDN5" s="181"/>
      <c r="BDO5" s="178"/>
      <c r="BDP5" s="179"/>
      <c r="BDQ5" s="179"/>
      <c r="BDR5" s="179"/>
      <c r="BDS5" s="179"/>
      <c r="BDT5" s="180"/>
      <c r="BDU5" s="179"/>
      <c r="BDV5" s="181"/>
      <c r="BDW5" s="181"/>
      <c r="BDX5" s="181"/>
      <c r="BDY5" s="181"/>
      <c r="BDZ5" s="181"/>
      <c r="BEA5" s="181"/>
      <c r="BEB5" s="178"/>
      <c r="BEC5" s="179"/>
      <c r="BED5" s="179"/>
      <c r="BEE5" s="179"/>
      <c r="BEF5" s="179"/>
      <c r="BEG5" s="180"/>
      <c r="BEH5" s="179"/>
      <c r="BEI5" s="181"/>
      <c r="BEJ5" s="181"/>
      <c r="BEK5" s="181"/>
      <c r="BEL5" s="181"/>
      <c r="BEM5" s="181"/>
      <c r="BEN5" s="181"/>
      <c r="BEO5" s="178"/>
      <c r="BEP5" s="179"/>
      <c r="BEQ5" s="179"/>
      <c r="BER5" s="179"/>
      <c r="BES5" s="179"/>
      <c r="BET5" s="180"/>
      <c r="BEU5" s="179"/>
      <c r="BEV5" s="181"/>
      <c r="BEW5" s="181"/>
      <c r="BEX5" s="181"/>
      <c r="BEY5" s="181"/>
      <c r="BEZ5" s="181"/>
      <c r="BFA5" s="181"/>
      <c r="BFB5" s="178"/>
      <c r="BFC5" s="179"/>
      <c r="BFD5" s="179"/>
      <c r="BFE5" s="179"/>
      <c r="BFF5" s="179"/>
      <c r="BFG5" s="180"/>
      <c r="BFH5" s="179"/>
      <c r="BFI5" s="181"/>
      <c r="BFJ5" s="181"/>
      <c r="BFK5" s="181"/>
      <c r="BFL5" s="181"/>
      <c r="BFM5" s="181"/>
      <c r="BFN5" s="181"/>
      <c r="BFO5" s="178"/>
      <c r="BFP5" s="179"/>
      <c r="BFQ5" s="179"/>
      <c r="BFR5" s="179"/>
      <c r="BFS5" s="179"/>
      <c r="BFT5" s="180"/>
      <c r="BFU5" s="179"/>
      <c r="BFV5" s="181"/>
      <c r="BFW5" s="181"/>
      <c r="BFX5" s="181"/>
      <c r="BFY5" s="181"/>
      <c r="BFZ5" s="181"/>
      <c r="BGA5" s="181"/>
      <c r="BGB5" s="178"/>
      <c r="BGC5" s="179"/>
      <c r="BGD5" s="179"/>
      <c r="BGE5" s="179"/>
      <c r="BGF5" s="179"/>
      <c r="BGG5" s="180"/>
      <c r="BGH5" s="179"/>
      <c r="BGI5" s="181"/>
      <c r="BGJ5" s="181"/>
      <c r="BGK5" s="181"/>
      <c r="BGL5" s="181"/>
      <c r="BGM5" s="181"/>
      <c r="BGN5" s="181"/>
      <c r="BGO5" s="178"/>
      <c r="BGP5" s="179"/>
      <c r="BGQ5" s="179"/>
      <c r="BGR5" s="179"/>
      <c r="BGS5" s="179"/>
      <c r="BGT5" s="180"/>
      <c r="BGU5" s="179"/>
      <c r="BGV5" s="181"/>
      <c r="BGW5" s="181"/>
      <c r="BGX5" s="181"/>
      <c r="BGY5" s="181"/>
      <c r="BGZ5" s="181"/>
      <c r="BHA5" s="181"/>
      <c r="BHB5" s="178"/>
      <c r="BHC5" s="179"/>
      <c r="BHD5" s="179"/>
      <c r="BHE5" s="179"/>
      <c r="BHF5" s="179"/>
      <c r="BHG5" s="180"/>
      <c r="BHH5" s="179"/>
      <c r="BHI5" s="181"/>
      <c r="BHJ5" s="181"/>
      <c r="BHK5" s="181"/>
      <c r="BHL5" s="181"/>
      <c r="BHM5" s="181"/>
      <c r="BHN5" s="181"/>
      <c r="BHO5" s="178"/>
      <c r="BHP5" s="179"/>
      <c r="BHQ5" s="179"/>
      <c r="BHR5" s="179"/>
      <c r="BHS5" s="179"/>
      <c r="BHT5" s="180"/>
      <c r="BHU5" s="179"/>
      <c r="BHV5" s="181"/>
      <c r="BHW5" s="181"/>
      <c r="BHX5" s="181"/>
      <c r="BHY5" s="181"/>
      <c r="BHZ5" s="181"/>
      <c r="BIA5" s="181"/>
      <c r="BIB5" s="178"/>
      <c r="BIC5" s="179"/>
      <c r="BID5" s="179"/>
      <c r="BIE5" s="179"/>
      <c r="BIF5" s="179"/>
      <c r="BIG5" s="180"/>
      <c r="BIH5" s="179"/>
      <c r="BII5" s="181"/>
      <c r="BIJ5" s="181"/>
      <c r="BIK5" s="181"/>
      <c r="BIL5" s="181"/>
      <c r="BIM5" s="181"/>
      <c r="BIN5" s="181"/>
      <c r="BIO5" s="178"/>
      <c r="BIP5" s="179"/>
      <c r="BIQ5" s="179"/>
      <c r="BIR5" s="179"/>
      <c r="BIS5" s="179"/>
      <c r="BIT5" s="180"/>
      <c r="BIU5" s="179"/>
      <c r="BIV5" s="181"/>
      <c r="BIW5" s="181"/>
      <c r="BIX5" s="181"/>
      <c r="BIY5" s="181"/>
      <c r="BIZ5" s="181"/>
      <c r="BJA5" s="181"/>
      <c r="BJB5" s="178"/>
      <c r="BJC5" s="179"/>
      <c r="BJD5" s="179"/>
      <c r="BJE5" s="179"/>
      <c r="BJF5" s="179"/>
      <c r="BJG5" s="180"/>
      <c r="BJH5" s="179"/>
      <c r="BJI5" s="181"/>
      <c r="BJJ5" s="181"/>
      <c r="BJK5" s="181"/>
      <c r="BJL5" s="181"/>
      <c r="BJM5" s="181"/>
      <c r="BJN5" s="181"/>
      <c r="BJO5" s="178"/>
      <c r="BJP5" s="179"/>
      <c r="BJQ5" s="179"/>
      <c r="BJR5" s="179"/>
      <c r="BJS5" s="179"/>
      <c r="BJT5" s="180"/>
      <c r="BJU5" s="179"/>
      <c r="BJV5" s="181"/>
      <c r="BJW5" s="181"/>
      <c r="BJX5" s="181"/>
      <c r="BJY5" s="181"/>
      <c r="BJZ5" s="181"/>
      <c r="BKA5" s="181"/>
      <c r="BKB5" s="178"/>
      <c r="BKC5" s="179"/>
      <c r="BKD5" s="179"/>
      <c r="BKE5" s="179"/>
      <c r="BKF5" s="179"/>
      <c r="BKG5" s="180"/>
      <c r="BKH5" s="179"/>
      <c r="BKI5" s="181"/>
      <c r="BKJ5" s="181"/>
      <c r="BKK5" s="181"/>
      <c r="BKL5" s="181"/>
      <c r="BKM5" s="181"/>
      <c r="BKN5" s="181"/>
      <c r="BKO5" s="178"/>
      <c r="BKP5" s="179"/>
      <c r="BKQ5" s="179"/>
      <c r="BKR5" s="179"/>
      <c r="BKS5" s="179"/>
      <c r="BKT5" s="180"/>
      <c r="BKU5" s="179"/>
      <c r="BKV5" s="181"/>
      <c r="BKW5" s="181"/>
      <c r="BKX5" s="181"/>
      <c r="BKY5" s="181"/>
      <c r="BKZ5" s="181"/>
      <c r="BLA5" s="181"/>
      <c r="BLB5" s="178"/>
      <c r="BLC5" s="179"/>
      <c r="BLD5" s="179"/>
      <c r="BLE5" s="179"/>
      <c r="BLF5" s="179"/>
      <c r="BLG5" s="180"/>
      <c r="BLH5" s="179"/>
      <c r="BLI5" s="181"/>
      <c r="BLJ5" s="181"/>
      <c r="BLK5" s="181"/>
      <c r="BLL5" s="181"/>
      <c r="BLM5" s="181"/>
      <c r="BLN5" s="181"/>
      <c r="BLO5" s="178"/>
      <c r="BLP5" s="179"/>
      <c r="BLQ5" s="179"/>
      <c r="BLR5" s="179"/>
      <c r="BLS5" s="179"/>
      <c r="BLT5" s="180"/>
      <c r="BLU5" s="179"/>
      <c r="BLV5" s="181"/>
      <c r="BLW5" s="181"/>
      <c r="BLX5" s="181"/>
      <c r="BLY5" s="181"/>
      <c r="BLZ5" s="181"/>
      <c r="BMA5" s="181"/>
      <c r="BMB5" s="178"/>
      <c r="BMC5" s="179"/>
      <c r="BMD5" s="179"/>
      <c r="BME5" s="179"/>
      <c r="BMF5" s="179"/>
      <c r="BMG5" s="180"/>
      <c r="BMH5" s="179"/>
      <c r="BMI5" s="181"/>
      <c r="BMJ5" s="181"/>
      <c r="BMK5" s="181"/>
      <c r="BML5" s="181"/>
      <c r="BMM5" s="181"/>
      <c r="BMN5" s="181"/>
      <c r="BMO5" s="178"/>
      <c r="BMP5" s="179"/>
      <c r="BMQ5" s="179"/>
      <c r="BMR5" s="179"/>
      <c r="BMS5" s="179"/>
      <c r="BMT5" s="180"/>
      <c r="BMU5" s="179"/>
      <c r="BMV5" s="181"/>
      <c r="BMW5" s="181"/>
      <c r="BMX5" s="181"/>
      <c r="BMY5" s="181"/>
      <c r="BMZ5" s="181"/>
      <c r="BNA5" s="181"/>
      <c r="BNB5" s="178"/>
      <c r="BNC5" s="179"/>
      <c r="BND5" s="179"/>
      <c r="BNE5" s="179"/>
      <c r="BNF5" s="179"/>
      <c r="BNG5" s="180"/>
      <c r="BNH5" s="179"/>
      <c r="BNI5" s="181"/>
      <c r="BNJ5" s="181"/>
      <c r="BNK5" s="181"/>
      <c r="BNL5" s="181"/>
      <c r="BNM5" s="181"/>
      <c r="BNN5" s="181"/>
      <c r="BNO5" s="178"/>
      <c r="BNP5" s="179"/>
      <c r="BNQ5" s="179"/>
      <c r="BNR5" s="179"/>
      <c r="BNS5" s="179"/>
      <c r="BNT5" s="180"/>
      <c r="BNU5" s="179"/>
      <c r="BNV5" s="181"/>
      <c r="BNW5" s="181"/>
      <c r="BNX5" s="181"/>
      <c r="BNY5" s="181"/>
      <c r="BNZ5" s="181"/>
      <c r="BOA5" s="181"/>
      <c r="BOB5" s="178"/>
      <c r="BOC5" s="179"/>
      <c r="BOD5" s="179"/>
      <c r="BOE5" s="179"/>
      <c r="BOF5" s="179"/>
      <c r="BOG5" s="180"/>
      <c r="BOH5" s="179"/>
      <c r="BOI5" s="181"/>
      <c r="BOJ5" s="181"/>
      <c r="BOK5" s="181"/>
      <c r="BOL5" s="181"/>
      <c r="BOM5" s="181"/>
      <c r="BON5" s="181"/>
      <c r="BOO5" s="178"/>
      <c r="BOP5" s="179"/>
      <c r="BOQ5" s="179"/>
      <c r="BOR5" s="179"/>
      <c r="BOS5" s="179"/>
      <c r="BOT5" s="180"/>
      <c r="BOU5" s="179"/>
      <c r="BOV5" s="181"/>
      <c r="BOW5" s="181"/>
      <c r="BOX5" s="181"/>
      <c r="BOY5" s="181"/>
      <c r="BOZ5" s="181"/>
      <c r="BPA5" s="181"/>
      <c r="BPB5" s="178"/>
      <c r="BPC5" s="179"/>
      <c r="BPD5" s="179"/>
      <c r="BPE5" s="179"/>
      <c r="BPF5" s="179"/>
      <c r="BPG5" s="180"/>
      <c r="BPH5" s="179"/>
      <c r="BPI5" s="181"/>
      <c r="BPJ5" s="181"/>
      <c r="BPK5" s="181"/>
      <c r="BPL5" s="181"/>
      <c r="BPM5" s="181"/>
      <c r="BPN5" s="181"/>
      <c r="BPO5" s="178"/>
      <c r="BPP5" s="179"/>
      <c r="BPQ5" s="179"/>
      <c r="BPR5" s="179"/>
      <c r="BPS5" s="179"/>
      <c r="BPT5" s="180"/>
      <c r="BPU5" s="179"/>
      <c r="BPV5" s="181"/>
      <c r="BPW5" s="181"/>
      <c r="BPX5" s="181"/>
      <c r="BPY5" s="181"/>
      <c r="BPZ5" s="181"/>
      <c r="BQA5" s="181"/>
      <c r="BQB5" s="178"/>
      <c r="BQC5" s="179"/>
      <c r="BQD5" s="179"/>
      <c r="BQE5" s="179"/>
      <c r="BQF5" s="179"/>
      <c r="BQG5" s="180"/>
      <c r="BQH5" s="179"/>
      <c r="BQI5" s="181"/>
      <c r="BQJ5" s="181"/>
      <c r="BQK5" s="181"/>
      <c r="BQL5" s="181"/>
      <c r="BQM5" s="181"/>
      <c r="BQN5" s="181"/>
      <c r="BQO5" s="178"/>
      <c r="BQP5" s="179"/>
      <c r="BQQ5" s="179"/>
      <c r="BQR5" s="179"/>
      <c r="BQS5" s="179"/>
      <c r="BQT5" s="180"/>
      <c r="BQU5" s="179"/>
      <c r="BQV5" s="181"/>
      <c r="BQW5" s="181"/>
      <c r="BQX5" s="181"/>
      <c r="BQY5" s="181"/>
      <c r="BQZ5" s="181"/>
      <c r="BRA5" s="181"/>
      <c r="BRB5" s="178"/>
      <c r="BRC5" s="179"/>
      <c r="BRD5" s="179"/>
      <c r="BRE5" s="179"/>
      <c r="BRF5" s="179"/>
      <c r="BRG5" s="180"/>
      <c r="BRH5" s="179"/>
      <c r="BRI5" s="181"/>
      <c r="BRJ5" s="181"/>
      <c r="BRK5" s="181"/>
      <c r="BRL5" s="181"/>
      <c r="BRM5" s="181"/>
      <c r="BRN5" s="181"/>
      <c r="BRO5" s="178"/>
      <c r="BRP5" s="179"/>
      <c r="BRQ5" s="179"/>
      <c r="BRR5" s="179"/>
      <c r="BRS5" s="179"/>
      <c r="BRT5" s="180"/>
      <c r="BRU5" s="179"/>
      <c r="BRV5" s="181"/>
      <c r="BRW5" s="181"/>
      <c r="BRX5" s="181"/>
      <c r="BRY5" s="181"/>
      <c r="BRZ5" s="181"/>
      <c r="BSA5" s="181"/>
      <c r="BSB5" s="178"/>
      <c r="BSC5" s="179"/>
      <c r="BSD5" s="179"/>
      <c r="BSE5" s="179"/>
      <c r="BSF5" s="179"/>
      <c r="BSG5" s="180"/>
      <c r="BSH5" s="179"/>
      <c r="BSI5" s="181"/>
      <c r="BSJ5" s="181"/>
      <c r="BSK5" s="181"/>
      <c r="BSL5" s="181"/>
      <c r="BSM5" s="181"/>
      <c r="BSN5" s="181"/>
      <c r="BSO5" s="178"/>
      <c r="BSP5" s="179"/>
      <c r="BSQ5" s="179"/>
      <c r="BSR5" s="179"/>
      <c r="BSS5" s="179"/>
      <c r="BST5" s="180"/>
      <c r="BSU5" s="179"/>
      <c r="BSV5" s="181"/>
      <c r="BSW5" s="181"/>
      <c r="BSX5" s="181"/>
      <c r="BSY5" s="181"/>
      <c r="BSZ5" s="181"/>
      <c r="BTA5" s="181"/>
      <c r="BTB5" s="178"/>
      <c r="BTC5" s="179"/>
      <c r="BTD5" s="179"/>
      <c r="BTE5" s="179"/>
      <c r="BTF5" s="179"/>
      <c r="BTG5" s="180"/>
      <c r="BTH5" s="179"/>
      <c r="BTI5" s="181"/>
      <c r="BTJ5" s="181"/>
      <c r="BTK5" s="181"/>
      <c r="BTL5" s="181"/>
      <c r="BTM5" s="181"/>
      <c r="BTN5" s="181"/>
      <c r="BTO5" s="178"/>
      <c r="BTP5" s="179"/>
      <c r="BTQ5" s="179"/>
      <c r="BTR5" s="179"/>
      <c r="BTS5" s="179"/>
      <c r="BTT5" s="180"/>
      <c r="BTU5" s="179"/>
      <c r="BTV5" s="181"/>
      <c r="BTW5" s="181"/>
      <c r="BTX5" s="181"/>
      <c r="BTY5" s="181"/>
      <c r="BTZ5" s="181"/>
      <c r="BUA5" s="181"/>
      <c r="BUB5" s="178"/>
      <c r="BUC5" s="179"/>
      <c r="BUD5" s="179"/>
      <c r="BUE5" s="179"/>
      <c r="BUF5" s="179"/>
      <c r="BUG5" s="180"/>
      <c r="BUH5" s="179"/>
      <c r="BUI5" s="181"/>
      <c r="BUJ5" s="181"/>
      <c r="BUK5" s="181"/>
      <c r="BUL5" s="181"/>
      <c r="BUM5" s="181"/>
      <c r="BUN5" s="181"/>
      <c r="BUO5" s="178"/>
      <c r="BUP5" s="179"/>
      <c r="BUQ5" s="179"/>
      <c r="BUR5" s="179"/>
      <c r="BUS5" s="179"/>
      <c r="BUT5" s="180"/>
      <c r="BUU5" s="179"/>
      <c r="BUV5" s="181"/>
      <c r="BUW5" s="181"/>
      <c r="BUX5" s="181"/>
      <c r="BUY5" s="181"/>
      <c r="BUZ5" s="181"/>
      <c r="BVA5" s="181"/>
      <c r="BVB5" s="178"/>
      <c r="BVC5" s="179"/>
      <c r="BVD5" s="179"/>
      <c r="BVE5" s="179"/>
      <c r="BVF5" s="179"/>
      <c r="BVG5" s="180"/>
      <c r="BVH5" s="179"/>
      <c r="BVI5" s="181"/>
      <c r="BVJ5" s="181"/>
      <c r="BVK5" s="181"/>
      <c r="BVL5" s="181"/>
      <c r="BVM5" s="181"/>
      <c r="BVN5" s="181"/>
      <c r="BVO5" s="178"/>
      <c r="BVP5" s="179"/>
      <c r="BVQ5" s="179"/>
      <c r="BVR5" s="179"/>
      <c r="BVS5" s="179"/>
      <c r="BVT5" s="180"/>
      <c r="BVU5" s="179"/>
      <c r="BVV5" s="181"/>
      <c r="BVW5" s="181"/>
      <c r="BVX5" s="181"/>
      <c r="BVY5" s="181"/>
      <c r="BVZ5" s="181"/>
      <c r="BWA5" s="181"/>
      <c r="BWB5" s="178"/>
      <c r="BWC5" s="179"/>
      <c r="BWD5" s="179"/>
      <c r="BWE5" s="179"/>
      <c r="BWF5" s="179"/>
      <c r="BWG5" s="180"/>
      <c r="BWH5" s="179"/>
      <c r="BWI5" s="181"/>
      <c r="BWJ5" s="181"/>
      <c r="BWK5" s="181"/>
      <c r="BWL5" s="181"/>
      <c r="BWM5" s="181"/>
      <c r="BWN5" s="181"/>
      <c r="BWO5" s="178"/>
      <c r="BWP5" s="179"/>
      <c r="BWQ5" s="179"/>
      <c r="BWR5" s="179"/>
      <c r="BWS5" s="179"/>
      <c r="BWT5" s="180"/>
      <c r="BWU5" s="179"/>
      <c r="BWV5" s="181"/>
      <c r="BWW5" s="181"/>
      <c r="BWX5" s="181"/>
      <c r="BWY5" s="181"/>
      <c r="BWZ5" s="181"/>
      <c r="BXA5" s="181"/>
      <c r="BXB5" s="178"/>
      <c r="BXC5" s="179"/>
      <c r="BXD5" s="179"/>
      <c r="BXE5" s="179"/>
      <c r="BXF5" s="179"/>
      <c r="BXG5" s="180"/>
      <c r="BXH5" s="179"/>
      <c r="BXI5" s="181"/>
      <c r="BXJ5" s="181"/>
      <c r="BXK5" s="181"/>
      <c r="BXL5" s="181"/>
      <c r="BXM5" s="181"/>
      <c r="BXN5" s="181"/>
      <c r="BXO5" s="178"/>
      <c r="BXP5" s="179"/>
      <c r="BXQ5" s="179"/>
      <c r="BXR5" s="179"/>
      <c r="BXS5" s="179"/>
      <c r="BXT5" s="180"/>
      <c r="BXU5" s="179"/>
      <c r="BXV5" s="181"/>
      <c r="BXW5" s="181"/>
      <c r="BXX5" s="181"/>
      <c r="BXY5" s="181"/>
      <c r="BXZ5" s="181"/>
      <c r="BYA5" s="181"/>
      <c r="BYB5" s="178"/>
      <c r="BYC5" s="179"/>
      <c r="BYD5" s="179"/>
      <c r="BYE5" s="179"/>
      <c r="BYF5" s="179"/>
      <c r="BYG5" s="180"/>
      <c r="BYH5" s="179"/>
      <c r="BYI5" s="181"/>
      <c r="BYJ5" s="181"/>
      <c r="BYK5" s="181"/>
      <c r="BYL5" s="181"/>
      <c r="BYM5" s="181"/>
      <c r="BYN5" s="181"/>
      <c r="BYO5" s="178"/>
      <c r="BYP5" s="179"/>
      <c r="BYQ5" s="179"/>
      <c r="BYR5" s="179"/>
      <c r="BYS5" s="179"/>
      <c r="BYT5" s="180"/>
      <c r="BYU5" s="179"/>
      <c r="BYV5" s="181"/>
      <c r="BYW5" s="181"/>
      <c r="BYX5" s="181"/>
      <c r="BYY5" s="181"/>
      <c r="BYZ5" s="181"/>
      <c r="BZA5" s="181"/>
      <c r="BZB5" s="178"/>
      <c r="BZC5" s="179"/>
      <c r="BZD5" s="179"/>
      <c r="BZE5" s="179"/>
      <c r="BZF5" s="179"/>
      <c r="BZG5" s="180"/>
      <c r="BZH5" s="179"/>
      <c r="BZI5" s="181"/>
      <c r="BZJ5" s="181"/>
      <c r="BZK5" s="181"/>
      <c r="BZL5" s="181"/>
      <c r="BZM5" s="181"/>
      <c r="BZN5" s="181"/>
      <c r="BZO5" s="178"/>
      <c r="BZP5" s="179"/>
      <c r="BZQ5" s="179"/>
      <c r="BZR5" s="179"/>
      <c r="BZS5" s="179"/>
      <c r="BZT5" s="180"/>
      <c r="BZU5" s="179"/>
      <c r="BZV5" s="181"/>
      <c r="BZW5" s="181"/>
      <c r="BZX5" s="181"/>
      <c r="BZY5" s="181"/>
      <c r="BZZ5" s="181"/>
      <c r="CAA5" s="181"/>
      <c r="CAB5" s="178"/>
      <c r="CAC5" s="179"/>
      <c r="CAD5" s="179"/>
      <c r="CAE5" s="179"/>
      <c r="CAF5" s="179"/>
      <c r="CAG5" s="180"/>
      <c r="CAH5" s="179"/>
      <c r="CAI5" s="181"/>
      <c r="CAJ5" s="181"/>
      <c r="CAK5" s="181"/>
      <c r="CAL5" s="181"/>
      <c r="CAM5" s="181"/>
      <c r="CAN5" s="181"/>
      <c r="CAO5" s="178"/>
      <c r="CAP5" s="179"/>
      <c r="CAQ5" s="179"/>
      <c r="CAR5" s="179"/>
      <c r="CAS5" s="179"/>
      <c r="CAT5" s="180"/>
      <c r="CAU5" s="179"/>
      <c r="CAV5" s="181"/>
      <c r="CAW5" s="181"/>
      <c r="CAX5" s="181"/>
      <c r="CAY5" s="181"/>
      <c r="CAZ5" s="181"/>
      <c r="CBA5" s="181"/>
      <c r="CBB5" s="178"/>
      <c r="CBC5" s="179"/>
      <c r="CBD5" s="179"/>
      <c r="CBE5" s="179"/>
      <c r="CBF5" s="179"/>
      <c r="CBG5" s="180"/>
      <c r="CBH5" s="179"/>
      <c r="CBI5" s="181"/>
      <c r="CBJ5" s="181"/>
      <c r="CBK5" s="181"/>
      <c r="CBL5" s="181"/>
      <c r="CBM5" s="181"/>
      <c r="CBN5" s="181"/>
      <c r="CBO5" s="178"/>
      <c r="CBP5" s="179"/>
      <c r="CBQ5" s="179"/>
      <c r="CBR5" s="179"/>
      <c r="CBS5" s="179"/>
      <c r="CBT5" s="180"/>
      <c r="CBU5" s="179"/>
      <c r="CBV5" s="181"/>
      <c r="CBW5" s="181"/>
      <c r="CBX5" s="181"/>
      <c r="CBY5" s="181"/>
      <c r="CBZ5" s="181"/>
      <c r="CCA5" s="181"/>
      <c r="CCB5" s="178"/>
      <c r="CCC5" s="179"/>
      <c r="CCD5" s="179"/>
      <c r="CCE5" s="179"/>
      <c r="CCF5" s="179"/>
      <c r="CCG5" s="180"/>
      <c r="CCH5" s="179"/>
      <c r="CCI5" s="181"/>
      <c r="CCJ5" s="181"/>
      <c r="CCK5" s="181"/>
      <c r="CCL5" s="181"/>
      <c r="CCM5" s="181"/>
      <c r="CCN5" s="181"/>
      <c r="CCO5" s="178"/>
      <c r="CCP5" s="179"/>
      <c r="CCQ5" s="179"/>
      <c r="CCR5" s="179"/>
      <c r="CCS5" s="179"/>
      <c r="CCT5" s="180"/>
      <c r="CCU5" s="179"/>
      <c r="CCV5" s="181"/>
      <c r="CCW5" s="181"/>
      <c r="CCX5" s="181"/>
      <c r="CCY5" s="181"/>
      <c r="CCZ5" s="181"/>
      <c r="CDA5" s="181"/>
      <c r="CDB5" s="178"/>
      <c r="CDC5" s="179"/>
      <c r="CDD5" s="179"/>
      <c r="CDE5" s="179"/>
      <c r="CDF5" s="179"/>
      <c r="CDG5" s="180"/>
      <c r="CDH5" s="179"/>
      <c r="CDI5" s="181"/>
      <c r="CDJ5" s="181"/>
      <c r="CDK5" s="181"/>
      <c r="CDL5" s="181"/>
      <c r="CDM5" s="181"/>
      <c r="CDN5" s="181"/>
      <c r="CDO5" s="178"/>
      <c r="CDP5" s="179"/>
      <c r="CDQ5" s="179"/>
      <c r="CDR5" s="179"/>
      <c r="CDS5" s="179"/>
      <c r="CDT5" s="180"/>
      <c r="CDU5" s="179"/>
      <c r="CDV5" s="181"/>
      <c r="CDW5" s="181"/>
      <c r="CDX5" s="181"/>
      <c r="CDY5" s="181"/>
      <c r="CDZ5" s="181"/>
      <c r="CEA5" s="181"/>
      <c r="CEB5" s="178"/>
      <c r="CEC5" s="179"/>
      <c r="CED5" s="179"/>
      <c r="CEE5" s="179"/>
      <c r="CEF5" s="179"/>
      <c r="CEG5" s="180"/>
      <c r="CEH5" s="179"/>
      <c r="CEI5" s="181"/>
      <c r="CEJ5" s="181"/>
      <c r="CEK5" s="181"/>
      <c r="CEL5" s="181"/>
      <c r="CEM5" s="181"/>
      <c r="CEN5" s="181"/>
      <c r="CEO5" s="178"/>
      <c r="CEP5" s="179"/>
      <c r="CEQ5" s="179"/>
      <c r="CER5" s="179"/>
      <c r="CES5" s="179"/>
      <c r="CET5" s="180"/>
      <c r="CEU5" s="179"/>
      <c r="CEV5" s="181"/>
      <c r="CEW5" s="181"/>
      <c r="CEX5" s="181"/>
      <c r="CEY5" s="181"/>
      <c r="CEZ5" s="181"/>
      <c r="CFA5" s="181"/>
      <c r="CFB5" s="178"/>
      <c r="CFC5" s="179"/>
      <c r="CFD5" s="179"/>
      <c r="CFE5" s="179"/>
      <c r="CFF5" s="179"/>
      <c r="CFG5" s="180"/>
      <c r="CFH5" s="179"/>
      <c r="CFI5" s="181"/>
      <c r="CFJ5" s="181"/>
      <c r="CFK5" s="181"/>
      <c r="CFL5" s="181"/>
      <c r="CFM5" s="181"/>
      <c r="CFN5" s="181"/>
      <c r="CFO5" s="178"/>
      <c r="CFP5" s="179"/>
      <c r="CFQ5" s="179"/>
      <c r="CFR5" s="179"/>
      <c r="CFS5" s="179"/>
      <c r="CFT5" s="180"/>
      <c r="CFU5" s="179"/>
      <c r="CFV5" s="181"/>
      <c r="CFW5" s="181"/>
      <c r="CFX5" s="181"/>
      <c r="CFY5" s="181"/>
      <c r="CFZ5" s="181"/>
      <c r="CGA5" s="181"/>
      <c r="CGB5" s="178"/>
      <c r="CGC5" s="179"/>
      <c r="CGD5" s="179"/>
      <c r="CGE5" s="179"/>
      <c r="CGF5" s="179"/>
      <c r="CGG5" s="180"/>
      <c r="CGH5" s="179"/>
      <c r="CGI5" s="181"/>
      <c r="CGJ5" s="181"/>
      <c r="CGK5" s="181"/>
      <c r="CGL5" s="181"/>
      <c r="CGM5" s="181"/>
      <c r="CGN5" s="181"/>
      <c r="CGO5" s="178"/>
      <c r="CGP5" s="179"/>
      <c r="CGQ5" s="179"/>
      <c r="CGR5" s="179"/>
      <c r="CGS5" s="179"/>
      <c r="CGT5" s="180"/>
      <c r="CGU5" s="179"/>
      <c r="CGV5" s="181"/>
      <c r="CGW5" s="181"/>
      <c r="CGX5" s="181"/>
      <c r="CGY5" s="181"/>
      <c r="CGZ5" s="181"/>
      <c r="CHA5" s="181"/>
      <c r="CHB5" s="178"/>
      <c r="CHC5" s="179"/>
      <c r="CHD5" s="179"/>
      <c r="CHE5" s="179"/>
      <c r="CHF5" s="179"/>
      <c r="CHG5" s="180"/>
      <c r="CHH5" s="179"/>
      <c r="CHI5" s="181"/>
      <c r="CHJ5" s="181"/>
      <c r="CHK5" s="181"/>
      <c r="CHL5" s="181"/>
      <c r="CHM5" s="181"/>
      <c r="CHN5" s="181"/>
      <c r="CHO5" s="178"/>
      <c r="CHP5" s="179"/>
      <c r="CHQ5" s="179"/>
      <c r="CHR5" s="179"/>
      <c r="CHS5" s="179"/>
      <c r="CHT5" s="180"/>
      <c r="CHU5" s="179"/>
      <c r="CHV5" s="181"/>
      <c r="CHW5" s="181"/>
      <c r="CHX5" s="181"/>
      <c r="CHY5" s="181"/>
      <c r="CHZ5" s="181"/>
      <c r="CIA5" s="181"/>
      <c r="CIB5" s="178"/>
      <c r="CIC5" s="179"/>
      <c r="CID5" s="179"/>
      <c r="CIE5" s="179"/>
      <c r="CIF5" s="179"/>
      <c r="CIG5" s="180"/>
      <c r="CIH5" s="179"/>
      <c r="CII5" s="181"/>
      <c r="CIJ5" s="181"/>
      <c r="CIK5" s="181"/>
      <c r="CIL5" s="181"/>
      <c r="CIM5" s="181"/>
      <c r="CIN5" s="181"/>
      <c r="CIO5" s="178"/>
      <c r="CIP5" s="179"/>
      <c r="CIQ5" s="179"/>
      <c r="CIR5" s="179"/>
      <c r="CIS5" s="179"/>
      <c r="CIT5" s="180"/>
      <c r="CIU5" s="179"/>
      <c r="CIV5" s="181"/>
      <c r="CIW5" s="181"/>
      <c r="CIX5" s="181"/>
      <c r="CIY5" s="181"/>
      <c r="CIZ5" s="181"/>
      <c r="CJA5" s="181"/>
      <c r="CJB5" s="178"/>
      <c r="CJC5" s="179"/>
      <c r="CJD5" s="179"/>
      <c r="CJE5" s="179"/>
      <c r="CJF5" s="179"/>
      <c r="CJG5" s="180"/>
      <c r="CJH5" s="179"/>
      <c r="CJI5" s="181"/>
      <c r="CJJ5" s="181"/>
      <c r="CJK5" s="181"/>
      <c r="CJL5" s="181"/>
      <c r="CJM5" s="181"/>
      <c r="CJN5" s="181"/>
      <c r="CJO5" s="178"/>
      <c r="CJP5" s="179"/>
      <c r="CJQ5" s="179"/>
      <c r="CJR5" s="179"/>
      <c r="CJS5" s="179"/>
      <c r="CJT5" s="180"/>
      <c r="CJU5" s="179"/>
      <c r="CJV5" s="181"/>
      <c r="CJW5" s="181"/>
      <c r="CJX5" s="181"/>
      <c r="CJY5" s="181"/>
      <c r="CJZ5" s="181"/>
      <c r="CKA5" s="181"/>
      <c r="CKB5" s="178"/>
      <c r="CKC5" s="179"/>
      <c r="CKD5" s="179"/>
      <c r="CKE5" s="179"/>
      <c r="CKF5" s="179"/>
      <c r="CKG5" s="180"/>
      <c r="CKH5" s="179"/>
      <c r="CKI5" s="181"/>
      <c r="CKJ5" s="181"/>
      <c r="CKK5" s="181"/>
      <c r="CKL5" s="181"/>
      <c r="CKM5" s="181"/>
      <c r="CKN5" s="181"/>
      <c r="CKO5" s="178"/>
      <c r="CKP5" s="179"/>
      <c r="CKQ5" s="179"/>
      <c r="CKR5" s="179"/>
      <c r="CKS5" s="179"/>
      <c r="CKT5" s="180"/>
      <c r="CKU5" s="179"/>
      <c r="CKV5" s="181"/>
      <c r="CKW5" s="181"/>
      <c r="CKX5" s="181"/>
      <c r="CKY5" s="181"/>
      <c r="CKZ5" s="181"/>
      <c r="CLA5" s="181"/>
      <c r="CLB5" s="178"/>
      <c r="CLC5" s="179"/>
      <c r="CLD5" s="179"/>
      <c r="CLE5" s="179"/>
      <c r="CLF5" s="179"/>
      <c r="CLG5" s="180"/>
      <c r="CLH5" s="179"/>
      <c r="CLI5" s="181"/>
      <c r="CLJ5" s="181"/>
      <c r="CLK5" s="181"/>
      <c r="CLL5" s="181"/>
      <c r="CLM5" s="181"/>
      <c r="CLN5" s="181"/>
      <c r="CLO5" s="178"/>
      <c r="CLP5" s="179"/>
      <c r="CLQ5" s="179"/>
      <c r="CLR5" s="179"/>
      <c r="CLS5" s="179"/>
      <c r="CLT5" s="180"/>
      <c r="CLU5" s="179"/>
      <c r="CLV5" s="181"/>
      <c r="CLW5" s="181"/>
      <c r="CLX5" s="181"/>
      <c r="CLY5" s="181"/>
      <c r="CLZ5" s="181"/>
      <c r="CMA5" s="181"/>
      <c r="CMB5" s="178"/>
      <c r="CMC5" s="179"/>
      <c r="CMD5" s="179"/>
      <c r="CME5" s="179"/>
      <c r="CMF5" s="179"/>
      <c r="CMG5" s="180"/>
      <c r="CMH5" s="179"/>
      <c r="CMI5" s="181"/>
      <c r="CMJ5" s="181"/>
      <c r="CMK5" s="181"/>
      <c r="CML5" s="181"/>
      <c r="CMM5" s="181"/>
      <c r="CMN5" s="181"/>
      <c r="CMO5" s="178"/>
      <c r="CMP5" s="179"/>
      <c r="CMQ5" s="179"/>
      <c r="CMR5" s="179"/>
      <c r="CMS5" s="179"/>
      <c r="CMT5" s="180"/>
      <c r="CMU5" s="179"/>
      <c r="CMV5" s="181"/>
      <c r="CMW5" s="181"/>
      <c r="CMX5" s="181"/>
      <c r="CMY5" s="181"/>
      <c r="CMZ5" s="181"/>
      <c r="CNA5" s="181"/>
      <c r="CNB5" s="178"/>
      <c r="CNC5" s="179"/>
      <c r="CND5" s="179"/>
      <c r="CNE5" s="179"/>
      <c r="CNF5" s="179"/>
      <c r="CNG5" s="180"/>
      <c r="CNH5" s="179"/>
      <c r="CNI5" s="181"/>
      <c r="CNJ5" s="181"/>
      <c r="CNK5" s="181"/>
      <c r="CNL5" s="181"/>
      <c r="CNM5" s="181"/>
      <c r="CNN5" s="181"/>
      <c r="CNO5" s="178"/>
      <c r="CNP5" s="179"/>
      <c r="CNQ5" s="179"/>
      <c r="CNR5" s="179"/>
      <c r="CNS5" s="179"/>
      <c r="CNT5" s="180"/>
      <c r="CNU5" s="179"/>
      <c r="CNV5" s="181"/>
      <c r="CNW5" s="181"/>
      <c r="CNX5" s="181"/>
      <c r="CNY5" s="181"/>
      <c r="CNZ5" s="181"/>
      <c r="COA5" s="181"/>
      <c r="COB5" s="178"/>
      <c r="COC5" s="179"/>
      <c r="COD5" s="179"/>
      <c r="COE5" s="179"/>
      <c r="COF5" s="179"/>
      <c r="COG5" s="180"/>
      <c r="COH5" s="179"/>
      <c r="COI5" s="181"/>
      <c r="COJ5" s="181"/>
      <c r="COK5" s="181"/>
      <c r="COL5" s="181"/>
      <c r="COM5" s="181"/>
      <c r="CON5" s="181"/>
      <c r="COO5" s="178"/>
      <c r="COP5" s="179"/>
      <c r="COQ5" s="179"/>
      <c r="COR5" s="179"/>
      <c r="COS5" s="179"/>
      <c r="COT5" s="180"/>
      <c r="COU5" s="179"/>
      <c r="COV5" s="181"/>
      <c r="COW5" s="181"/>
      <c r="COX5" s="181"/>
      <c r="COY5" s="181"/>
      <c r="COZ5" s="181"/>
      <c r="CPA5" s="181"/>
      <c r="CPB5" s="178"/>
      <c r="CPC5" s="179"/>
      <c r="CPD5" s="179"/>
      <c r="CPE5" s="179"/>
      <c r="CPF5" s="179"/>
      <c r="CPG5" s="180"/>
      <c r="CPH5" s="179"/>
      <c r="CPI5" s="181"/>
      <c r="CPJ5" s="181"/>
      <c r="CPK5" s="181"/>
      <c r="CPL5" s="181"/>
      <c r="CPM5" s="181"/>
      <c r="CPN5" s="181"/>
      <c r="CPO5" s="178"/>
      <c r="CPP5" s="179"/>
      <c r="CPQ5" s="179"/>
      <c r="CPR5" s="179"/>
      <c r="CPS5" s="179"/>
      <c r="CPT5" s="180"/>
      <c r="CPU5" s="179"/>
      <c r="CPV5" s="181"/>
      <c r="CPW5" s="181"/>
      <c r="CPX5" s="181"/>
      <c r="CPY5" s="181"/>
      <c r="CPZ5" s="181"/>
      <c r="CQA5" s="181"/>
      <c r="CQB5" s="178"/>
      <c r="CQC5" s="179"/>
      <c r="CQD5" s="179"/>
      <c r="CQE5" s="179"/>
      <c r="CQF5" s="179"/>
      <c r="CQG5" s="180"/>
      <c r="CQH5" s="179"/>
      <c r="CQI5" s="181"/>
      <c r="CQJ5" s="181"/>
      <c r="CQK5" s="181"/>
      <c r="CQL5" s="181"/>
      <c r="CQM5" s="181"/>
      <c r="CQN5" s="181"/>
      <c r="CQO5" s="178"/>
      <c r="CQP5" s="179"/>
      <c r="CQQ5" s="179"/>
      <c r="CQR5" s="179"/>
      <c r="CQS5" s="179"/>
      <c r="CQT5" s="180"/>
      <c r="CQU5" s="179"/>
      <c r="CQV5" s="181"/>
      <c r="CQW5" s="181"/>
      <c r="CQX5" s="181"/>
      <c r="CQY5" s="181"/>
      <c r="CQZ5" s="181"/>
      <c r="CRA5" s="181"/>
      <c r="CRB5" s="178"/>
      <c r="CRC5" s="179"/>
      <c r="CRD5" s="179"/>
      <c r="CRE5" s="179"/>
      <c r="CRF5" s="179"/>
      <c r="CRG5" s="180"/>
      <c r="CRH5" s="179"/>
      <c r="CRI5" s="181"/>
      <c r="CRJ5" s="181"/>
      <c r="CRK5" s="181"/>
      <c r="CRL5" s="181"/>
      <c r="CRM5" s="181"/>
      <c r="CRN5" s="181"/>
      <c r="CRO5" s="178"/>
      <c r="CRP5" s="179"/>
      <c r="CRQ5" s="179"/>
      <c r="CRR5" s="179"/>
      <c r="CRS5" s="179"/>
      <c r="CRT5" s="180"/>
      <c r="CRU5" s="179"/>
      <c r="CRV5" s="181"/>
      <c r="CRW5" s="181"/>
      <c r="CRX5" s="181"/>
      <c r="CRY5" s="181"/>
      <c r="CRZ5" s="181"/>
      <c r="CSA5" s="181"/>
      <c r="CSB5" s="178"/>
      <c r="CSC5" s="179"/>
      <c r="CSD5" s="179"/>
      <c r="CSE5" s="179"/>
      <c r="CSF5" s="179"/>
      <c r="CSG5" s="180"/>
      <c r="CSH5" s="179"/>
      <c r="CSI5" s="181"/>
      <c r="CSJ5" s="181"/>
      <c r="CSK5" s="181"/>
      <c r="CSL5" s="181"/>
      <c r="CSM5" s="181"/>
      <c r="CSN5" s="181"/>
      <c r="CSO5" s="178"/>
      <c r="CSP5" s="179"/>
      <c r="CSQ5" s="179"/>
      <c r="CSR5" s="179"/>
      <c r="CSS5" s="179"/>
      <c r="CST5" s="180"/>
      <c r="CSU5" s="179"/>
      <c r="CSV5" s="181"/>
      <c r="CSW5" s="181"/>
      <c r="CSX5" s="181"/>
      <c r="CSY5" s="181"/>
      <c r="CSZ5" s="181"/>
      <c r="CTA5" s="181"/>
      <c r="CTB5" s="178"/>
      <c r="CTC5" s="179"/>
      <c r="CTD5" s="179"/>
      <c r="CTE5" s="179"/>
      <c r="CTF5" s="179"/>
      <c r="CTG5" s="180"/>
      <c r="CTH5" s="179"/>
      <c r="CTI5" s="181"/>
      <c r="CTJ5" s="181"/>
      <c r="CTK5" s="181"/>
      <c r="CTL5" s="181"/>
      <c r="CTM5" s="181"/>
      <c r="CTN5" s="181"/>
      <c r="CTO5" s="178"/>
      <c r="CTP5" s="179"/>
      <c r="CTQ5" s="179"/>
      <c r="CTR5" s="179"/>
      <c r="CTS5" s="179"/>
      <c r="CTT5" s="180"/>
      <c r="CTU5" s="179"/>
      <c r="CTV5" s="181"/>
      <c r="CTW5" s="181"/>
      <c r="CTX5" s="181"/>
      <c r="CTY5" s="181"/>
      <c r="CTZ5" s="181"/>
      <c r="CUA5" s="181"/>
      <c r="CUB5" s="178"/>
      <c r="CUC5" s="179"/>
      <c r="CUD5" s="179"/>
      <c r="CUE5" s="179"/>
      <c r="CUF5" s="179"/>
      <c r="CUG5" s="180"/>
      <c r="CUH5" s="179"/>
      <c r="CUI5" s="181"/>
      <c r="CUJ5" s="181"/>
      <c r="CUK5" s="181"/>
      <c r="CUL5" s="181"/>
      <c r="CUM5" s="181"/>
      <c r="CUN5" s="181"/>
      <c r="CUO5" s="178"/>
      <c r="CUP5" s="179"/>
      <c r="CUQ5" s="179"/>
      <c r="CUR5" s="179"/>
      <c r="CUS5" s="179"/>
      <c r="CUT5" s="180"/>
      <c r="CUU5" s="179"/>
      <c r="CUV5" s="181"/>
      <c r="CUW5" s="181"/>
      <c r="CUX5" s="181"/>
      <c r="CUY5" s="181"/>
      <c r="CUZ5" s="181"/>
      <c r="CVA5" s="181"/>
      <c r="CVB5" s="178"/>
      <c r="CVC5" s="179"/>
      <c r="CVD5" s="179"/>
      <c r="CVE5" s="179"/>
      <c r="CVF5" s="179"/>
      <c r="CVG5" s="180"/>
      <c r="CVH5" s="179"/>
      <c r="CVI5" s="181"/>
      <c r="CVJ5" s="181"/>
      <c r="CVK5" s="181"/>
      <c r="CVL5" s="181"/>
      <c r="CVM5" s="181"/>
      <c r="CVN5" s="181"/>
      <c r="CVO5" s="178"/>
      <c r="CVP5" s="179"/>
      <c r="CVQ5" s="179"/>
      <c r="CVR5" s="179"/>
      <c r="CVS5" s="179"/>
      <c r="CVT5" s="180"/>
      <c r="CVU5" s="179"/>
      <c r="CVV5" s="181"/>
      <c r="CVW5" s="181"/>
      <c r="CVX5" s="181"/>
      <c r="CVY5" s="181"/>
      <c r="CVZ5" s="181"/>
      <c r="CWA5" s="181"/>
      <c r="CWB5" s="178"/>
      <c r="CWC5" s="179"/>
      <c r="CWD5" s="179"/>
      <c r="CWE5" s="179"/>
      <c r="CWF5" s="179"/>
      <c r="CWG5" s="180"/>
      <c r="CWH5" s="179"/>
      <c r="CWI5" s="181"/>
      <c r="CWJ5" s="181"/>
      <c r="CWK5" s="181"/>
      <c r="CWL5" s="181"/>
      <c r="CWM5" s="181"/>
      <c r="CWN5" s="181"/>
      <c r="CWO5" s="178"/>
      <c r="CWP5" s="179"/>
      <c r="CWQ5" s="179"/>
      <c r="CWR5" s="179"/>
      <c r="CWS5" s="179"/>
      <c r="CWT5" s="180"/>
      <c r="CWU5" s="179"/>
      <c r="CWV5" s="181"/>
      <c r="CWW5" s="181"/>
      <c r="CWX5" s="181"/>
      <c r="CWY5" s="181"/>
      <c r="CWZ5" s="181"/>
      <c r="CXA5" s="181"/>
      <c r="CXB5" s="178"/>
      <c r="CXC5" s="179"/>
      <c r="CXD5" s="179"/>
      <c r="CXE5" s="179"/>
      <c r="CXF5" s="179"/>
      <c r="CXG5" s="180"/>
      <c r="CXH5" s="179"/>
      <c r="CXI5" s="181"/>
      <c r="CXJ5" s="181"/>
      <c r="CXK5" s="181"/>
      <c r="CXL5" s="181"/>
      <c r="CXM5" s="181"/>
      <c r="CXN5" s="181"/>
      <c r="CXO5" s="178"/>
      <c r="CXP5" s="179"/>
      <c r="CXQ5" s="179"/>
      <c r="CXR5" s="179"/>
      <c r="CXS5" s="179"/>
      <c r="CXT5" s="180"/>
      <c r="CXU5" s="179"/>
      <c r="CXV5" s="181"/>
      <c r="CXW5" s="181"/>
      <c r="CXX5" s="181"/>
      <c r="CXY5" s="181"/>
      <c r="CXZ5" s="181"/>
      <c r="CYA5" s="181"/>
      <c r="CYB5" s="178"/>
      <c r="CYC5" s="179"/>
      <c r="CYD5" s="179"/>
      <c r="CYE5" s="179"/>
      <c r="CYF5" s="179"/>
      <c r="CYG5" s="180"/>
      <c r="CYH5" s="179"/>
      <c r="CYI5" s="181"/>
      <c r="CYJ5" s="181"/>
      <c r="CYK5" s="181"/>
      <c r="CYL5" s="181"/>
      <c r="CYM5" s="181"/>
      <c r="CYN5" s="181"/>
      <c r="CYO5" s="178"/>
      <c r="CYP5" s="179"/>
      <c r="CYQ5" s="179"/>
      <c r="CYR5" s="179"/>
      <c r="CYS5" s="179"/>
      <c r="CYT5" s="180"/>
      <c r="CYU5" s="179"/>
      <c r="CYV5" s="181"/>
      <c r="CYW5" s="181"/>
      <c r="CYX5" s="181"/>
      <c r="CYY5" s="181"/>
      <c r="CYZ5" s="181"/>
      <c r="CZA5" s="181"/>
      <c r="CZB5" s="178"/>
      <c r="CZC5" s="179"/>
      <c r="CZD5" s="179"/>
      <c r="CZE5" s="179"/>
      <c r="CZF5" s="179"/>
      <c r="CZG5" s="180"/>
      <c r="CZH5" s="179"/>
      <c r="CZI5" s="181"/>
      <c r="CZJ5" s="181"/>
      <c r="CZK5" s="181"/>
      <c r="CZL5" s="181"/>
      <c r="CZM5" s="181"/>
      <c r="CZN5" s="181"/>
      <c r="CZO5" s="178"/>
      <c r="CZP5" s="179"/>
      <c r="CZQ5" s="179"/>
      <c r="CZR5" s="179"/>
      <c r="CZS5" s="179"/>
      <c r="CZT5" s="180"/>
      <c r="CZU5" s="179"/>
      <c r="CZV5" s="181"/>
      <c r="CZW5" s="181"/>
      <c r="CZX5" s="181"/>
      <c r="CZY5" s="181"/>
      <c r="CZZ5" s="181"/>
      <c r="DAA5" s="181"/>
      <c r="DAB5" s="178"/>
      <c r="DAC5" s="179"/>
      <c r="DAD5" s="179"/>
      <c r="DAE5" s="179"/>
      <c r="DAF5" s="179"/>
      <c r="DAG5" s="180"/>
      <c r="DAH5" s="179"/>
      <c r="DAI5" s="181"/>
      <c r="DAJ5" s="181"/>
      <c r="DAK5" s="181"/>
      <c r="DAL5" s="181"/>
      <c r="DAM5" s="181"/>
      <c r="DAN5" s="181"/>
      <c r="DAO5" s="178"/>
      <c r="DAP5" s="179"/>
      <c r="DAQ5" s="179"/>
      <c r="DAR5" s="179"/>
      <c r="DAS5" s="179"/>
      <c r="DAT5" s="180"/>
      <c r="DAU5" s="179"/>
      <c r="DAV5" s="181"/>
      <c r="DAW5" s="181"/>
      <c r="DAX5" s="181"/>
      <c r="DAY5" s="181"/>
      <c r="DAZ5" s="181"/>
      <c r="DBA5" s="181"/>
      <c r="DBB5" s="178"/>
      <c r="DBC5" s="179"/>
      <c r="DBD5" s="179"/>
      <c r="DBE5" s="179"/>
      <c r="DBF5" s="179"/>
      <c r="DBG5" s="180"/>
      <c r="DBH5" s="179"/>
      <c r="DBI5" s="181"/>
      <c r="DBJ5" s="181"/>
      <c r="DBK5" s="181"/>
      <c r="DBL5" s="181"/>
      <c r="DBM5" s="181"/>
      <c r="DBN5" s="181"/>
      <c r="DBO5" s="178"/>
      <c r="DBP5" s="179"/>
      <c r="DBQ5" s="179"/>
      <c r="DBR5" s="179"/>
      <c r="DBS5" s="179"/>
      <c r="DBT5" s="180"/>
      <c r="DBU5" s="179"/>
      <c r="DBV5" s="181"/>
      <c r="DBW5" s="181"/>
      <c r="DBX5" s="181"/>
      <c r="DBY5" s="181"/>
      <c r="DBZ5" s="181"/>
      <c r="DCA5" s="181"/>
      <c r="DCB5" s="178"/>
      <c r="DCC5" s="179"/>
      <c r="DCD5" s="179"/>
      <c r="DCE5" s="179"/>
      <c r="DCF5" s="179"/>
      <c r="DCG5" s="180"/>
      <c r="DCH5" s="179"/>
      <c r="DCI5" s="181"/>
      <c r="DCJ5" s="181"/>
      <c r="DCK5" s="181"/>
      <c r="DCL5" s="181"/>
      <c r="DCM5" s="181"/>
      <c r="DCN5" s="181"/>
      <c r="DCO5" s="178"/>
      <c r="DCP5" s="179"/>
      <c r="DCQ5" s="179"/>
      <c r="DCR5" s="179"/>
      <c r="DCS5" s="179"/>
      <c r="DCT5" s="180"/>
      <c r="DCU5" s="179"/>
      <c r="DCV5" s="181"/>
      <c r="DCW5" s="181"/>
      <c r="DCX5" s="181"/>
      <c r="DCY5" s="181"/>
      <c r="DCZ5" s="181"/>
      <c r="DDA5" s="181"/>
      <c r="DDB5" s="178"/>
      <c r="DDC5" s="179"/>
      <c r="DDD5" s="179"/>
      <c r="DDE5" s="179"/>
      <c r="DDF5" s="179"/>
      <c r="DDG5" s="180"/>
      <c r="DDH5" s="179"/>
      <c r="DDI5" s="181"/>
      <c r="DDJ5" s="181"/>
      <c r="DDK5" s="181"/>
      <c r="DDL5" s="181"/>
      <c r="DDM5" s="181"/>
      <c r="DDN5" s="181"/>
      <c r="DDO5" s="178"/>
      <c r="DDP5" s="179"/>
      <c r="DDQ5" s="179"/>
      <c r="DDR5" s="179"/>
      <c r="DDS5" s="179"/>
      <c r="DDT5" s="180"/>
      <c r="DDU5" s="179"/>
      <c r="DDV5" s="181"/>
      <c r="DDW5" s="181"/>
      <c r="DDX5" s="181"/>
      <c r="DDY5" s="181"/>
      <c r="DDZ5" s="181"/>
      <c r="DEA5" s="181"/>
      <c r="DEB5" s="178"/>
      <c r="DEC5" s="179"/>
      <c r="DED5" s="179"/>
      <c r="DEE5" s="179"/>
      <c r="DEF5" s="179"/>
      <c r="DEG5" s="180"/>
      <c r="DEH5" s="179"/>
      <c r="DEI5" s="181"/>
      <c r="DEJ5" s="181"/>
      <c r="DEK5" s="181"/>
      <c r="DEL5" s="181"/>
      <c r="DEM5" s="181"/>
      <c r="DEN5" s="181"/>
      <c r="DEO5" s="178"/>
      <c r="DEP5" s="179"/>
      <c r="DEQ5" s="179"/>
      <c r="DER5" s="179"/>
      <c r="DES5" s="179"/>
      <c r="DET5" s="180"/>
      <c r="DEU5" s="179"/>
      <c r="DEV5" s="181"/>
      <c r="DEW5" s="181"/>
      <c r="DEX5" s="181"/>
      <c r="DEY5" s="181"/>
      <c r="DEZ5" s="181"/>
      <c r="DFA5" s="181"/>
      <c r="DFB5" s="178"/>
      <c r="DFC5" s="179"/>
      <c r="DFD5" s="179"/>
      <c r="DFE5" s="179"/>
      <c r="DFF5" s="179"/>
      <c r="DFG5" s="180"/>
      <c r="DFH5" s="179"/>
      <c r="DFI5" s="181"/>
      <c r="DFJ5" s="181"/>
      <c r="DFK5" s="181"/>
      <c r="DFL5" s="181"/>
      <c r="DFM5" s="181"/>
      <c r="DFN5" s="181"/>
      <c r="DFO5" s="178"/>
      <c r="DFP5" s="179"/>
      <c r="DFQ5" s="179"/>
      <c r="DFR5" s="179"/>
      <c r="DFS5" s="179"/>
      <c r="DFT5" s="180"/>
      <c r="DFU5" s="179"/>
      <c r="DFV5" s="181"/>
      <c r="DFW5" s="181"/>
      <c r="DFX5" s="181"/>
      <c r="DFY5" s="181"/>
      <c r="DFZ5" s="181"/>
      <c r="DGA5" s="181"/>
      <c r="DGB5" s="178"/>
      <c r="DGC5" s="179"/>
      <c r="DGD5" s="179"/>
      <c r="DGE5" s="179"/>
      <c r="DGF5" s="179"/>
      <c r="DGG5" s="180"/>
      <c r="DGH5" s="179"/>
      <c r="DGI5" s="181"/>
      <c r="DGJ5" s="181"/>
      <c r="DGK5" s="181"/>
      <c r="DGL5" s="181"/>
      <c r="DGM5" s="181"/>
      <c r="DGN5" s="181"/>
      <c r="DGO5" s="178"/>
      <c r="DGP5" s="179"/>
      <c r="DGQ5" s="179"/>
      <c r="DGR5" s="179"/>
      <c r="DGS5" s="179"/>
      <c r="DGT5" s="180"/>
      <c r="DGU5" s="179"/>
      <c r="DGV5" s="181"/>
      <c r="DGW5" s="181"/>
      <c r="DGX5" s="181"/>
      <c r="DGY5" s="181"/>
      <c r="DGZ5" s="181"/>
      <c r="DHA5" s="181"/>
      <c r="DHB5" s="178"/>
      <c r="DHC5" s="179"/>
      <c r="DHD5" s="179"/>
      <c r="DHE5" s="179"/>
      <c r="DHF5" s="179"/>
      <c r="DHG5" s="180"/>
      <c r="DHH5" s="179"/>
      <c r="DHI5" s="181"/>
      <c r="DHJ5" s="181"/>
      <c r="DHK5" s="181"/>
      <c r="DHL5" s="181"/>
      <c r="DHM5" s="181"/>
      <c r="DHN5" s="181"/>
      <c r="DHO5" s="178"/>
      <c r="DHP5" s="179"/>
      <c r="DHQ5" s="179"/>
      <c r="DHR5" s="179"/>
      <c r="DHS5" s="179"/>
      <c r="DHT5" s="180"/>
      <c r="DHU5" s="179"/>
      <c r="DHV5" s="181"/>
      <c r="DHW5" s="181"/>
      <c r="DHX5" s="181"/>
      <c r="DHY5" s="181"/>
      <c r="DHZ5" s="181"/>
      <c r="DIA5" s="181"/>
      <c r="DIB5" s="178"/>
      <c r="DIC5" s="179"/>
      <c r="DID5" s="179"/>
      <c r="DIE5" s="179"/>
      <c r="DIF5" s="179"/>
      <c r="DIG5" s="180"/>
      <c r="DIH5" s="179"/>
      <c r="DII5" s="181"/>
      <c r="DIJ5" s="181"/>
      <c r="DIK5" s="181"/>
      <c r="DIL5" s="181"/>
      <c r="DIM5" s="181"/>
      <c r="DIN5" s="181"/>
      <c r="DIO5" s="178"/>
      <c r="DIP5" s="179"/>
      <c r="DIQ5" s="179"/>
      <c r="DIR5" s="179"/>
      <c r="DIS5" s="179"/>
      <c r="DIT5" s="180"/>
      <c r="DIU5" s="179"/>
      <c r="DIV5" s="181"/>
      <c r="DIW5" s="181"/>
      <c r="DIX5" s="181"/>
      <c r="DIY5" s="181"/>
      <c r="DIZ5" s="181"/>
      <c r="DJA5" s="181"/>
      <c r="DJB5" s="178"/>
      <c r="DJC5" s="179"/>
      <c r="DJD5" s="179"/>
      <c r="DJE5" s="179"/>
      <c r="DJF5" s="179"/>
      <c r="DJG5" s="180"/>
      <c r="DJH5" s="179"/>
      <c r="DJI5" s="181"/>
      <c r="DJJ5" s="181"/>
      <c r="DJK5" s="181"/>
      <c r="DJL5" s="181"/>
      <c r="DJM5" s="181"/>
      <c r="DJN5" s="181"/>
      <c r="DJO5" s="178"/>
      <c r="DJP5" s="179"/>
      <c r="DJQ5" s="179"/>
      <c r="DJR5" s="179"/>
      <c r="DJS5" s="179"/>
      <c r="DJT5" s="180"/>
      <c r="DJU5" s="179"/>
      <c r="DJV5" s="181"/>
      <c r="DJW5" s="181"/>
      <c r="DJX5" s="181"/>
      <c r="DJY5" s="181"/>
      <c r="DJZ5" s="181"/>
      <c r="DKA5" s="181"/>
      <c r="DKB5" s="178"/>
      <c r="DKC5" s="179"/>
      <c r="DKD5" s="179"/>
      <c r="DKE5" s="179"/>
      <c r="DKF5" s="179"/>
      <c r="DKG5" s="180"/>
      <c r="DKH5" s="179"/>
      <c r="DKI5" s="181"/>
      <c r="DKJ5" s="181"/>
      <c r="DKK5" s="181"/>
      <c r="DKL5" s="181"/>
      <c r="DKM5" s="181"/>
      <c r="DKN5" s="181"/>
      <c r="DKO5" s="178"/>
      <c r="DKP5" s="179"/>
      <c r="DKQ5" s="179"/>
      <c r="DKR5" s="179"/>
      <c r="DKS5" s="179"/>
      <c r="DKT5" s="180"/>
      <c r="DKU5" s="179"/>
      <c r="DKV5" s="181"/>
      <c r="DKW5" s="181"/>
      <c r="DKX5" s="181"/>
      <c r="DKY5" s="181"/>
      <c r="DKZ5" s="181"/>
      <c r="DLA5" s="181"/>
      <c r="DLB5" s="178"/>
      <c r="DLC5" s="179"/>
      <c r="DLD5" s="179"/>
      <c r="DLE5" s="179"/>
      <c r="DLF5" s="179"/>
      <c r="DLG5" s="180"/>
      <c r="DLH5" s="179"/>
      <c r="DLI5" s="181"/>
      <c r="DLJ5" s="181"/>
      <c r="DLK5" s="181"/>
      <c r="DLL5" s="181"/>
      <c r="DLM5" s="181"/>
      <c r="DLN5" s="181"/>
      <c r="DLO5" s="178"/>
      <c r="DLP5" s="179"/>
      <c r="DLQ5" s="179"/>
      <c r="DLR5" s="179"/>
      <c r="DLS5" s="179"/>
      <c r="DLT5" s="180"/>
      <c r="DLU5" s="179"/>
      <c r="DLV5" s="181"/>
      <c r="DLW5" s="181"/>
      <c r="DLX5" s="181"/>
      <c r="DLY5" s="181"/>
      <c r="DLZ5" s="181"/>
      <c r="DMA5" s="181"/>
      <c r="DMB5" s="178"/>
      <c r="DMC5" s="179"/>
      <c r="DMD5" s="179"/>
      <c r="DME5" s="179"/>
      <c r="DMF5" s="179"/>
      <c r="DMG5" s="180"/>
      <c r="DMH5" s="179"/>
      <c r="DMI5" s="181"/>
      <c r="DMJ5" s="181"/>
      <c r="DMK5" s="181"/>
      <c r="DML5" s="181"/>
      <c r="DMM5" s="181"/>
      <c r="DMN5" s="181"/>
      <c r="DMO5" s="178"/>
      <c r="DMP5" s="179"/>
      <c r="DMQ5" s="179"/>
      <c r="DMR5" s="179"/>
      <c r="DMS5" s="179"/>
      <c r="DMT5" s="180"/>
      <c r="DMU5" s="179"/>
      <c r="DMV5" s="181"/>
      <c r="DMW5" s="181"/>
      <c r="DMX5" s="181"/>
      <c r="DMY5" s="181"/>
      <c r="DMZ5" s="181"/>
      <c r="DNA5" s="181"/>
      <c r="DNB5" s="178"/>
      <c r="DNC5" s="179"/>
      <c r="DND5" s="179"/>
      <c r="DNE5" s="179"/>
      <c r="DNF5" s="179"/>
      <c r="DNG5" s="180"/>
      <c r="DNH5" s="179"/>
      <c r="DNI5" s="181"/>
      <c r="DNJ5" s="181"/>
      <c r="DNK5" s="181"/>
      <c r="DNL5" s="181"/>
      <c r="DNM5" s="181"/>
      <c r="DNN5" s="181"/>
      <c r="DNO5" s="178"/>
      <c r="DNP5" s="179"/>
      <c r="DNQ5" s="179"/>
      <c r="DNR5" s="179"/>
      <c r="DNS5" s="179"/>
      <c r="DNT5" s="180"/>
      <c r="DNU5" s="179"/>
      <c r="DNV5" s="181"/>
      <c r="DNW5" s="181"/>
      <c r="DNX5" s="181"/>
      <c r="DNY5" s="181"/>
      <c r="DNZ5" s="181"/>
      <c r="DOA5" s="181"/>
      <c r="DOB5" s="178"/>
      <c r="DOC5" s="179"/>
      <c r="DOD5" s="179"/>
      <c r="DOE5" s="179"/>
      <c r="DOF5" s="179"/>
      <c r="DOG5" s="180"/>
      <c r="DOH5" s="179"/>
      <c r="DOI5" s="181"/>
      <c r="DOJ5" s="181"/>
      <c r="DOK5" s="181"/>
      <c r="DOL5" s="181"/>
      <c r="DOM5" s="181"/>
      <c r="DON5" s="181"/>
      <c r="DOO5" s="178"/>
      <c r="DOP5" s="179"/>
      <c r="DOQ5" s="179"/>
      <c r="DOR5" s="179"/>
      <c r="DOS5" s="179"/>
      <c r="DOT5" s="180"/>
      <c r="DOU5" s="179"/>
      <c r="DOV5" s="181"/>
      <c r="DOW5" s="181"/>
      <c r="DOX5" s="181"/>
      <c r="DOY5" s="181"/>
      <c r="DOZ5" s="181"/>
      <c r="DPA5" s="181"/>
      <c r="DPB5" s="178"/>
      <c r="DPC5" s="179"/>
      <c r="DPD5" s="179"/>
      <c r="DPE5" s="179"/>
      <c r="DPF5" s="179"/>
      <c r="DPG5" s="180"/>
      <c r="DPH5" s="179"/>
      <c r="DPI5" s="181"/>
      <c r="DPJ5" s="181"/>
      <c r="DPK5" s="181"/>
      <c r="DPL5" s="181"/>
      <c r="DPM5" s="181"/>
      <c r="DPN5" s="181"/>
      <c r="DPO5" s="178"/>
      <c r="DPP5" s="179"/>
      <c r="DPQ5" s="179"/>
      <c r="DPR5" s="179"/>
      <c r="DPS5" s="179"/>
      <c r="DPT5" s="180"/>
      <c r="DPU5" s="179"/>
      <c r="DPV5" s="181"/>
      <c r="DPW5" s="181"/>
      <c r="DPX5" s="181"/>
      <c r="DPY5" s="181"/>
      <c r="DPZ5" s="181"/>
      <c r="DQA5" s="181"/>
      <c r="DQB5" s="178"/>
      <c r="DQC5" s="179"/>
      <c r="DQD5" s="179"/>
      <c r="DQE5" s="179"/>
      <c r="DQF5" s="179"/>
      <c r="DQG5" s="180"/>
      <c r="DQH5" s="179"/>
      <c r="DQI5" s="181"/>
      <c r="DQJ5" s="181"/>
      <c r="DQK5" s="181"/>
      <c r="DQL5" s="181"/>
      <c r="DQM5" s="181"/>
      <c r="DQN5" s="181"/>
      <c r="DQO5" s="178"/>
      <c r="DQP5" s="179"/>
      <c r="DQQ5" s="179"/>
      <c r="DQR5" s="179"/>
      <c r="DQS5" s="179"/>
      <c r="DQT5" s="180"/>
      <c r="DQU5" s="179"/>
      <c r="DQV5" s="181"/>
      <c r="DQW5" s="181"/>
      <c r="DQX5" s="181"/>
      <c r="DQY5" s="181"/>
      <c r="DQZ5" s="181"/>
      <c r="DRA5" s="181"/>
      <c r="DRB5" s="178"/>
      <c r="DRC5" s="179"/>
      <c r="DRD5" s="179"/>
      <c r="DRE5" s="179"/>
      <c r="DRF5" s="179"/>
      <c r="DRG5" s="180"/>
      <c r="DRH5" s="179"/>
      <c r="DRI5" s="181"/>
      <c r="DRJ5" s="181"/>
      <c r="DRK5" s="181"/>
      <c r="DRL5" s="181"/>
      <c r="DRM5" s="181"/>
      <c r="DRN5" s="181"/>
      <c r="DRO5" s="178"/>
      <c r="DRP5" s="179"/>
      <c r="DRQ5" s="179"/>
      <c r="DRR5" s="179"/>
      <c r="DRS5" s="179"/>
      <c r="DRT5" s="180"/>
      <c r="DRU5" s="179"/>
      <c r="DRV5" s="181"/>
      <c r="DRW5" s="181"/>
      <c r="DRX5" s="181"/>
      <c r="DRY5" s="181"/>
      <c r="DRZ5" s="181"/>
      <c r="DSA5" s="181"/>
      <c r="DSB5" s="178"/>
      <c r="DSC5" s="179"/>
      <c r="DSD5" s="179"/>
      <c r="DSE5" s="179"/>
      <c r="DSF5" s="179"/>
      <c r="DSG5" s="180"/>
      <c r="DSH5" s="179"/>
      <c r="DSI5" s="181"/>
      <c r="DSJ5" s="181"/>
      <c r="DSK5" s="181"/>
      <c r="DSL5" s="181"/>
      <c r="DSM5" s="181"/>
      <c r="DSN5" s="181"/>
      <c r="DSO5" s="178"/>
      <c r="DSP5" s="179"/>
      <c r="DSQ5" s="179"/>
      <c r="DSR5" s="179"/>
      <c r="DSS5" s="179"/>
      <c r="DST5" s="180"/>
      <c r="DSU5" s="179"/>
      <c r="DSV5" s="181"/>
      <c r="DSW5" s="181"/>
      <c r="DSX5" s="181"/>
      <c r="DSY5" s="181"/>
      <c r="DSZ5" s="181"/>
      <c r="DTA5" s="181"/>
      <c r="DTB5" s="178"/>
      <c r="DTC5" s="179"/>
      <c r="DTD5" s="179"/>
      <c r="DTE5" s="179"/>
      <c r="DTF5" s="179"/>
      <c r="DTG5" s="180"/>
      <c r="DTH5" s="179"/>
      <c r="DTI5" s="181"/>
      <c r="DTJ5" s="181"/>
      <c r="DTK5" s="181"/>
      <c r="DTL5" s="181"/>
      <c r="DTM5" s="181"/>
      <c r="DTN5" s="181"/>
      <c r="DTO5" s="178"/>
      <c r="DTP5" s="179"/>
      <c r="DTQ5" s="179"/>
      <c r="DTR5" s="179"/>
      <c r="DTS5" s="179"/>
      <c r="DTT5" s="180"/>
      <c r="DTU5" s="179"/>
      <c r="DTV5" s="181"/>
      <c r="DTW5" s="181"/>
      <c r="DTX5" s="181"/>
      <c r="DTY5" s="181"/>
      <c r="DTZ5" s="181"/>
      <c r="DUA5" s="181"/>
      <c r="DUB5" s="178"/>
      <c r="DUC5" s="179"/>
      <c r="DUD5" s="179"/>
      <c r="DUE5" s="179"/>
      <c r="DUF5" s="179"/>
      <c r="DUG5" s="180"/>
      <c r="DUH5" s="179"/>
      <c r="DUI5" s="181"/>
      <c r="DUJ5" s="181"/>
      <c r="DUK5" s="181"/>
      <c r="DUL5" s="181"/>
      <c r="DUM5" s="181"/>
      <c r="DUN5" s="181"/>
      <c r="DUO5" s="178"/>
      <c r="DUP5" s="179"/>
      <c r="DUQ5" s="179"/>
      <c r="DUR5" s="179"/>
      <c r="DUS5" s="179"/>
      <c r="DUT5" s="180"/>
      <c r="DUU5" s="179"/>
      <c r="DUV5" s="181"/>
      <c r="DUW5" s="181"/>
      <c r="DUX5" s="181"/>
      <c r="DUY5" s="181"/>
      <c r="DUZ5" s="181"/>
      <c r="DVA5" s="181"/>
      <c r="DVB5" s="178"/>
      <c r="DVC5" s="179"/>
      <c r="DVD5" s="179"/>
      <c r="DVE5" s="179"/>
      <c r="DVF5" s="179"/>
      <c r="DVG5" s="180"/>
      <c r="DVH5" s="179"/>
      <c r="DVI5" s="181"/>
      <c r="DVJ5" s="181"/>
      <c r="DVK5" s="181"/>
      <c r="DVL5" s="181"/>
      <c r="DVM5" s="181"/>
      <c r="DVN5" s="181"/>
      <c r="DVO5" s="178"/>
      <c r="DVP5" s="179"/>
      <c r="DVQ5" s="179"/>
      <c r="DVR5" s="179"/>
      <c r="DVS5" s="179"/>
      <c r="DVT5" s="180"/>
      <c r="DVU5" s="179"/>
      <c r="DVV5" s="181"/>
      <c r="DVW5" s="181"/>
      <c r="DVX5" s="181"/>
      <c r="DVY5" s="181"/>
      <c r="DVZ5" s="181"/>
      <c r="DWA5" s="181"/>
      <c r="DWB5" s="178"/>
      <c r="DWC5" s="179"/>
      <c r="DWD5" s="179"/>
      <c r="DWE5" s="179"/>
      <c r="DWF5" s="179"/>
      <c r="DWG5" s="180"/>
      <c r="DWH5" s="179"/>
      <c r="DWI5" s="181"/>
      <c r="DWJ5" s="181"/>
      <c r="DWK5" s="181"/>
      <c r="DWL5" s="181"/>
      <c r="DWM5" s="181"/>
      <c r="DWN5" s="181"/>
      <c r="DWO5" s="178"/>
      <c r="DWP5" s="179"/>
      <c r="DWQ5" s="179"/>
      <c r="DWR5" s="179"/>
      <c r="DWS5" s="179"/>
      <c r="DWT5" s="180"/>
      <c r="DWU5" s="179"/>
      <c r="DWV5" s="181"/>
      <c r="DWW5" s="181"/>
      <c r="DWX5" s="181"/>
      <c r="DWY5" s="181"/>
      <c r="DWZ5" s="181"/>
      <c r="DXA5" s="181"/>
      <c r="DXB5" s="178"/>
      <c r="DXC5" s="179"/>
      <c r="DXD5" s="179"/>
      <c r="DXE5" s="179"/>
      <c r="DXF5" s="179"/>
      <c r="DXG5" s="180"/>
      <c r="DXH5" s="179"/>
      <c r="DXI5" s="181"/>
      <c r="DXJ5" s="181"/>
      <c r="DXK5" s="181"/>
      <c r="DXL5" s="181"/>
      <c r="DXM5" s="181"/>
      <c r="DXN5" s="181"/>
      <c r="DXO5" s="178"/>
      <c r="DXP5" s="179"/>
      <c r="DXQ5" s="179"/>
      <c r="DXR5" s="179"/>
      <c r="DXS5" s="179"/>
      <c r="DXT5" s="180"/>
      <c r="DXU5" s="179"/>
      <c r="DXV5" s="181"/>
      <c r="DXW5" s="181"/>
      <c r="DXX5" s="181"/>
      <c r="DXY5" s="181"/>
      <c r="DXZ5" s="181"/>
      <c r="DYA5" s="181"/>
      <c r="DYB5" s="178"/>
      <c r="DYC5" s="179"/>
      <c r="DYD5" s="179"/>
      <c r="DYE5" s="179"/>
      <c r="DYF5" s="179"/>
      <c r="DYG5" s="180"/>
      <c r="DYH5" s="179"/>
      <c r="DYI5" s="181"/>
      <c r="DYJ5" s="181"/>
      <c r="DYK5" s="181"/>
      <c r="DYL5" s="181"/>
      <c r="DYM5" s="181"/>
      <c r="DYN5" s="181"/>
      <c r="DYO5" s="178"/>
      <c r="DYP5" s="179"/>
      <c r="DYQ5" s="179"/>
      <c r="DYR5" s="179"/>
      <c r="DYS5" s="179"/>
      <c r="DYT5" s="180"/>
      <c r="DYU5" s="179"/>
      <c r="DYV5" s="181"/>
      <c r="DYW5" s="181"/>
      <c r="DYX5" s="181"/>
      <c r="DYY5" s="181"/>
      <c r="DYZ5" s="181"/>
      <c r="DZA5" s="181"/>
      <c r="DZB5" s="178"/>
      <c r="DZC5" s="179"/>
      <c r="DZD5" s="179"/>
      <c r="DZE5" s="179"/>
      <c r="DZF5" s="179"/>
      <c r="DZG5" s="180"/>
      <c r="DZH5" s="179"/>
      <c r="DZI5" s="181"/>
      <c r="DZJ5" s="181"/>
      <c r="DZK5" s="181"/>
      <c r="DZL5" s="181"/>
      <c r="DZM5" s="181"/>
      <c r="DZN5" s="181"/>
      <c r="DZO5" s="178"/>
      <c r="DZP5" s="179"/>
      <c r="DZQ5" s="179"/>
      <c r="DZR5" s="179"/>
      <c r="DZS5" s="179"/>
      <c r="DZT5" s="180"/>
      <c r="DZU5" s="179"/>
      <c r="DZV5" s="181"/>
      <c r="DZW5" s="181"/>
      <c r="DZX5" s="181"/>
      <c r="DZY5" s="181"/>
      <c r="DZZ5" s="181"/>
      <c r="EAA5" s="181"/>
      <c r="EAB5" s="178"/>
      <c r="EAC5" s="179"/>
      <c r="EAD5" s="179"/>
      <c r="EAE5" s="179"/>
      <c r="EAF5" s="179"/>
      <c r="EAG5" s="180"/>
      <c r="EAH5" s="179"/>
      <c r="EAI5" s="181"/>
      <c r="EAJ5" s="181"/>
      <c r="EAK5" s="181"/>
      <c r="EAL5" s="181"/>
      <c r="EAM5" s="181"/>
      <c r="EAN5" s="181"/>
      <c r="EAO5" s="178"/>
      <c r="EAP5" s="179"/>
      <c r="EAQ5" s="179"/>
      <c r="EAR5" s="179"/>
      <c r="EAS5" s="179"/>
      <c r="EAT5" s="180"/>
      <c r="EAU5" s="179"/>
      <c r="EAV5" s="181"/>
      <c r="EAW5" s="181"/>
      <c r="EAX5" s="181"/>
      <c r="EAY5" s="181"/>
      <c r="EAZ5" s="181"/>
      <c r="EBA5" s="181"/>
      <c r="EBB5" s="178"/>
      <c r="EBC5" s="179"/>
      <c r="EBD5" s="179"/>
      <c r="EBE5" s="179"/>
      <c r="EBF5" s="179"/>
      <c r="EBG5" s="180"/>
      <c r="EBH5" s="179"/>
      <c r="EBI5" s="181"/>
      <c r="EBJ5" s="181"/>
      <c r="EBK5" s="181"/>
      <c r="EBL5" s="181"/>
      <c r="EBM5" s="181"/>
      <c r="EBN5" s="181"/>
      <c r="EBO5" s="178"/>
      <c r="EBP5" s="179"/>
      <c r="EBQ5" s="179"/>
      <c r="EBR5" s="179"/>
      <c r="EBS5" s="179"/>
      <c r="EBT5" s="180"/>
      <c r="EBU5" s="179"/>
      <c r="EBV5" s="181"/>
      <c r="EBW5" s="181"/>
      <c r="EBX5" s="181"/>
      <c r="EBY5" s="181"/>
      <c r="EBZ5" s="181"/>
      <c r="ECA5" s="181"/>
      <c r="ECB5" s="178"/>
      <c r="ECC5" s="179"/>
      <c r="ECD5" s="179"/>
      <c r="ECE5" s="179"/>
      <c r="ECF5" s="179"/>
      <c r="ECG5" s="180"/>
      <c r="ECH5" s="179"/>
      <c r="ECI5" s="181"/>
      <c r="ECJ5" s="181"/>
      <c r="ECK5" s="181"/>
      <c r="ECL5" s="181"/>
      <c r="ECM5" s="181"/>
      <c r="ECN5" s="181"/>
      <c r="ECO5" s="178"/>
      <c r="ECP5" s="179"/>
      <c r="ECQ5" s="179"/>
      <c r="ECR5" s="179"/>
      <c r="ECS5" s="179"/>
      <c r="ECT5" s="180"/>
      <c r="ECU5" s="179"/>
      <c r="ECV5" s="181"/>
      <c r="ECW5" s="181"/>
      <c r="ECX5" s="181"/>
      <c r="ECY5" s="181"/>
      <c r="ECZ5" s="181"/>
      <c r="EDA5" s="181"/>
      <c r="EDB5" s="178"/>
      <c r="EDC5" s="179"/>
      <c r="EDD5" s="179"/>
      <c r="EDE5" s="179"/>
      <c r="EDF5" s="179"/>
      <c r="EDG5" s="180"/>
      <c r="EDH5" s="179"/>
      <c r="EDI5" s="181"/>
      <c r="EDJ5" s="181"/>
      <c r="EDK5" s="181"/>
      <c r="EDL5" s="181"/>
      <c r="EDM5" s="181"/>
      <c r="EDN5" s="181"/>
      <c r="EDO5" s="178"/>
      <c r="EDP5" s="179"/>
      <c r="EDQ5" s="179"/>
      <c r="EDR5" s="179"/>
      <c r="EDS5" s="179"/>
      <c r="EDT5" s="180"/>
      <c r="EDU5" s="179"/>
      <c r="EDV5" s="181"/>
      <c r="EDW5" s="181"/>
      <c r="EDX5" s="181"/>
      <c r="EDY5" s="181"/>
      <c r="EDZ5" s="181"/>
      <c r="EEA5" s="181"/>
      <c r="EEB5" s="178"/>
      <c r="EEC5" s="179"/>
      <c r="EED5" s="179"/>
      <c r="EEE5" s="179"/>
      <c r="EEF5" s="179"/>
      <c r="EEG5" s="180"/>
      <c r="EEH5" s="179"/>
      <c r="EEI5" s="181"/>
      <c r="EEJ5" s="181"/>
      <c r="EEK5" s="181"/>
      <c r="EEL5" s="181"/>
      <c r="EEM5" s="181"/>
      <c r="EEN5" s="181"/>
      <c r="EEO5" s="178"/>
      <c r="EEP5" s="179"/>
      <c r="EEQ5" s="179"/>
      <c r="EER5" s="179"/>
      <c r="EES5" s="179"/>
      <c r="EET5" s="180"/>
      <c r="EEU5" s="179"/>
      <c r="EEV5" s="181"/>
      <c r="EEW5" s="181"/>
      <c r="EEX5" s="181"/>
      <c r="EEY5" s="181"/>
      <c r="EEZ5" s="181"/>
      <c r="EFA5" s="181"/>
      <c r="EFB5" s="178"/>
      <c r="EFC5" s="179"/>
      <c r="EFD5" s="179"/>
      <c r="EFE5" s="179"/>
      <c r="EFF5" s="179"/>
      <c r="EFG5" s="180"/>
      <c r="EFH5" s="179"/>
      <c r="EFI5" s="181"/>
      <c r="EFJ5" s="181"/>
      <c r="EFK5" s="181"/>
      <c r="EFL5" s="181"/>
      <c r="EFM5" s="181"/>
      <c r="EFN5" s="181"/>
      <c r="EFO5" s="178"/>
      <c r="EFP5" s="179"/>
      <c r="EFQ5" s="179"/>
      <c r="EFR5" s="179"/>
      <c r="EFS5" s="179"/>
      <c r="EFT5" s="180"/>
      <c r="EFU5" s="179"/>
      <c r="EFV5" s="181"/>
      <c r="EFW5" s="181"/>
      <c r="EFX5" s="181"/>
      <c r="EFY5" s="181"/>
      <c r="EFZ5" s="181"/>
      <c r="EGA5" s="181"/>
      <c r="EGB5" s="178"/>
      <c r="EGC5" s="179"/>
      <c r="EGD5" s="179"/>
      <c r="EGE5" s="179"/>
      <c r="EGF5" s="179"/>
      <c r="EGG5" s="180"/>
      <c r="EGH5" s="179"/>
      <c r="EGI5" s="181"/>
      <c r="EGJ5" s="181"/>
      <c r="EGK5" s="181"/>
      <c r="EGL5" s="181"/>
      <c r="EGM5" s="181"/>
      <c r="EGN5" s="181"/>
      <c r="EGO5" s="178"/>
      <c r="EGP5" s="179"/>
      <c r="EGQ5" s="179"/>
      <c r="EGR5" s="179"/>
      <c r="EGS5" s="179"/>
      <c r="EGT5" s="180"/>
      <c r="EGU5" s="179"/>
      <c r="EGV5" s="181"/>
      <c r="EGW5" s="181"/>
      <c r="EGX5" s="181"/>
      <c r="EGY5" s="181"/>
      <c r="EGZ5" s="181"/>
      <c r="EHA5" s="181"/>
      <c r="EHB5" s="178"/>
      <c r="EHC5" s="179"/>
      <c r="EHD5" s="179"/>
      <c r="EHE5" s="179"/>
      <c r="EHF5" s="179"/>
      <c r="EHG5" s="180"/>
      <c r="EHH5" s="179"/>
      <c r="EHI5" s="181"/>
      <c r="EHJ5" s="181"/>
      <c r="EHK5" s="181"/>
      <c r="EHL5" s="181"/>
      <c r="EHM5" s="181"/>
      <c r="EHN5" s="181"/>
      <c r="EHO5" s="178"/>
      <c r="EHP5" s="179"/>
      <c r="EHQ5" s="179"/>
      <c r="EHR5" s="179"/>
      <c r="EHS5" s="179"/>
      <c r="EHT5" s="180"/>
      <c r="EHU5" s="179"/>
      <c r="EHV5" s="181"/>
      <c r="EHW5" s="181"/>
      <c r="EHX5" s="181"/>
      <c r="EHY5" s="181"/>
      <c r="EHZ5" s="181"/>
      <c r="EIA5" s="181"/>
      <c r="EIB5" s="178"/>
      <c r="EIC5" s="179"/>
      <c r="EID5" s="179"/>
      <c r="EIE5" s="179"/>
      <c r="EIF5" s="179"/>
      <c r="EIG5" s="180"/>
      <c r="EIH5" s="179"/>
      <c r="EII5" s="181"/>
      <c r="EIJ5" s="181"/>
      <c r="EIK5" s="181"/>
      <c r="EIL5" s="181"/>
      <c r="EIM5" s="181"/>
      <c r="EIN5" s="181"/>
      <c r="EIO5" s="178"/>
      <c r="EIP5" s="179"/>
      <c r="EIQ5" s="179"/>
      <c r="EIR5" s="179"/>
      <c r="EIS5" s="179"/>
      <c r="EIT5" s="180"/>
      <c r="EIU5" s="179"/>
      <c r="EIV5" s="181"/>
      <c r="EIW5" s="181"/>
      <c r="EIX5" s="181"/>
      <c r="EIY5" s="181"/>
      <c r="EIZ5" s="181"/>
      <c r="EJA5" s="181"/>
      <c r="EJB5" s="178"/>
      <c r="EJC5" s="179"/>
      <c r="EJD5" s="179"/>
      <c r="EJE5" s="179"/>
      <c r="EJF5" s="179"/>
      <c r="EJG5" s="180"/>
      <c r="EJH5" s="179"/>
      <c r="EJI5" s="181"/>
      <c r="EJJ5" s="181"/>
      <c r="EJK5" s="181"/>
      <c r="EJL5" s="181"/>
      <c r="EJM5" s="181"/>
      <c r="EJN5" s="181"/>
      <c r="EJO5" s="178"/>
      <c r="EJP5" s="179"/>
      <c r="EJQ5" s="179"/>
      <c r="EJR5" s="179"/>
      <c r="EJS5" s="179"/>
      <c r="EJT5" s="180"/>
      <c r="EJU5" s="179"/>
      <c r="EJV5" s="181"/>
      <c r="EJW5" s="181"/>
      <c r="EJX5" s="181"/>
      <c r="EJY5" s="181"/>
      <c r="EJZ5" s="181"/>
      <c r="EKA5" s="181"/>
      <c r="EKB5" s="178"/>
      <c r="EKC5" s="179"/>
      <c r="EKD5" s="179"/>
      <c r="EKE5" s="179"/>
      <c r="EKF5" s="179"/>
      <c r="EKG5" s="180"/>
      <c r="EKH5" s="179"/>
      <c r="EKI5" s="181"/>
      <c r="EKJ5" s="181"/>
      <c r="EKK5" s="181"/>
      <c r="EKL5" s="181"/>
      <c r="EKM5" s="181"/>
      <c r="EKN5" s="181"/>
      <c r="EKO5" s="178"/>
      <c r="EKP5" s="179"/>
      <c r="EKQ5" s="179"/>
      <c r="EKR5" s="179"/>
      <c r="EKS5" s="179"/>
      <c r="EKT5" s="180"/>
      <c r="EKU5" s="179"/>
      <c r="EKV5" s="181"/>
      <c r="EKW5" s="181"/>
      <c r="EKX5" s="181"/>
      <c r="EKY5" s="181"/>
      <c r="EKZ5" s="181"/>
      <c r="ELA5" s="181"/>
      <c r="ELB5" s="178"/>
      <c r="ELC5" s="179"/>
      <c r="ELD5" s="179"/>
      <c r="ELE5" s="179"/>
      <c r="ELF5" s="179"/>
      <c r="ELG5" s="180"/>
      <c r="ELH5" s="179"/>
      <c r="ELI5" s="181"/>
      <c r="ELJ5" s="181"/>
      <c r="ELK5" s="181"/>
      <c r="ELL5" s="181"/>
      <c r="ELM5" s="181"/>
      <c r="ELN5" s="181"/>
      <c r="ELO5" s="178"/>
      <c r="ELP5" s="179"/>
      <c r="ELQ5" s="179"/>
      <c r="ELR5" s="179"/>
      <c r="ELS5" s="179"/>
      <c r="ELT5" s="180"/>
      <c r="ELU5" s="179"/>
      <c r="ELV5" s="181"/>
      <c r="ELW5" s="181"/>
      <c r="ELX5" s="181"/>
      <c r="ELY5" s="181"/>
      <c r="ELZ5" s="181"/>
      <c r="EMA5" s="181"/>
      <c r="EMB5" s="178"/>
      <c r="EMC5" s="179"/>
      <c r="EMD5" s="179"/>
      <c r="EME5" s="179"/>
      <c r="EMF5" s="179"/>
      <c r="EMG5" s="180"/>
      <c r="EMH5" s="179"/>
      <c r="EMI5" s="181"/>
      <c r="EMJ5" s="181"/>
      <c r="EMK5" s="181"/>
      <c r="EML5" s="181"/>
      <c r="EMM5" s="181"/>
      <c r="EMN5" s="181"/>
      <c r="EMO5" s="178"/>
      <c r="EMP5" s="179"/>
      <c r="EMQ5" s="179"/>
      <c r="EMR5" s="179"/>
      <c r="EMS5" s="179"/>
      <c r="EMT5" s="180"/>
      <c r="EMU5" s="179"/>
      <c r="EMV5" s="181"/>
      <c r="EMW5" s="181"/>
      <c r="EMX5" s="181"/>
      <c r="EMY5" s="181"/>
      <c r="EMZ5" s="181"/>
      <c r="ENA5" s="181"/>
      <c r="ENB5" s="178"/>
      <c r="ENC5" s="179"/>
      <c r="END5" s="179"/>
      <c r="ENE5" s="179"/>
      <c r="ENF5" s="179"/>
      <c r="ENG5" s="180"/>
      <c r="ENH5" s="179"/>
      <c r="ENI5" s="181"/>
      <c r="ENJ5" s="181"/>
      <c r="ENK5" s="181"/>
      <c r="ENL5" s="181"/>
      <c r="ENM5" s="181"/>
      <c r="ENN5" s="181"/>
      <c r="ENO5" s="178"/>
      <c r="ENP5" s="179"/>
      <c r="ENQ5" s="179"/>
      <c r="ENR5" s="179"/>
      <c r="ENS5" s="179"/>
      <c r="ENT5" s="180"/>
      <c r="ENU5" s="179"/>
      <c r="ENV5" s="181"/>
      <c r="ENW5" s="181"/>
      <c r="ENX5" s="181"/>
      <c r="ENY5" s="181"/>
      <c r="ENZ5" s="181"/>
      <c r="EOA5" s="181"/>
      <c r="EOB5" s="178"/>
      <c r="EOC5" s="179"/>
      <c r="EOD5" s="179"/>
      <c r="EOE5" s="179"/>
      <c r="EOF5" s="179"/>
      <c r="EOG5" s="180"/>
      <c r="EOH5" s="179"/>
      <c r="EOI5" s="181"/>
      <c r="EOJ5" s="181"/>
      <c r="EOK5" s="181"/>
      <c r="EOL5" s="181"/>
      <c r="EOM5" s="181"/>
      <c r="EON5" s="181"/>
      <c r="EOO5" s="178"/>
      <c r="EOP5" s="179"/>
      <c r="EOQ5" s="179"/>
      <c r="EOR5" s="179"/>
      <c r="EOS5" s="179"/>
      <c r="EOT5" s="180"/>
      <c r="EOU5" s="179"/>
      <c r="EOV5" s="181"/>
      <c r="EOW5" s="181"/>
      <c r="EOX5" s="181"/>
      <c r="EOY5" s="181"/>
      <c r="EOZ5" s="181"/>
      <c r="EPA5" s="181"/>
      <c r="EPB5" s="178"/>
      <c r="EPC5" s="179"/>
      <c r="EPD5" s="179"/>
      <c r="EPE5" s="179"/>
      <c r="EPF5" s="179"/>
      <c r="EPG5" s="180"/>
      <c r="EPH5" s="179"/>
      <c r="EPI5" s="181"/>
      <c r="EPJ5" s="181"/>
      <c r="EPK5" s="181"/>
      <c r="EPL5" s="181"/>
      <c r="EPM5" s="181"/>
      <c r="EPN5" s="181"/>
      <c r="EPO5" s="178"/>
      <c r="EPP5" s="179"/>
      <c r="EPQ5" s="179"/>
      <c r="EPR5" s="179"/>
      <c r="EPS5" s="179"/>
      <c r="EPT5" s="180"/>
      <c r="EPU5" s="179"/>
      <c r="EPV5" s="181"/>
      <c r="EPW5" s="181"/>
      <c r="EPX5" s="181"/>
      <c r="EPY5" s="181"/>
      <c r="EPZ5" s="181"/>
      <c r="EQA5" s="181"/>
      <c r="EQB5" s="178"/>
      <c r="EQC5" s="179"/>
      <c r="EQD5" s="179"/>
      <c r="EQE5" s="179"/>
      <c r="EQF5" s="179"/>
      <c r="EQG5" s="180"/>
      <c r="EQH5" s="179"/>
      <c r="EQI5" s="181"/>
      <c r="EQJ5" s="181"/>
      <c r="EQK5" s="181"/>
      <c r="EQL5" s="181"/>
      <c r="EQM5" s="181"/>
      <c r="EQN5" s="181"/>
      <c r="EQO5" s="178"/>
      <c r="EQP5" s="179"/>
      <c r="EQQ5" s="179"/>
      <c r="EQR5" s="179"/>
      <c r="EQS5" s="179"/>
      <c r="EQT5" s="180"/>
      <c r="EQU5" s="179"/>
      <c r="EQV5" s="181"/>
      <c r="EQW5" s="181"/>
      <c r="EQX5" s="181"/>
      <c r="EQY5" s="181"/>
      <c r="EQZ5" s="181"/>
      <c r="ERA5" s="181"/>
      <c r="ERB5" s="178"/>
      <c r="ERC5" s="179"/>
      <c r="ERD5" s="179"/>
      <c r="ERE5" s="179"/>
      <c r="ERF5" s="179"/>
      <c r="ERG5" s="180"/>
      <c r="ERH5" s="179"/>
      <c r="ERI5" s="181"/>
      <c r="ERJ5" s="181"/>
      <c r="ERK5" s="181"/>
      <c r="ERL5" s="181"/>
      <c r="ERM5" s="181"/>
      <c r="ERN5" s="181"/>
      <c r="ERO5" s="178"/>
      <c r="ERP5" s="179"/>
      <c r="ERQ5" s="179"/>
      <c r="ERR5" s="179"/>
      <c r="ERS5" s="179"/>
      <c r="ERT5" s="180"/>
      <c r="ERU5" s="179"/>
      <c r="ERV5" s="181"/>
      <c r="ERW5" s="181"/>
      <c r="ERX5" s="181"/>
      <c r="ERY5" s="181"/>
      <c r="ERZ5" s="181"/>
      <c r="ESA5" s="181"/>
      <c r="ESB5" s="178"/>
      <c r="ESC5" s="179"/>
      <c r="ESD5" s="179"/>
      <c r="ESE5" s="179"/>
      <c r="ESF5" s="179"/>
      <c r="ESG5" s="180"/>
      <c r="ESH5" s="179"/>
      <c r="ESI5" s="181"/>
      <c r="ESJ5" s="181"/>
      <c r="ESK5" s="181"/>
      <c r="ESL5" s="181"/>
      <c r="ESM5" s="181"/>
      <c r="ESN5" s="181"/>
      <c r="ESO5" s="178"/>
      <c r="ESP5" s="179"/>
      <c r="ESQ5" s="179"/>
      <c r="ESR5" s="179"/>
      <c r="ESS5" s="179"/>
      <c r="EST5" s="180"/>
      <c r="ESU5" s="179"/>
      <c r="ESV5" s="181"/>
      <c r="ESW5" s="181"/>
      <c r="ESX5" s="181"/>
      <c r="ESY5" s="181"/>
      <c r="ESZ5" s="181"/>
      <c r="ETA5" s="181"/>
      <c r="ETB5" s="178"/>
      <c r="ETC5" s="179"/>
      <c r="ETD5" s="179"/>
      <c r="ETE5" s="179"/>
      <c r="ETF5" s="179"/>
      <c r="ETG5" s="180"/>
      <c r="ETH5" s="179"/>
      <c r="ETI5" s="181"/>
      <c r="ETJ5" s="181"/>
      <c r="ETK5" s="181"/>
      <c r="ETL5" s="181"/>
      <c r="ETM5" s="181"/>
      <c r="ETN5" s="181"/>
      <c r="ETO5" s="178"/>
      <c r="ETP5" s="179"/>
      <c r="ETQ5" s="179"/>
      <c r="ETR5" s="179"/>
      <c r="ETS5" s="179"/>
      <c r="ETT5" s="180"/>
      <c r="ETU5" s="179"/>
      <c r="ETV5" s="181"/>
      <c r="ETW5" s="181"/>
      <c r="ETX5" s="181"/>
      <c r="ETY5" s="181"/>
      <c r="ETZ5" s="181"/>
      <c r="EUA5" s="181"/>
      <c r="EUB5" s="178"/>
      <c r="EUC5" s="179"/>
      <c r="EUD5" s="179"/>
      <c r="EUE5" s="179"/>
      <c r="EUF5" s="179"/>
      <c r="EUG5" s="180"/>
      <c r="EUH5" s="179"/>
      <c r="EUI5" s="181"/>
      <c r="EUJ5" s="181"/>
      <c r="EUK5" s="181"/>
      <c r="EUL5" s="181"/>
      <c r="EUM5" s="181"/>
      <c r="EUN5" s="181"/>
      <c r="EUO5" s="178"/>
      <c r="EUP5" s="179"/>
      <c r="EUQ5" s="179"/>
      <c r="EUR5" s="179"/>
      <c r="EUS5" s="179"/>
      <c r="EUT5" s="180"/>
      <c r="EUU5" s="179"/>
      <c r="EUV5" s="181"/>
      <c r="EUW5" s="181"/>
      <c r="EUX5" s="181"/>
      <c r="EUY5" s="181"/>
      <c r="EUZ5" s="181"/>
      <c r="EVA5" s="181"/>
      <c r="EVB5" s="178"/>
      <c r="EVC5" s="179"/>
      <c r="EVD5" s="179"/>
      <c r="EVE5" s="179"/>
      <c r="EVF5" s="179"/>
      <c r="EVG5" s="180"/>
      <c r="EVH5" s="179"/>
      <c r="EVI5" s="181"/>
      <c r="EVJ5" s="181"/>
      <c r="EVK5" s="181"/>
      <c r="EVL5" s="181"/>
      <c r="EVM5" s="181"/>
      <c r="EVN5" s="181"/>
      <c r="EVO5" s="178"/>
      <c r="EVP5" s="179"/>
      <c r="EVQ5" s="179"/>
      <c r="EVR5" s="179"/>
      <c r="EVS5" s="179"/>
      <c r="EVT5" s="180"/>
      <c r="EVU5" s="179"/>
      <c r="EVV5" s="181"/>
      <c r="EVW5" s="181"/>
      <c r="EVX5" s="181"/>
      <c r="EVY5" s="181"/>
      <c r="EVZ5" s="181"/>
      <c r="EWA5" s="181"/>
      <c r="EWB5" s="178"/>
      <c r="EWC5" s="179"/>
      <c r="EWD5" s="179"/>
      <c r="EWE5" s="179"/>
      <c r="EWF5" s="179"/>
      <c r="EWG5" s="180"/>
      <c r="EWH5" s="179"/>
      <c r="EWI5" s="181"/>
      <c r="EWJ5" s="181"/>
      <c r="EWK5" s="181"/>
      <c r="EWL5" s="181"/>
      <c r="EWM5" s="181"/>
      <c r="EWN5" s="181"/>
      <c r="EWO5" s="178"/>
      <c r="EWP5" s="179"/>
      <c r="EWQ5" s="179"/>
      <c r="EWR5" s="179"/>
      <c r="EWS5" s="179"/>
      <c r="EWT5" s="180"/>
      <c r="EWU5" s="179"/>
      <c r="EWV5" s="181"/>
      <c r="EWW5" s="181"/>
      <c r="EWX5" s="181"/>
      <c r="EWY5" s="181"/>
      <c r="EWZ5" s="181"/>
      <c r="EXA5" s="181"/>
      <c r="EXB5" s="178"/>
      <c r="EXC5" s="179"/>
      <c r="EXD5" s="179"/>
      <c r="EXE5" s="179"/>
      <c r="EXF5" s="179"/>
      <c r="EXG5" s="180"/>
      <c r="EXH5" s="179"/>
      <c r="EXI5" s="181"/>
      <c r="EXJ5" s="181"/>
      <c r="EXK5" s="181"/>
      <c r="EXL5" s="181"/>
      <c r="EXM5" s="181"/>
      <c r="EXN5" s="181"/>
      <c r="EXO5" s="178"/>
      <c r="EXP5" s="179"/>
      <c r="EXQ5" s="179"/>
      <c r="EXR5" s="179"/>
      <c r="EXS5" s="179"/>
      <c r="EXT5" s="180"/>
      <c r="EXU5" s="179"/>
      <c r="EXV5" s="181"/>
      <c r="EXW5" s="181"/>
      <c r="EXX5" s="181"/>
      <c r="EXY5" s="181"/>
      <c r="EXZ5" s="181"/>
      <c r="EYA5" s="181"/>
      <c r="EYB5" s="178"/>
      <c r="EYC5" s="179"/>
      <c r="EYD5" s="179"/>
      <c r="EYE5" s="179"/>
      <c r="EYF5" s="179"/>
      <c r="EYG5" s="180"/>
      <c r="EYH5" s="179"/>
      <c r="EYI5" s="181"/>
      <c r="EYJ5" s="181"/>
      <c r="EYK5" s="181"/>
      <c r="EYL5" s="181"/>
      <c r="EYM5" s="181"/>
      <c r="EYN5" s="181"/>
      <c r="EYO5" s="178"/>
      <c r="EYP5" s="179"/>
      <c r="EYQ5" s="179"/>
      <c r="EYR5" s="179"/>
      <c r="EYS5" s="179"/>
      <c r="EYT5" s="180"/>
      <c r="EYU5" s="179"/>
      <c r="EYV5" s="181"/>
      <c r="EYW5" s="181"/>
      <c r="EYX5" s="181"/>
      <c r="EYY5" s="181"/>
      <c r="EYZ5" s="181"/>
      <c r="EZA5" s="181"/>
      <c r="EZB5" s="178"/>
      <c r="EZC5" s="179"/>
      <c r="EZD5" s="179"/>
      <c r="EZE5" s="179"/>
      <c r="EZF5" s="179"/>
      <c r="EZG5" s="180"/>
      <c r="EZH5" s="179"/>
      <c r="EZI5" s="181"/>
      <c r="EZJ5" s="181"/>
      <c r="EZK5" s="181"/>
      <c r="EZL5" s="181"/>
      <c r="EZM5" s="181"/>
      <c r="EZN5" s="181"/>
      <c r="EZO5" s="178"/>
      <c r="EZP5" s="179"/>
      <c r="EZQ5" s="179"/>
      <c r="EZR5" s="179"/>
      <c r="EZS5" s="179"/>
      <c r="EZT5" s="180"/>
      <c r="EZU5" s="179"/>
      <c r="EZV5" s="181"/>
      <c r="EZW5" s="181"/>
      <c r="EZX5" s="181"/>
      <c r="EZY5" s="181"/>
      <c r="EZZ5" s="181"/>
      <c r="FAA5" s="181"/>
      <c r="FAB5" s="178"/>
      <c r="FAC5" s="179"/>
      <c r="FAD5" s="179"/>
      <c r="FAE5" s="179"/>
      <c r="FAF5" s="179"/>
      <c r="FAG5" s="180"/>
      <c r="FAH5" s="179"/>
      <c r="FAI5" s="181"/>
      <c r="FAJ5" s="181"/>
      <c r="FAK5" s="181"/>
      <c r="FAL5" s="181"/>
      <c r="FAM5" s="181"/>
      <c r="FAN5" s="181"/>
      <c r="FAO5" s="178"/>
      <c r="FAP5" s="179"/>
      <c r="FAQ5" s="179"/>
      <c r="FAR5" s="179"/>
      <c r="FAS5" s="179"/>
      <c r="FAT5" s="180"/>
      <c r="FAU5" s="179"/>
      <c r="FAV5" s="181"/>
      <c r="FAW5" s="181"/>
      <c r="FAX5" s="181"/>
      <c r="FAY5" s="181"/>
      <c r="FAZ5" s="181"/>
      <c r="FBA5" s="181"/>
      <c r="FBB5" s="178"/>
      <c r="FBC5" s="179"/>
      <c r="FBD5" s="179"/>
      <c r="FBE5" s="179"/>
      <c r="FBF5" s="179"/>
      <c r="FBG5" s="180"/>
      <c r="FBH5" s="179"/>
      <c r="FBI5" s="181"/>
      <c r="FBJ5" s="181"/>
      <c r="FBK5" s="181"/>
      <c r="FBL5" s="181"/>
      <c r="FBM5" s="181"/>
      <c r="FBN5" s="181"/>
      <c r="FBO5" s="178"/>
      <c r="FBP5" s="179"/>
      <c r="FBQ5" s="179"/>
      <c r="FBR5" s="179"/>
      <c r="FBS5" s="179"/>
      <c r="FBT5" s="180"/>
      <c r="FBU5" s="179"/>
      <c r="FBV5" s="181"/>
      <c r="FBW5" s="181"/>
      <c r="FBX5" s="181"/>
      <c r="FBY5" s="181"/>
      <c r="FBZ5" s="181"/>
      <c r="FCA5" s="181"/>
      <c r="FCB5" s="178"/>
      <c r="FCC5" s="179"/>
      <c r="FCD5" s="179"/>
      <c r="FCE5" s="179"/>
      <c r="FCF5" s="179"/>
      <c r="FCG5" s="180"/>
      <c r="FCH5" s="179"/>
      <c r="FCI5" s="181"/>
      <c r="FCJ5" s="181"/>
      <c r="FCK5" s="181"/>
      <c r="FCL5" s="181"/>
      <c r="FCM5" s="181"/>
      <c r="FCN5" s="181"/>
      <c r="FCO5" s="178"/>
      <c r="FCP5" s="179"/>
      <c r="FCQ5" s="179"/>
      <c r="FCR5" s="179"/>
      <c r="FCS5" s="179"/>
      <c r="FCT5" s="180"/>
      <c r="FCU5" s="179"/>
      <c r="FCV5" s="181"/>
      <c r="FCW5" s="181"/>
      <c r="FCX5" s="181"/>
      <c r="FCY5" s="181"/>
      <c r="FCZ5" s="181"/>
      <c r="FDA5" s="181"/>
      <c r="FDB5" s="178"/>
      <c r="FDC5" s="179"/>
      <c r="FDD5" s="179"/>
      <c r="FDE5" s="179"/>
      <c r="FDF5" s="179"/>
      <c r="FDG5" s="180"/>
      <c r="FDH5" s="179"/>
      <c r="FDI5" s="181"/>
      <c r="FDJ5" s="181"/>
      <c r="FDK5" s="181"/>
      <c r="FDL5" s="181"/>
      <c r="FDM5" s="181"/>
      <c r="FDN5" s="181"/>
      <c r="FDO5" s="178"/>
      <c r="FDP5" s="179"/>
      <c r="FDQ5" s="179"/>
      <c r="FDR5" s="179"/>
      <c r="FDS5" s="179"/>
      <c r="FDT5" s="180"/>
      <c r="FDU5" s="179"/>
      <c r="FDV5" s="181"/>
      <c r="FDW5" s="181"/>
      <c r="FDX5" s="181"/>
      <c r="FDY5" s="181"/>
      <c r="FDZ5" s="181"/>
      <c r="FEA5" s="181"/>
      <c r="FEB5" s="178"/>
      <c r="FEC5" s="179"/>
      <c r="FED5" s="179"/>
      <c r="FEE5" s="179"/>
      <c r="FEF5" s="179"/>
      <c r="FEG5" s="180"/>
      <c r="FEH5" s="179"/>
      <c r="FEI5" s="181"/>
      <c r="FEJ5" s="181"/>
      <c r="FEK5" s="181"/>
      <c r="FEL5" s="181"/>
      <c r="FEM5" s="181"/>
      <c r="FEN5" s="181"/>
      <c r="FEO5" s="178"/>
      <c r="FEP5" s="179"/>
      <c r="FEQ5" s="179"/>
      <c r="FER5" s="179"/>
      <c r="FES5" s="179"/>
      <c r="FET5" s="180"/>
      <c r="FEU5" s="179"/>
      <c r="FEV5" s="181"/>
      <c r="FEW5" s="181"/>
      <c r="FEX5" s="181"/>
      <c r="FEY5" s="181"/>
      <c r="FEZ5" s="181"/>
      <c r="FFA5" s="181"/>
      <c r="FFB5" s="178"/>
      <c r="FFC5" s="179"/>
      <c r="FFD5" s="179"/>
      <c r="FFE5" s="179"/>
      <c r="FFF5" s="179"/>
      <c r="FFG5" s="180"/>
      <c r="FFH5" s="179"/>
      <c r="FFI5" s="181"/>
      <c r="FFJ5" s="181"/>
      <c r="FFK5" s="181"/>
      <c r="FFL5" s="181"/>
      <c r="FFM5" s="181"/>
      <c r="FFN5" s="181"/>
      <c r="FFO5" s="178"/>
      <c r="FFP5" s="179"/>
      <c r="FFQ5" s="179"/>
      <c r="FFR5" s="179"/>
      <c r="FFS5" s="179"/>
      <c r="FFT5" s="180"/>
      <c r="FFU5" s="179"/>
      <c r="FFV5" s="181"/>
      <c r="FFW5" s="181"/>
      <c r="FFX5" s="181"/>
      <c r="FFY5" s="181"/>
      <c r="FFZ5" s="181"/>
      <c r="FGA5" s="181"/>
      <c r="FGB5" s="178"/>
      <c r="FGC5" s="179"/>
      <c r="FGD5" s="179"/>
      <c r="FGE5" s="179"/>
      <c r="FGF5" s="179"/>
      <c r="FGG5" s="180"/>
      <c r="FGH5" s="179"/>
      <c r="FGI5" s="181"/>
      <c r="FGJ5" s="181"/>
      <c r="FGK5" s="181"/>
      <c r="FGL5" s="181"/>
      <c r="FGM5" s="181"/>
      <c r="FGN5" s="181"/>
      <c r="FGO5" s="178"/>
      <c r="FGP5" s="179"/>
      <c r="FGQ5" s="179"/>
      <c r="FGR5" s="179"/>
      <c r="FGS5" s="179"/>
      <c r="FGT5" s="180"/>
      <c r="FGU5" s="179"/>
      <c r="FGV5" s="181"/>
      <c r="FGW5" s="181"/>
      <c r="FGX5" s="181"/>
      <c r="FGY5" s="181"/>
      <c r="FGZ5" s="181"/>
      <c r="FHA5" s="181"/>
      <c r="FHB5" s="178"/>
      <c r="FHC5" s="179"/>
      <c r="FHD5" s="179"/>
      <c r="FHE5" s="179"/>
      <c r="FHF5" s="179"/>
      <c r="FHG5" s="180"/>
      <c r="FHH5" s="179"/>
      <c r="FHI5" s="181"/>
      <c r="FHJ5" s="181"/>
      <c r="FHK5" s="181"/>
      <c r="FHL5" s="181"/>
      <c r="FHM5" s="181"/>
      <c r="FHN5" s="181"/>
      <c r="FHO5" s="178"/>
      <c r="FHP5" s="179"/>
      <c r="FHQ5" s="179"/>
      <c r="FHR5" s="179"/>
      <c r="FHS5" s="179"/>
      <c r="FHT5" s="180"/>
      <c r="FHU5" s="179"/>
      <c r="FHV5" s="181"/>
      <c r="FHW5" s="181"/>
      <c r="FHX5" s="181"/>
      <c r="FHY5" s="181"/>
      <c r="FHZ5" s="181"/>
      <c r="FIA5" s="181"/>
      <c r="FIB5" s="178"/>
      <c r="FIC5" s="179"/>
      <c r="FID5" s="179"/>
      <c r="FIE5" s="179"/>
      <c r="FIF5" s="179"/>
      <c r="FIG5" s="180"/>
      <c r="FIH5" s="179"/>
      <c r="FII5" s="181"/>
      <c r="FIJ5" s="181"/>
      <c r="FIK5" s="181"/>
      <c r="FIL5" s="181"/>
      <c r="FIM5" s="181"/>
      <c r="FIN5" s="181"/>
      <c r="FIO5" s="178"/>
      <c r="FIP5" s="179"/>
      <c r="FIQ5" s="179"/>
      <c r="FIR5" s="179"/>
      <c r="FIS5" s="179"/>
      <c r="FIT5" s="180"/>
      <c r="FIU5" s="179"/>
      <c r="FIV5" s="181"/>
      <c r="FIW5" s="181"/>
      <c r="FIX5" s="181"/>
      <c r="FIY5" s="181"/>
      <c r="FIZ5" s="181"/>
      <c r="FJA5" s="181"/>
      <c r="FJB5" s="178"/>
      <c r="FJC5" s="179"/>
      <c r="FJD5" s="179"/>
      <c r="FJE5" s="179"/>
      <c r="FJF5" s="179"/>
      <c r="FJG5" s="180"/>
      <c r="FJH5" s="179"/>
      <c r="FJI5" s="181"/>
      <c r="FJJ5" s="181"/>
      <c r="FJK5" s="181"/>
      <c r="FJL5" s="181"/>
      <c r="FJM5" s="181"/>
      <c r="FJN5" s="181"/>
      <c r="FJO5" s="178"/>
      <c r="FJP5" s="179"/>
      <c r="FJQ5" s="179"/>
      <c r="FJR5" s="179"/>
      <c r="FJS5" s="179"/>
      <c r="FJT5" s="180"/>
      <c r="FJU5" s="179"/>
      <c r="FJV5" s="181"/>
      <c r="FJW5" s="181"/>
      <c r="FJX5" s="181"/>
      <c r="FJY5" s="181"/>
      <c r="FJZ5" s="181"/>
      <c r="FKA5" s="181"/>
      <c r="FKB5" s="178"/>
      <c r="FKC5" s="179"/>
      <c r="FKD5" s="179"/>
      <c r="FKE5" s="179"/>
      <c r="FKF5" s="179"/>
      <c r="FKG5" s="180"/>
      <c r="FKH5" s="179"/>
      <c r="FKI5" s="181"/>
      <c r="FKJ5" s="181"/>
      <c r="FKK5" s="181"/>
      <c r="FKL5" s="181"/>
      <c r="FKM5" s="181"/>
      <c r="FKN5" s="181"/>
      <c r="FKO5" s="178"/>
      <c r="FKP5" s="179"/>
      <c r="FKQ5" s="179"/>
      <c r="FKR5" s="179"/>
      <c r="FKS5" s="179"/>
      <c r="FKT5" s="180"/>
      <c r="FKU5" s="179"/>
      <c r="FKV5" s="181"/>
      <c r="FKW5" s="181"/>
      <c r="FKX5" s="181"/>
      <c r="FKY5" s="181"/>
      <c r="FKZ5" s="181"/>
      <c r="FLA5" s="181"/>
      <c r="FLB5" s="178"/>
      <c r="FLC5" s="179"/>
      <c r="FLD5" s="179"/>
      <c r="FLE5" s="179"/>
      <c r="FLF5" s="179"/>
      <c r="FLG5" s="180"/>
      <c r="FLH5" s="179"/>
      <c r="FLI5" s="181"/>
      <c r="FLJ5" s="181"/>
      <c r="FLK5" s="181"/>
      <c r="FLL5" s="181"/>
      <c r="FLM5" s="181"/>
      <c r="FLN5" s="181"/>
      <c r="FLO5" s="178"/>
      <c r="FLP5" s="179"/>
      <c r="FLQ5" s="179"/>
      <c r="FLR5" s="179"/>
      <c r="FLS5" s="179"/>
      <c r="FLT5" s="180"/>
      <c r="FLU5" s="179"/>
      <c r="FLV5" s="181"/>
      <c r="FLW5" s="181"/>
      <c r="FLX5" s="181"/>
      <c r="FLY5" s="181"/>
      <c r="FLZ5" s="181"/>
      <c r="FMA5" s="181"/>
      <c r="FMB5" s="178"/>
      <c r="FMC5" s="179"/>
      <c r="FMD5" s="179"/>
      <c r="FME5" s="179"/>
      <c r="FMF5" s="179"/>
      <c r="FMG5" s="180"/>
      <c r="FMH5" s="179"/>
      <c r="FMI5" s="181"/>
      <c r="FMJ5" s="181"/>
      <c r="FMK5" s="181"/>
      <c r="FML5" s="181"/>
      <c r="FMM5" s="181"/>
      <c r="FMN5" s="181"/>
      <c r="FMO5" s="178"/>
      <c r="FMP5" s="179"/>
      <c r="FMQ5" s="179"/>
      <c r="FMR5" s="179"/>
      <c r="FMS5" s="179"/>
      <c r="FMT5" s="180"/>
      <c r="FMU5" s="179"/>
      <c r="FMV5" s="181"/>
      <c r="FMW5" s="181"/>
      <c r="FMX5" s="181"/>
      <c r="FMY5" s="181"/>
      <c r="FMZ5" s="181"/>
      <c r="FNA5" s="181"/>
      <c r="FNB5" s="178"/>
      <c r="FNC5" s="179"/>
      <c r="FND5" s="179"/>
      <c r="FNE5" s="179"/>
      <c r="FNF5" s="179"/>
      <c r="FNG5" s="180"/>
      <c r="FNH5" s="179"/>
      <c r="FNI5" s="181"/>
      <c r="FNJ5" s="181"/>
      <c r="FNK5" s="181"/>
      <c r="FNL5" s="181"/>
      <c r="FNM5" s="181"/>
      <c r="FNN5" s="181"/>
      <c r="FNO5" s="178"/>
      <c r="FNP5" s="179"/>
      <c r="FNQ5" s="179"/>
      <c r="FNR5" s="179"/>
      <c r="FNS5" s="179"/>
      <c r="FNT5" s="180"/>
      <c r="FNU5" s="179"/>
      <c r="FNV5" s="181"/>
      <c r="FNW5" s="181"/>
      <c r="FNX5" s="181"/>
      <c r="FNY5" s="181"/>
      <c r="FNZ5" s="181"/>
      <c r="FOA5" s="181"/>
      <c r="FOB5" s="178"/>
      <c r="FOC5" s="179"/>
      <c r="FOD5" s="179"/>
      <c r="FOE5" s="179"/>
      <c r="FOF5" s="179"/>
      <c r="FOG5" s="180"/>
      <c r="FOH5" s="179"/>
      <c r="FOI5" s="181"/>
      <c r="FOJ5" s="181"/>
      <c r="FOK5" s="181"/>
      <c r="FOL5" s="181"/>
      <c r="FOM5" s="181"/>
      <c r="FON5" s="181"/>
      <c r="FOO5" s="178"/>
      <c r="FOP5" s="179"/>
      <c r="FOQ5" s="179"/>
      <c r="FOR5" s="179"/>
      <c r="FOS5" s="179"/>
      <c r="FOT5" s="180"/>
      <c r="FOU5" s="179"/>
      <c r="FOV5" s="181"/>
      <c r="FOW5" s="181"/>
      <c r="FOX5" s="181"/>
      <c r="FOY5" s="181"/>
      <c r="FOZ5" s="181"/>
      <c r="FPA5" s="181"/>
      <c r="FPB5" s="178"/>
      <c r="FPC5" s="179"/>
      <c r="FPD5" s="179"/>
      <c r="FPE5" s="179"/>
      <c r="FPF5" s="179"/>
      <c r="FPG5" s="180"/>
      <c r="FPH5" s="179"/>
      <c r="FPI5" s="181"/>
      <c r="FPJ5" s="181"/>
      <c r="FPK5" s="181"/>
      <c r="FPL5" s="181"/>
      <c r="FPM5" s="181"/>
      <c r="FPN5" s="181"/>
      <c r="FPO5" s="178"/>
      <c r="FPP5" s="179"/>
      <c r="FPQ5" s="179"/>
      <c r="FPR5" s="179"/>
      <c r="FPS5" s="179"/>
      <c r="FPT5" s="180"/>
      <c r="FPU5" s="179"/>
      <c r="FPV5" s="181"/>
      <c r="FPW5" s="181"/>
      <c r="FPX5" s="181"/>
      <c r="FPY5" s="181"/>
      <c r="FPZ5" s="181"/>
      <c r="FQA5" s="181"/>
      <c r="FQB5" s="178"/>
      <c r="FQC5" s="179"/>
      <c r="FQD5" s="179"/>
      <c r="FQE5" s="179"/>
      <c r="FQF5" s="179"/>
      <c r="FQG5" s="180"/>
      <c r="FQH5" s="179"/>
      <c r="FQI5" s="181"/>
      <c r="FQJ5" s="181"/>
      <c r="FQK5" s="181"/>
      <c r="FQL5" s="181"/>
      <c r="FQM5" s="181"/>
      <c r="FQN5" s="181"/>
      <c r="FQO5" s="178"/>
      <c r="FQP5" s="179"/>
      <c r="FQQ5" s="179"/>
      <c r="FQR5" s="179"/>
      <c r="FQS5" s="179"/>
      <c r="FQT5" s="180"/>
      <c r="FQU5" s="179"/>
      <c r="FQV5" s="181"/>
      <c r="FQW5" s="181"/>
      <c r="FQX5" s="181"/>
      <c r="FQY5" s="181"/>
      <c r="FQZ5" s="181"/>
      <c r="FRA5" s="181"/>
      <c r="FRB5" s="178"/>
      <c r="FRC5" s="179"/>
      <c r="FRD5" s="179"/>
      <c r="FRE5" s="179"/>
      <c r="FRF5" s="179"/>
      <c r="FRG5" s="180"/>
      <c r="FRH5" s="179"/>
      <c r="FRI5" s="181"/>
      <c r="FRJ5" s="181"/>
      <c r="FRK5" s="181"/>
      <c r="FRL5" s="181"/>
      <c r="FRM5" s="181"/>
      <c r="FRN5" s="181"/>
      <c r="FRO5" s="178"/>
      <c r="FRP5" s="179"/>
      <c r="FRQ5" s="179"/>
      <c r="FRR5" s="179"/>
      <c r="FRS5" s="179"/>
      <c r="FRT5" s="180"/>
      <c r="FRU5" s="179"/>
      <c r="FRV5" s="181"/>
      <c r="FRW5" s="181"/>
      <c r="FRX5" s="181"/>
      <c r="FRY5" s="181"/>
      <c r="FRZ5" s="181"/>
      <c r="FSA5" s="181"/>
      <c r="FSB5" s="178"/>
      <c r="FSC5" s="179"/>
      <c r="FSD5" s="179"/>
      <c r="FSE5" s="179"/>
      <c r="FSF5" s="179"/>
      <c r="FSG5" s="180"/>
      <c r="FSH5" s="179"/>
      <c r="FSI5" s="181"/>
      <c r="FSJ5" s="181"/>
      <c r="FSK5" s="181"/>
      <c r="FSL5" s="181"/>
      <c r="FSM5" s="181"/>
      <c r="FSN5" s="181"/>
      <c r="FSO5" s="178"/>
      <c r="FSP5" s="179"/>
      <c r="FSQ5" s="179"/>
      <c r="FSR5" s="179"/>
      <c r="FSS5" s="179"/>
      <c r="FST5" s="180"/>
      <c r="FSU5" s="179"/>
      <c r="FSV5" s="181"/>
      <c r="FSW5" s="181"/>
      <c r="FSX5" s="181"/>
      <c r="FSY5" s="181"/>
      <c r="FSZ5" s="181"/>
      <c r="FTA5" s="181"/>
      <c r="FTB5" s="178"/>
      <c r="FTC5" s="179"/>
      <c r="FTD5" s="179"/>
      <c r="FTE5" s="179"/>
      <c r="FTF5" s="179"/>
      <c r="FTG5" s="180"/>
      <c r="FTH5" s="179"/>
      <c r="FTI5" s="181"/>
      <c r="FTJ5" s="181"/>
      <c r="FTK5" s="181"/>
      <c r="FTL5" s="181"/>
      <c r="FTM5" s="181"/>
      <c r="FTN5" s="181"/>
      <c r="FTO5" s="178"/>
      <c r="FTP5" s="179"/>
      <c r="FTQ5" s="179"/>
      <c r="FTR5" s="179"/>
      <c r="FTS5" s="179"/>
      <c r="FTT5" s="180"/>
      <c r="FTU5" s="179"/>
      <c r="FTV5" s="181"/>
      <c r="FTW5" s="181"/>
      <c r="FTX5" s="181"/>
      <c r="FTY5" s="181"/>
      <c r="FTZ5" s="181"/>
      <c r="FUA5" s="181"/>
      <c r="FUB5" s="178"/>
      <c r="FUC5" s="179"/>
      <c r="FUD5" s="179"/>
      <c r="FUE5" s="179"/>
      <c r="FUF5" s="179"/>
      <c r="FUG5" s="180"/>
      <c r="FUH5" s="179"/>
      <c r="FUI5" s="181"/>
      <c r="FUJ5" s="181"/>
      <c r="FUK5" s="181"/>
      <c r="FUL5" s="181"/>
      <c r="FUM5" s="181"/>
      <c r="FUN5" s="181"/>
      <c r="FUO5" s="178"/>
      <c r="FUP5" s="179"/>
      <c r="FUQ5" s="179"/>
      <c r="FUR5" s="179"/>
      <c r="FUS5" s="179"/>
      <c r="FUT5" s="180"/>
      <c r="FUU5" s="179"/>
      <c r="FUV5" s="181"/>
      <c r="FUW5" s="181"/>
      <c r="FUX5" s="181"/>
      <c r="FUY5" s="181"/>
      <c r="FUZ5" s="181"/>
      <c r="FVA5" s="181"/>
      <c r="FVB5" s="178"/>
      <c r="FVC5" s="179"/>
      <c r="FVD5" s="179"/>
      <c r="FVE5" s="179"/>
      <c r="FVF5" s="179"/>
      <c r="FVG5" s="180"/>
      <c r="FVH5" s="179"/>
      <c r="FVI5" s="181"/>
      <c r="FVJ5" s="181"/>
      <c r="FVK5" s="181"/>
      <c r="FVL5" s="181"/>
      <c r="FVM5" s="181"/>
      <c r="FVN5" s="181"/>
      <c r="FVO5" s="178"/>
      <c r="FVP5" s="179"/>
      <c r="FVQ5" s="179"/>
      <c r="FVR5" s="179"/>
      <c r="FVS5" s="179"/>
      <c r="FVT5" s="180"/>
      <c r="FVU5" s="179"/>
      <c r="FVV5" s="181"/>
      <c r="FVW5" s="181"/>
      <c r="FVX5" s="181"/>
      <c r="FVY5" s="181"/>
      <c r="FVZ5" s="181"/>
      <c r="FWA5" s="181"/>
      <c r="FWB5" s="178"/>
      <c r="FWC5" s="179"/>
      <c r="FWD5" s="179"/>
      <c r="FWE5" s="179"/>
      <c r="FWF5" s="179"/>
      <c r="FWG5" s="180"/>
      <c r="FWH5" s="179"/>
      <c r="FWI5" s="181"/>
      <c r="FWJ5" s="181"/>
      <c r="FWK5" s="181"/>
      <c r="FWL5" s="181"/>
      <c r="FWM5" s="181"/>
      <c r="FWN5" s="181"/>
      <c r="FWO5" s="178"/>
      <c r="FWP5" s="179"/>
      <c r="FWQ5" s="179"/>
      <c r="FWR5" s="179"/>
      <c r="FWS5" s="179"/>
      <c r="FWT5" s="180"/>
      <c r="FWU5" s="179"/>
      <c r="FWV5" s="181"/>
      <c r="FWW5" s="181"/>
      <c r="FWX5" s="181"/>
      <c r="FWY5" s="181"/>
      <c r="FWZ5" s="181"/>
      <c r="FXA5" s="181"/>
      <c r="FXB5" s="178"/>
      <c r="FXC5" s="179"/>
      <c r="FXD5" s="179"/>
      <c r="FXE5" s="179"/>
      <c r="FXF5" s="179"/>
      <c r="FXG5" s="180"/>
      <c r="FXH5" s="179"/>
      <c r="FXI5" s="181"/>
      <c r="FXJ5" s="181"/>
      <c r="FXK5" s="181"/>
      <c r="FXL5" s="181"/>
      <c r="FXM5" s="181"/>
      <c r="FXN5" s="181"/>
      <c r="FXO5" s="178"/>
      <c r="FXP5" s="179"/>
      <c r="FXQ5" s="179"/>
      <c r="FXR5" s="179"/>
      <c r="FXS5" s="179"/>
      <c r="FXT5" s="180"/>
      <c r="FXU5" s="179"/>
      <c r="FXV5" s="181"/>
      <c r="FXW5" s="181"/>
      <c r="FXX5" s="181"/>
      <c r="FXY5" s="181"/>
      <c r="FXZ5" s="181"/>
      <c r="FYA5" s="181"/>
      <c r="FYB5" s="178"/>
      <c r="FYC5" s="179"/>
      <c r="FYD5" s="179"/>
      <c r="FYE5" s="179"/>
      <c r="FYF5" s="179"/>
      <c r="FYG5" s="180"/>
      <c r="FYH5" s="179"/>
      <c r="FYI5" s="181"/>
      <c r="FYJ5" s="181"/>
      <c r="FYK5" s="181"/>
      <c r="FYL5" s="181"/>
      <c r="FYM5" s="181"/>
      <c r="FYN5" s="181"/>
      <c r="FYO5" s="178"/>
      <c r="FYP5" s="179"/>
      <c r="FYQ5" s="179"/>
      <c r="FYR5" s="179"/>
      <c r="FYS5" s="179"/>
      <c r="FYT5" s="180"/>
      <c r="FYU5" s="179"/>
      <c r="FYV5" s="181"/>
      <c r="FYW5" s="181"/>
      <c r="FYX5" s="181"/>
      <c r="FYY5" s="181"/>
      <c r="FYZ5" s="181"/>
      <c r="FZA5" s="181"/>
      <c r="FZB5" s="178"/>
      <c r="FZC5" s="179"/>
      <c r="FZD5" s="179"/>
      <c r="FZE5" s="179"/>
      <c r="FZF5" s="179"/>
      <c r="FZG5" s="180"/>
      <c r="FZH5" s="179"/>
      <c r="FZI5" s="181"/>
      <c r="FZJ5" s="181"/>
      <c r="FZK5" s="181"/>
      <c r="FZL5" s="181"/>
      <c r="FZM5" s="181"/>
      <c r="FZN5" s="181"/>
      <c r="FZO5" s="178"/>
      <c r="FZP5" s="179"/>
      <c r="FZQ5" s="179"/>
      <c r="FZR5" s="179"/>
      <c r="FZS5" s="179"/>
      <c r="FZT5" s="180"/>
      <c r="FZU5" s="179"/>
      <c r="FZV5" s="181"/>
      <c r="FZW5" s="181"/>
      <c r="FZX5" s="181"/>
      <c r="FZY5" s="181"/>
      <c r="FZZ5" s="181"/>
      <c r="GAA5" s="181"/>
      <c r="GAB5" s="178"/>
      <c r="GAC5" s="179"/>
      <c r="GAD5" s="179"/>
      <c r="GAE5" s="179"/>
      <c r="GAF5" s="179"/>
      <c r="GAG5" s="180"/>
      <c r="GAH5" s="179"/>
      <c r="GAI5" s="181"/>
      <c r="GAJ5" s="181"/>
      <c r="GAK5" s="181"/>
      <c r="GAL5" s="181"/>
      <c r="GAM5" s="181"/>
      <c r="GAN5" s="181"/>
      <c r="GAO5" s="178"/>
      <c r="GAP5" s="179"/>
      <c r="GAQ5" s="179"/>
      <c r="GAR5" s="179"/>
      <c r="GAS5" s="179"/>
      <c r="GAT5" s="180"/>
      <c r="GAU5" s="179"/>
      <c r="GAV5" s="181"/>
      <c r="GAW5" s="181"/>
      <c r="GAX5" s="181"/>
      <c r="GAY5" s="181"/>
      <c r="GAZ5" s="181"/>
      <c r="GBA5" s="181"/>
      <c r="GBB5" s="178"/>
      <c r="GBC5" s="179"/>
      <c r="GBD5" s="179"/>
      <c r="GBE5" s="179"/>
      <c r="GBF5" s="179"/>
      <c r="GBG5" s="180"/>
      <c r="GBH5" s="179"/>
      <c r="GBI5" s="181"/>
      <c r="GBJ5" s="181"/>
      <c r="GBK5" s="181"/>
      <c r="GBL5" s="181"/>
      <c r="GBM5" s="181"/>
      <c r="GBN5" s="181"/>
      <c r="GBO5" s="178"/>
      <c r="GBP5" s="179"/>
      <c r="GBQ5" s="179"/>
      <c r="GBR5" s="179"/>
      <c r="GBS5" s="179"/>
      <c r="GBT5" s="180"/>
      <c r="GBU5" s="179"/>
      <c r="GBV5" s="181"/>
      <c r="GBW5" s="181"/>
      <c r="GBX5" s="181"/>
      <c r="GBY5" s="181"/>
      <c r="GBZ5" s="181"/>
      <c r="GCA5" s="181"/>
      <c r="GCB5" s="178"/>
      <c r="GCC5" s="179"/>
      <c r="GCD5" s="179"/>
      <c r="GCE5" s="179"/>
      <c r="GCF5" s="179"/>
      <c r="GCG5" s="180"/>
      <c r="GCH5" s="179"/>
      <c r="GCI5" s="181"/>
      <c r="GCJ5" s="181"/>
      <c r="GCK5" s="181"/>
      <c r="GCL5" s="181"/>
      <c r="GCM5" s="181"/>
      <c r="GCN5" s="181"/>
      <c r="GCO5" s="178"/>
      <c r="GCP5" s="179"/>
      <c r="GCQ5" s="179"/>
      <c r="GCR5" s="179"/>
      <c r="GCS5" s="179"/>
      <c r="GCT5" s="180"/>
      <c r="GCU5" s="179"/>
      <c r="GCV5" s="181"/>
      <c r="GCW5" s="181"/>
      <c r="GCX5" s="181"/>
      <c r="GCY5" s="181"/>
      <c r="GCZ5" s="181"/>
      <c r="GDA5" s="181"/>
      <c r="GDB5" s="178"/>
      <c r="GDC5" s="179"/>
      <c r="GDD5" s="179"/>
      <c r="GDE5" s="179"/>
      <c r="GDF5" s="179"/>
      <c r="GDG5" s="180"/>
      <c r="GDH5" s="179"/>
      <c r="GDI5" s="181"/>
      <c r="GDJ5" s="181"/>
      <c r="GDK5" s="181"/>
      <c r="GDL5" s="181"/>
      <c r="GDM5" s="181"/>
      <c r="GDN5" s="181"/>
      <c r="GDO5" s="178"/>
      <c r="GDP5" s="179"/>
      <c r="GDQ5" s="179"/>
      <c r="GDR5" s="179"/>
      <c r="GDS5" s="179"/>
      <c r="GDT5" s="180"/>
      <c r="GDU5" s="179"/>
      <c r="GDV5" s="181"/>
      <c r="GDW5" s="181"/>
      <c r="GDX5" s="181"/>
      <c r="GDY5" s="181"/>
      <c r="GDZ5" s="181"/>
      <c r="GEA5" s="181"/>
      <c r="GEB5" s="178"/>
      <c r="GEC5" s="179"/>
      <c r="GED5" s="179"/>
      <c r="GEE5" s="179"/>
      <c r="GEF5" s="179"/>
      <c r="GEG5" s="180"/>
      <c r="GEH5" s="179"/>
      <c r="GEI5" s="181"/>
      <c r="GEJ5" s="181"/>
      <c r="GEK5" s="181"/>
      <c r="GEL5" s="181"/>
      <c r="GEM5" s="181"/>
      <c r="GEN5" s="181"/>
      <c r="GEO5" s="178"/>
      <c r="GEP5" s="179"/>
      <c r="GEQ5" s="179"/>
      <c r="GER5" s="179"/>
      <c r="GES5" s="179"/>
      <c r="GET5" s="180"/>
      <c r="GEU5" s="179"/>
      <c r="GEV5" s="181"/>
      <c r="GEW5" s="181"/>
      <c r="GEX5" s="181"/>
      <c r="GEY5" s="181"/>
      <c r="GEZ5" s="181"/>
      <c r="GFA5" s="181"/>
      <c r="GFB5" s="178"/>
      <c r="GFC5" s="179"/>
      <c r="GFD5" s="179"/>
      <c r="GFE5" s="179"/>
      <c r="GFF5" s="179"/>
      <c r="GFG5" s="180"/>
      <c r="GFH5" s="179"/>
      <c r="GFI5" s="181"/>
      <c r="GFJ5" s="181"/>
      <c r="GFK5" s="181"/>
      <c r="GFL5" s="181"/>
      <c r="GFM5" s="181"/>
      <c r="GFN5" s="181"/>
      <c r="GFO5" s="178"/>
      <c r="GFP5" s="179"/>
      <c r="GFQ5" s="179"/>
      <c r="GFR5" s="179"/>
      <c r="GFS5" s="179"/>
      <c r="GFT5" s="180"/>
      <c r="GFU5" s="179"/>
      <c r="GFV5" s="181"/>
      <c r="GFW5" s="181"/>
      <c r="GFX5" s="181"/>
      <c r="GFY5" s="181"/>
      <c r="GFZ5" s="181"/>
      <c r="GGA5" s="181"/>
      <c r="GGB5" s="178"/>
      <c r="GGC5" s="179"/>
      <c r="GGD5" s="179"/>
      <c r="GGE5" s="179"/>
      <c r="GGF5" s="179"/>
      <c r="GGG5" s="180"/>
      <c r="GGH5" s="179"/>
      <c r="GGI5" s="181"/>
      <c r="GGJ5" s="181"/>
      <c r="GGK5" s="181"/>
      <c r="GGL5" s="181"/>
      <c r="GGM5" s="181"/>
      <c r="GGN5" s="181"/>
      <c r="GGO5" s="178"/>
      <c r="GGP5" s="179"/>
      <c r="GGQ5" s="179"/>
      <c r="GGR5" s="179"/>
      <c r="GGS5" s="179"/>
      <c r="GGT5" s="180"/>
      <c r="GGU5" s="179"/>
      <c r="GGV5" s="181"/>
      <c r="GGW5" s="181"/>
      <c r="GGX5" s="181"/>
      <c r="GGY5" s="181"/>
      <c r="GGZ5" s="181"/>
      <c r="GHA5" s="181"/>
      <c r="GHB5" s="178"/>
      <c r="GHC5" s="179"/>
      <c r="GHD5" s="179"/>
      <c r="GHE5" s="179"/>
      <c r="GHF5" s="179"/>
      <c r="GHG5" s="180"/>
      <c r="GHH5" s="179"/>
      <c r="GHI5" s="181"/>
      <c r="GHJ5" s="181"/>
      <c r="GHK5" s="181"/>
      <c r="GHL5" s="181"/>
      <c r="GHM5" s="181"/>
      <c r="GHN5" s="181"/>
      <c r="GHO5" s="178"/>
      <c r="GHP5" s="179"/>
      <c r="GHQ5" s="179"/>
      <c r="GHR5" s="179"/>
      <c r="GHS5" s="179"/>
      <c r="GHT5" s="180"/>
      <c r="GHU5" s="179"/>
      <c r="GHV5" s="181"/>
      <c r="GHW5" s="181"/>
      <c r="GHX5" s="181"/>
      <c r="GHY5" s="181"/>
      <c r="GHZ5" s="181"/>
      <c r="GIA5" s="181"/>
      <c r="GIB5" s="178"/>
      <c r="GIC5" s="179"/>
      <c r="GID5" s="179"/>
      <c r="GIE5" s="179"/>
      <c r="GIF5" s="179"/>
      <c r="GIG5" s="180"/>
      <c r="GIH5" s="179"/>
      <c r="GII5" s="181"/>
      <c r="GIJ5" s="181"/>
      <c r="GIK5" s="181"/>
      <c r="GIL5" s="181"/>
      <c r="GIM5" s="181"/>
      <c r="GIN5" s="181"/>
      <c r="GIO5" s="178"/>
      <c r="GIP5" s="179"/>
      <c r="GIQ5" s="179"/>
      <c r="GIR5" s="179"/>
      <c r="GIS5" s="179"/>
      <c r="GIT5" s="180"/>
      <c r="GIU5" s="179"/>
      <c r="GIV5" s="181"/>
      <c r="GIW5" s="181"/>
      <c r="GIX5" s="181"/>
      <c r="GIY5" s="181"/>
      <c r="GIZ5" s="181"/>
      <c r="GJA5" s="181"/>
      <c r="GJB5" s="178"/>
      <c r="GJC5" s="179"/>
      <c r="GJD5" s="179"/>
      <c r="GJE5" s="179"/>
      <c r="GJF5" s="179"/>
      <c r="GJG5" s="180"/>
      <c r="GJH5" s="179"/>
      <c r="GJI5" s="181"/>
      <c r="GJJ5" s="181"/>
      <c r="GJK5" s="181"/>
      <c r="GJL5" s="181"/>
      <c r="GJM5" s="181"/>
      <c r="GJN5" s="181"/>
      <c r="GJO5" s="178"/>
      <c r="GJP5" s="179"/>
      <c r="GJQ5" s="179"/>
      <c r="GJR5" s="179"/>
      <c r="GJS5" s="179"/>
      <c r="GJT5" s="180"/>
      <c r="GJU5" s="179"/>
      <c r="GJV5" s="181"/>
      <c r="GJW5" s="181"/>
      <c r="GJX5" s="181"/>
      <c r="GJY5" s="181"/>
      <c r="GJZ5" s="181"/>
      <c r="GKA5" s="181"/>
      <c r="GKB5" s="178"/>
      <c r="GKC5" s="179"/>
      <c r="GKD5" s="179"/>
      <c r="GKE5" s="179"/>
      <c r="GKF5" s="179"/>
      <c r="GKG5" s="180"/>
      <c r="GKH5" s="179"/>
      <c r="GKI5" s="181"/>
      <c r="GKJ5" s="181"/>
      <c r="GKK5" s="181"/>
      <c r="GKL5" s="181"/>
      <c r="GKM5" s="181"/>
      <c r="GKN5" s="181"/>
      <c r="GKO5" s="178"/>
      <c r="GKP5" s="179"/>
      <c r="GKQ5" s="179"/>
      <c r="GKR5" s="179"/>
      <c r="GKS5" s="179"/>
      <c r="GKT5" s="180"/>
      <c r="GKU5" s="179"/>
      <c r="GKV5" s="181"/>
      <c r="GKW5" s="181"/>
      <c r="GKX5" s="181"/>
      <c r="GKY5" s="181"/>
      <c r="GKZ5" s="181"/>
      <c r="GLA5" s="181"/>
      <c r="GLB5" s="178"/>
      <c r="GLC5" s="179"/>
      <c r="GLD5" s="179"/>
      <c r="GLE5" s="179"/>
      <c r="GLF5" s="179"/>
      <c r="GLG5" s="180"/>
      <c r="GLH5" s="179"/>
      <c r="GLI5" s="181"/>
      <c r="GLJ5" s="181"/>
      <c r="GLK5" s="181"/>
      <c r="GLL5" s="181"/>
      <c r="GLM5" s="181"/>
      <c r="GLN5" s="181"/>
      <c r="GLO5" s="178"/>
      <c r="GLP5" s="179"/>
      <c r="GLQ5" s="179"/>
      <c r="GLR5" s="179"/>
      <c r="GLS5" s="179"/>
      <c r="GLT5" s="180"/>
      <c r="GLU5" s="179"/>
      <c r="GLV5" s="181"/>
      <c r="GLW5" s="181"/>
      <c r="GLX5" s="181"/>
      <c r="GLY5" s="181"/>
      <c r="GLZ5" s="181"/>
      <c r="GMA5" s="181"/>
      <c r="GMB5" s="178"/>
      <c r="GMC5" s="179"/>
      <c r="GMD5" s="179"/>
      <c r="GME5" s="179"/>
      <c r="GMF5" s="179"/>
      <c r="GMG5" s="180"/>
      <c r="GMH5" s="179"/>
      <c r="GMI5" s="181"/>
      <c r="GMJ5" s="181"/>
      <c r="GMK5" s="181"/>
      <c r="GML5" s="181"/>
      <c r="GMM5" s="181"/>
      <c r="GMN5" s="181"/>
      <c r="GMO5" s="178"/>
      <c r="GMP5" s="179"/>
      <c r="GMQ5" s="179"/>
      <c r="GMR5" s="179"/>
      <c r="GMS5" s="179"/>
      <c r="GMT5" s="180"/>
      <c r="GMU5" s="179"/>
      <c r="GMV5" s="181"/>
      <c r="GMW5" s="181"/>
      <c r="GMX5" s="181"/>
      <c r="GMY5" s="181"/>
      <c r="GMZ5" s="181"/>
      <c r="GNA5" s="181"/>
      <c r="GNB5" s="178"/>
      <c r="GNC5" s="179"/>
      <c r="GND5" s="179"/>
      <c r="GNE5" s="179"/>
      <c r="GNF5" s="179"/>
      <c r="GNG5" s="180"/>
      <c r="GNH5" s="179"/>
      <c r="GNI5" s="181"/>
      <c r="GNJ5" s="181"/>
      <c r="GNK5" s="181"/>
      <c r="GNL5" s="181"/>
      <c r="GNM5" s="181"/>
      <c r="GNN5" s="181"/>
      <c r="GNO5" s="178"/>
      <c r="GNP5" s="179"/>
      <c r="GNQ5" s="179"/>
      <c r="GNR5" s="179"/>
      <c r="GNS5" s="179"/>
      <c r="GNT5" s="180"/>
      <c r="GNU5" s="179"/>
      <c r="GNV5" s="181"/>
      <c r="GNW5" s="181"/>
      <c r="GNX5" s="181"/>
      <c r="GNY5" s="181"/>
      <c r="GNZ5" s="181"/>
      <c r="GOA5" s="181"/>
      <c r="GOB5" s="178"/>
      <c r="GOC5" s="179"/>
      <c r="GOD5" s="179"/>
      <c r="GOE5" s="179"/>
      <c r="GOF5" s="179"/>
      <c r="GOG5" s="180"/>
      <c r="GOH5" s="179"/>
      <c r="GOI5" s="181"/>
      <c r="GOJ5" s="181"/>
      <c r="GOK5" s="181"/>
      <c r="GOL5" s="181"/>
      <c r="GOM5" s="181"/>
      <c r="GON5" s="181"/>
      <c r="GOO5" s="178"/>
      <c r="GOP5" s="179"/>
      <c r="GOQ5" s="179"/>
      <c r="GOR5" s="179"/>
      <c r="GOS5" s="179"/>
      <c r="GOT5" s="180"/>
      <c r="GOU5" s="179"/>
      <c r="GOV5" s="181"/>
      <c r="GOW5" s="181"/>
      <c r="GOX5" s="181"/>
      <c r="GOY5" s="181"/>
      <c r="GOZ5" s="181"/>
      <c r="GPA5" s="181"/>
      <c r="GPB5" s="178"/>
      <c r="GPC5" s="179"/>
      <c r="GPD5" s="179"/>
      <c r="GPE5" s="179"/>
      <c r="GPF5" s="179"/>
      <c r="GPG5" s="180"/>
      <c r="GPH5" s="179"/>
      <c r="GPI5" s="181"/>
      <c r="GPJ5" s="181"/>
      <c r="GPK5" s="181"/>
      <c r="GPL5" s="181"/>
      <c r="GPM5" s="181"/>
      <c r="GPN5" s="181"/>
      <c r="GPO5" s="178"/>
      <c r="GPP5" s="179"/>
      <c r="GPQ5" s="179"/>
      <c r="GPR5" s="179"/>
      <c r="GPS5" s="179"/>
      <c r="GPT5" s="180"/>
      <c r="GPU5" s="179"/>
      <c r="GPV5" s="181"/>
      <c r="GPW5" s="181"/>
      <c r="GPX5" s="181"/>
      <c r="GPY5" s="181"/>
      <c r="GPZ5" s="181"/>
      <c r="GQA5" s="181"/>
      <c r="GQB5" s="178"/>
      <c r="GQC5" s="179"/>
      <c r="GQD5" s="179"/>
      <c r="GQE5" s="179"/>
      <c r="GQF5" s="179"/>
      <c r="GQG5" s="180"/>
      <c r="GQH5" s="179"/>
      <c r="GQI5" s="181"/>
      <c r="GQJ5" s="181"/>
      <c r="GQK5" s="181"/>
      <c r="GQL5" s="181"/>
      <c r="GQM5" s="181"/>
      <c r="GQN5" s="181"/>
      <c r="GQO5" s="178"/>
      <c r="GQP5" s="179"/>
      <c r="GQQ5" s="179"/>
      <c r="GQR5" s="179"/>
      <c r="GQS5" s="179"/>
      <c r="GQT5" s="180"/>
      <c r="GQU5" s="179"/>
      <c r="GQV5" s="181"/>
      <c r="GQW5" s="181"/>
      <c r="GQX5" s="181"/>
      <c r="GQY5" s="181"/>
      <c r="GQZ5" s="181"/>
      <c r="GRA5" s="181"/>
      <c r="GRB5" s="178"/>
      <c r="GRC5" s="179"/>
      <c r="GRD5" s="179"/>
      <c r="GRE5" s="179"/>
      <c r="GRF5" s="179"/>
      <c r="GRG5" s="180"/>
      <c r="GRH5" s="179"/>
      <c r="GRI5" s="181"/>
      <c r="GRJ5" s="181"/>
      <c r="GRK5" s="181"/>
      <c r="GRL5" s="181"/>
      <c r="GRM5" s="181"/>
      <c r="GRN5" s="181"/>
      <c r="GRO5" s="178"/>
      <c r="GRP5" s="179"/>
      <c r="GRQ5" s="179"/>
      <c r="GRR5" s="179"/>
      <c r="GRS5" s="179"/>
      <c r="GRT5" s="180"/>
      <c r="GRU5" s="179"/>
      <c r="GRV5" s="181"/>
      <c r="GRW5" s="181"/>
      <c r="GRX5" s="181"/>
      <c r="GRY5" s="181"/>
      <c r="GRZ5" s="181"/>
      <c r="GSA5" s="181"/>
      <c r="GSB5" s="178"/>
      <c r="GSC5" s="179"/>
      <c r="GSD5" s="179"/>
      <c r="GSE5" s="179"/>
      <c r="GSF5" s="179"/>
      <c r="GSG5" s="180"/>
      <c r="GSH5" s="179"/>
      <c r="GSI5" s="181"/>
      <c r="GSJ5" s="181"/>
      <c r="GSK5" s="181"/>
      <c r="GSL5" s="181"/>
      <c r="GSM5" s="181"/>
      <c r="GSN5" s="181"/>
      <c r="GSO5" s="178"/>
      <c r="GSP5" s="179"/>
      <c r="GSQ5" s="179"/>
      <c r="GSR5" s="179"/>
      <c r="GSS5" s="179"/>
      <c r="GST5" s="180"/>
      <c r="GSU5" s="179"/>
      <c r="GSV5" s="181"/>
      <c r="GSW5" s="181"/>
      <c r="GSX5" s="181"/>
      <c r="GSY5" s="181"/>
      <c r="GSZ5" s="181"/>
      <c r="GTA5" s="181"/>
      <c r="GTB5" s="178"/>
      <c r="GTC5" s="179"/>
      <c r="GTD5" s="179"/>
      <c r="GTE5" s="179"/>
      <c r="GTF5" s="179"/>
      <c r="GTG5" s="180"/>
      <c r="GTH5" s="179"/>
      <c r="GTI5" s="181"/>
      <c r="GTJ5" s="181"/>
      <c r="GTK5" s="181"/>
      <c r="GTL5" s="181"/>
      <c r="GTM5" s="181"/>
      <c r="GTN5" s="181"/>
      <c r="GTO5" s="178"/>
      <c r="GTP5" s="179"/>
      <c r="GTQ5" s="179"/>
      <c r="GTR5" s="179"/>
      <c r="GTS5" s="179"/>
      <c r="GTT5" s="180"/>
      <c r="GTU5" s="179"/>
      <c r="GTV5" s="181"/>
      <c r="GTW5" s="181"/>
      <c r="GTX5" s="181"/>
      <c r="GTY5" s="181"/>
      <c r="GTZ5" s="181"/>
      <c r="GUA5" s="181"/>
      <c r="GUB5" s="178"/>
      <c r="GUC5" s="179"/>
      <c r="GUD5" s="179"/>
      <c r="GUE5" s="179"/>
      <c r="GUF5" s="179"/>
      <c r="GUG5" s="180"/>
      <c r="GUH5" s="179"/>
      <c r="GUI5" s="181"/>
      <c r="GUJ5" s="181"/>
      <c r="GUK5" s="181"/>
      <c r="GUL5" s="181"/>
      <c r="GUM5" s="181"/>
      <c r="GUN5" s="181"/>
      <c r="GUO5" s="178"/>
      <c r="GUP5" s="179"/>
      <c r="GUQ5" s="179"/>
      <c r="GUR5" s="179"/>
      <c r="GUS5" s="179"/>
      <c r="GUT5" s="180"/>
      <c r="GUU5" s="179"/>
      <c r="GUV5" s="181"/>
      <c r="GUW5" s="181"/>
      <c r="GUX5" s="181"/>
      <c r="GUY5" s="181"/>
      <c r="GUZ5" s="181"/>
      <c r="GVA5" s="181"/>
      <c r="GVB5" s="178"/>
      <c r="GVC5" s="179"/>
      <c r="GVD5" s="179"/>
      <c r="GVE5" s="179"/>
      <c r="GVF5" s="179"/>
      <c r="GVG5" s="180"/>
      <c r="GVH5" s="179"/>
      <c r="GVI5" s="181"/>
      <c r="GVJ5" s="181"/>
      <c r="GVK5" s="181"/>
      <c r="GVL5" s="181"/>
      <c r="GVM5" s="181"/>
      <c r="GVN5" s="181"/>
      <c r="GVO5" s="178"/>
      <c r="GVP5" s="179"/>
      <c r="GVQ5" s="179"/>
      <c r="GVR5" s="179"/>
      <c r="GVS5" s="179"/>
      <c r="GVT5" s="180"/>
      <c r="GVU5" s="179"/>
      <c r="GVV5" s="181"/>
      <c r="GVW5" s="181"/>
      <c r="GVX5" s="181"/>
      <c r="GVY5" s="181"/>
      <c r="GVZ5" s="181"/>
      <c r="GWA5" s="181"/>
      <c r="GWB5" s="178"/>
      <c r="GWC5" s="179"/>
      <c r="GWD5" s="179"/>
      <c r="GWE5" s="179"/>
      <c r="GWF5" s="179"/>
      <c r="GWG5" s="180"/>
      <c r="GWH5" s="179"/>
      <c r="GWI5" s="181"/>
      <c r="GWJ5" s="181"/>
      <c r="GWK5" s="181"/>
      <c r="GWL5" s="181"/>
      <c r="GWM5" s="181"/>
      <c r="GWN5" s="181"/>
      <c r="GWO5" s="178"/>
      <c r="GWP5" s="179"/>
      <c r="GWQ5" s="179"/>
      <c r="GWR5" s="179"/>
      <c r="GWS5" s="179"/>
      <c r="GWT5" s="180"/>
      <c r="GWU5" s="179"/>
      <c r="GWV5" s="181"/>
      <c r="GWW5" s="181"/>
      <c r="GWX5" s="181"/>
      <c r="GWY5" s="181"/>
      <c r="GWZ5" s="181"/>
      <c r="GXA5" s="181"/>
      <c r="GXB5" s="178"/>
      <c r="GXC5" s="179"/>
      <c r="GXD5" s="179"/>
      <c r="GXE5" s="179"/>
      <c r="GXF5" s="179"/>
      <c r="GXG5" s="180"/>
      <c r="GXH5" s="179"/>
      <c r="GXI5" s="181"/>
      <c r="GXJ5" s="181"/>
      <c r="GXK5" s="181"/>
      <c r="GXL5" s="181"/>
      <c r="GXM5" s="181"/>
      <c r="GXN5" s="181"/>
      <c r="GXO5" s="178"/>
      <c r="GXP5" s="179"/>
      <c r="GXQ5" s="179"/>
      <c r="GXR5" s="179"/>
      <c r="GXS5" s="179"/>
      <c r="GXT5" s="180"/>
      <c r="GXU5" s="179"/>
      <c r="GXV5" s="181"/>
      <c r="GXW5" s="181"/>
      <c r="GXX5" s="181"/>
      <c r="GXY5" s="181"/>
      <c r="GXZ5" s="181"/>
      <c r="GYA5" s="181"/>
      <c r="GYB5" s="178"/>
      <c r="GYC5" s="179"/>
      <c r="GYD5" s="179"/>
      <c r="GYE5" s="179"/>
      <c r="GYF5" s="179"/>
      <c r="GYG5" s="180"/>
      <c r="GYH5" s="179"/>
      <c r="GYI5" s="181"/>
      <c r="GYJ5" s="181"/>
      <c r="GYK5" s="181"/>
      <c r="GYL5" s="181"/>
      <c r="GYM5" s="181"/>
      <c r="GYN5" s="181"/>
      <c r="GYO5" s="178"/>
      <c r="GYP5" s="179"/>
      <c r="GYQ5" s="179"/>
      <c r="GYR5" s="179"/>
      <c r="GYS5" s="179"/>
      <c r="GYT5" s="180"/>
      <c r="GYU5" s="179"/>
      <c r="GYV5" s="181"/>
      <c r="GYW5" s="181"/>
      <c r="GYX5" s="181"/>
      <c r="GYY5" s="181"/>
      <c r="GYZ5" s="181"/>
      <c r="GZA5" s="181"/>
      <c r="GZB5" s="178"/>
      <c r="GZC5" s="179"/>
      <c r="GZD5" s="179"/>
      <c r="GZE5" s="179"/>
      <c r="GZF5" s="179"/>
      <c r="GZG5" s="180"/>
      <c r="GZH5" s="179"/>
      <c r="GZI5" s="181"/>
      <c r="GZJ5" s="181"/>
      <c r="GZK5" s="181"/>
      <c r="GZL5" s="181"/>
      <c r="GZM5" s="181"/>
      <c r="GZN5" s="181"/>
      <c r="GZO5" s="178"/>
      <c r="GZP5" s="179"/>
      <c r="GZQ5" s="179"/>
      <c r="GZR5" s="179"/>
      <c r="GZS5" s="179"/>
      <c r="GZT5" s="180"/>
      <c r="GZU5" s="179"/>
      <c r="GZV5" s="181"/>
      <c r="GZW5" s="181"/>
      <c r="GZX5" s="181"/>
      <c r="GZY5" s="181"/>
      <c r="GZZ5" s="181"/>
      <c r="HAA5" s="181"/>
      <c r="HAB5" s="178"/>
      <c r="HAC5" s="179"/>
      <c r="HAD5" s="179"/>
      <c r="HAE5" s="179"/>
      <c r="HAF5" s="179"/>
      <c r="HAG5" s="180"/>
      <c r="HAH5" s="179"/>
      <c r="HAI5" s="181"/>
      <c r="HAJ5" s="181"/>
      <c r="HAK5" s="181"/>
      <c r="HAL5" s="181"/>
      <c r="HAM5" s="181"/>
      <c r="HAN5" s="181"/>
      <c r="HAO5" s="178"/>
      <c r="HAP5" s="179"/>
      <c r="HAQ5" s="179"/>
      <c r="HAR5" s="179"/>
      <c r="HAS5" s="179"/>
      <c r="HAT5" s="180"/>
      <c r="HAU5" s="179"/>
      <c r="HAV5" s="181"/>
      <c r="HAW5" s="181"/>
      <c r="HAX5" s="181"/>
      <c r="HAY5" s="181"/>
      <c r="HAZ5" s="181"/>
      <c r="HBA5" s="181"/>
      <c r="HBB5" s="178"/>
      <c r="HBC5" s="179"/>
      <c r="HBD5" s="179"/>
      <c r="HBE5" s="179"/>
      <c r="HBF5" s="179"/>
      <c r="HBG5" s="180"/>
      <c r="HBH5" s="179"/>
      <c r="HBI5" s="181"/>
      <c r="HBJ5" s="181"/>
      <c r="HBK5" s="181"/>
      <c r="HBL5" s="181"/>
      <c r="HBM5" s="181"/>
      <c r="HBN5" s="181"/>
      <c r="HBO5" s="178"/>
      <c r="HBP5" s="179"/>
      <c r="HBQ5" s="179"/>
      <c r="HBR5" s="179"/>
      <c r="HBS5" s="179"/>
      <c r="HBT5" s="180"/>
      <c r="HBU5" s="179"/>
      <c r="HBV5" s="181"/>
      <c r="HBW5" s="181"/>
      <c r="HBX5" s="181"/>
      <c r="HBY5" s="181"/>
      <c r="HBZ5" s="181"/>
      <c r="HCA5" s="181"/>
      <c r="HCB5" s="178"/>
      <c r="HCC5" s="179"/>
      <c r="HCD5" s="179"/>
      <c r="HCE5" s="179"/>
      <c r="HCF5" s="179"/>
      <c r="HCG5" s="180"/>
      <c r="HCH5" s="179"/>
      <c r="HCI5" s="181"/>
      <c r="HCJ5" s="181"/>
      <c r="HCK5" s="181"/>
      <c r="HCL5" s="181"/>
      <c r="HCM5" s="181"/>
      <c r="HCN5" s="181"/>
      <c r="HCO5" s="178"/>
      <c r="HCP5" s="179"/>
      <c r="HCQ5" s="179"/>
      <c r="HCR5" s="179"/>
      <c r="HCS5" s="179"/>
      <c r="HCT5" s="180"/>
      <c r="HCU5" s="179"/>
      <c r="HCV5" s="181"/>
      <c r="HCW5" s="181"/>
      <c r="HCX5" s="181"/>
      <c r="HCY5" s="181"/>
      <c r="HCZ5" s="181"/>
      <c r="HDA5" s="181"/>
      <c r="HDB5" s="178"/>
      <c r="HDC5" s="179"/>
      <c r="HDD5" s="179"/>
      <c r="HDE5" s="179"/>
      <c r="HDF5" s="179"/>
      <c r="HDG5" s="180"/>
      <c r="HDH5" s="179"/>
      <c r="HDI5" s="181"/>
      <c r="HDJ5" s="181"/>
      <c r="HDK5" s="181"/>
      <c r="HDL5" s="181"/>
      <c r="HDM5" s="181"/>
      <c r="HDN5" s="181"/>
      <c r="HDO5" s="178"/>
      <c r="HDP5" s="179"/>
      <c r="HDQ5" s="179"/>
      <c r="HDR5" s="179"/>
      <c r="HDS5" s="179"/>
      <c r="HDT5" s="180"/>
      <c r="HDU5" s="179"/>
      <c r="HDV5" s="181"/>
      <c r="HDW5" s="181"/>
      <c r="HDX5" s="181"/>
      <c r="HDY5" s="181"/>
      <c r="HDZ5" s="181"/>
      <c r="HEA5" s="181"/>
      <c r="HEB5" s="178"/>
      <c r="HEC5" s="179"/>
      <c r="HED5" s="179"/>
      <c r="HEE5" s="179"/>
      <c r="HEF5" s="179"/>
      <c r="HEG5" s="180"/>
      <c r="HEH5" s="179"/>
      <c r="HEI5" s="181"/>
      <c r="HEJ5" s="181"/>
      <c r="HEK5" s="181"/>
      <c r="HEL5" s="181"/>
      <c r="HEM5" s="181"/>
      <c r="HEN5" s="181"/>
      <c r="HEO5" s="178"/>
      <c r="HEP5" s="179"/>
      <c r="HEQ5" s="179"/>
      <c r="HER5" s="179"/>
      <c r="HES5" s="179"/>
      <c r="HET5" s="180"/>
      <c r="HEU5" s="179"/>
      <c r="HEV5" s="181"/>
      <c r="HEW5" s="181"/>
      <c r="HEX5" s="181"/>
      <c r="HEY5" s="181"/>
      <c r="HEZ5" s="181"/>
      <c r="HFA5" s="181"/>
      <c r="HFB5" s="178"/>
      <c r="HFC5" s="179"/>
      <c r="HFD5" s="179"/>
      <c r="HFE5" s="179"/>
      <c r="HFF5" s="179"/>
      <c r="HFG5" s="180"/>
      <c r="HFH5" s="179"/>
      <c r="HFI5" s="181"/>
      <c r="HFJ5" s="181"/>
      <c r="HFK5" s="181"/>
      <c r="HFL5" s="181"/>
      <c r="HFM5" s="181"/>
      <c r="HFN5" s="181"/>
      <c r="HFO5" s="178"/>
      <c r="HFP5" s="179"/>
      <c r="HFQ5" s="179"/>
      <c r="HFR5" s="179"/>
      <c r="HFS5" s="179"/>
      <c r="HFT5" s="180"/>
      <c r="HFU5" s="179"/>
      <c r="HFV5" s="181"/>
      <c r="HFW5" s="181"/>
      <c r="HFX5" s="181"/>
      <c r="HFY5" s="181"/>
      <c r="HFZ5" s="181"/>
      <c r="HGA5" s="181"/>
      <c r="HGB5" s="178"/>
      <c r="HGC5" s="179"/>
      <c r="HGD5" s="179"/>
      <c r="HGE5" s="179"/>
      <c r="HGF5" s="179"/>
      <c r="HGG5" s="180"/>
      <c r="HGH5" s="179"/>
      <c r="HGI5" s="181"/>
      <c r="HGJ5" s="181"/>
      <c r="HGK5" s="181"/>
      <c r="HGL5" s="181"/>
      <c r="HGM5" s="181"/>
      <c r="HGN5" s="181"/>
      <c r="HGO5" s="178"/>
      <c r="HGP5" s="179"/>
      <c r="HGQ5" s="179"/>
      <c r="HGR5" s="179"/>
      <c r="HGS5" s="179"/>
      <c r="HGT5" s="180"/>
      <c r="HGU5" s="179"/>
      <c r="HGV5" s="181"/>
      <c r="HGW5" s="181"/>
      <c r="HGX5" s="181"/>
      <c r="HGY5" s="181"/>
      <c r="HGZ5" s="181"/>
      <c r="HHA5" s="181"/>
      <c r="HHB5" s="178"/>
      <c r="HHC5" s="179"/>
      <c r="HHD5" s="179"/>
      <c r="HHE5" s="179"/>
      <c r="HHF5" s="179"/>
      <c r="HHG5" s="180"/>
      <c r="HHH5" s="179"/>
      <c r="HHI5" s="181"/>
      <c r="HHJ5" s="181"/>
      <c r="HHK5" s="181"/>
      <c r="HHL5" s="181"/>
      <c r="HHM5" s="181"/>
      <c r="HHN5" s="181"/>
      <c r="HHO5" s="178"/>
      <c r="HHP5" s="179"/>
      <c r="HHQ5" s="179"/>
      <c r="HHR5" s="179"/>
      <c r="HHS5" s="179"/>
      <c r="HHT5" s="180"/>
      <c r="HHU5" s="179"/>
      <c r="HHV5" s="181"/>
      <c r="HHW5" s="181"/>
      <c r="HHX5" s="181"/>
      <c r="HHY5" s="181"/>
      <c r="HHZ5" s="181"/>
      <c r="HIA5" s="181"/>
      <c r="HIB5" s="178"/>
      <c r="HIC5" s="179"/>
      <c r="HID5" s="179"/>
      <c r="HIE5" s="179"/>
      <c r="HIF5" s="179"/>
      <c r="HIG5" s="180"/>
      <c r="HIH5" s="179"/>
      <c r="HII5" s="181"/>
      <c r="HIJ5" s="181"/>
      <c r="HIK5" s="181"/>
      <c r="HIL5" s="181"/>
      <c r="HIM5" s="181"/>
      <c r="HIN5" s="181"/>
      <c r="HIO5" s="178"/>
      <c r="HIP5" s="179"/>
      <c r="HIQ5" s="179"/>
      <c r="HIR5" s="179"/>
      <c r="HIS5" s="179"/>
      <c r="HIT5" s="180"/>
      <c r="HIU5" s="179"/>
      <c r="HIV5" s="181"/>
      <c r="HIW5" s="181"/>
      <c r="HIX5" s="181"/>
      <c r="HIY5" s="181"/>
      <c r="HIZ5" s="181"/>
      <c r="HJA5" s="181"/>
      <c r="HJB5" s="178"/>
      <c r="HJC5" s="179"/>
      <c r="HJD5" s="179"/>
      <c r="HJE5" s="179"/>
      <c r="HJF5" s="179"/>
      <c r="HJG5" s="180"/>
      <c r="HJH5" s="179"/>
      <c r="HJI5" s="181"/>
      <c r="HJJ5" s="181"/>
      <c r="HJK5" s="181"/>
      <c r="HJL5" s="181"/>
      <c r="HJM5" s="181"/>
      <c r="HJN5" s="181"/>
      <c r="HJO5" s="178"/>
      <c r="HJP5" s="179"/>
      <c r="HJQ5" s="179"/>
      <c r="HJR5" s="179"/>
      <c r="HJS5" s="179"/>
      <c r="HJT5" s="180"/>
      <c r="HJU5" s="179"/>
      <c r="HJV5" s="181"/>
      <c r="HJW5" s="181"/>
      <c r="HJX5" s="181"/>
      <c r="HJY5" s="181"/>
      <c r="HJZ5" s="181"/>
      <c r="HKA5" s="181"/>
      <c r="HKB5" s="178"/>
      <c r="HKC5" s="179"/>
      <c r="HKD5" s="179"/>
      <c r="HKE5" s="179"/>
      <c r="HKF5" s="179"/>
      <c r="HKG5" s="180"/>
      <c r="HKH5" s="179"/>
      <c r="HKI5" s="181"/>
      <c r="HKJ5" s="181"/>
      <c r="HKK5" s="181"/>
      <c r="HKL5" s="181"/>
      <c r="HKM5" s="181"/>
      <c r="HKN5" s="181"/>
      <c r="HKO5" s="178"/>
      <c r="HKP5" s="179"/>
      <c r="HKQ5" s="179"/>
      <c r="HKR5" s="179"/>
      <c r="HKS5" s="179"/>
      <c r="HKT5" s="180"/>
      <c r="HKU5" s="179"/>
      <c r="HKV5" s="181"/>
      <c r="HKW5" s="181"/>
      <c r="HKX5" s="181"/>
      <c r="HKY5" s="181"/>
      <c r="HKZ5" s="181"/>
      <c r="HLA5" s="181"/>
      <c r="HLB5" s="178"/>
      <c r="HLC5" s="179"/>
      <c r="HLD5" s="179"/>
      <c r="HLE5" s="179"/>
      <c r="HLF5" s="179"/>
      <c r="HLG5" s="180"/>
      <c r="HLH5" s="179"/>
      <c r="HLI5" s="181"/>
      <c r="HLJ5" s="181"/>
      <c r="HLK5" s="181"/>
      <c r="HLL5" s="181"/>
      <c r="HLM5" s="181"/>
      <c r="HLN5" s="181"/>
      <c r="HLO5" s="178"/>
      <c r="HLP5" s="179"/>
      <c r="HLQ5" s="179"/>
      <c r="HLR5" s="179"/>
      <c r="HLS5" s="179"/>
      <c r="HLT5" s="180"/>
      <c r="HLU5" s="179"/>
      <c r="HLV5" s="181"/>
      <c r="HLW5" s="181"/>
      <c r="HLX5" s="181"/>
      <c r="HLY5" s="181"/>
      <c r="HLZ5" s="181"/>
      <c r="HMA5" s="181"/>
      <c r="HMB5" s="178"/>
      <c r="HMC5" s="179"/>
      <c r="HMD5" s="179"/>
      <c r="HME5" s="179"/>
      <c r="HMF5" s="179"/>
      <c r="HMG5" s="180"/>
      <c r="HMH5" s="179"/>
      <c r="HMI5" s="181"/>
      <c r="HMJ5" s="181"/>
      <c r="HMK5" s="181"/>
      <c r="HML5" s="181"/>
      <c r="HMM5" s="181"/>
      <c r="HMN5" s="181"/>
      <c r="HMO5" s="178"/>
      <c r="HMP5" s="179"/>
      <c r="HMQ5" s="179"/>
      <c r="HMR5" s="179"/>
      <c r="HMS5" s="179"/>
      <c r="HMT5" s="180"/>
      <c r="HMU5" s="179"/>
      <c r="HMV5" s="181"/>
      <c r="HMW5" s="181"/>
      <c r="HMX5" s="181"/>
      <c r="HMY5" s="181"/>
      <c r="HMZ5" s="181"/>
      <c r="HNA5" s="181"/>
      <c r="HNB5" s="178"/>
      <c r="HNC5" s="179"/>
      <c r="HND5" s="179"/>
      <c r="HNE5" s="179"/>
      <c r="HNF5" s="179"/>
      <c r="HNG5" s="180"/>
      <c r="HNH5" s="179"/>
      <c r="HNI5" s="181"/>
      <c r="HNJ5" s="181"/>
      <c r="HNK5" s="181"/>
      <c r="HNL5" s="181"/>
      <c r="HNM5" s="181"/>
      <c r="HNN5" s="181"/>
      <c r="HNO5" s="178"/>
      <c r="HNP5" s="179"/>
      <c r="HNQ5" s="179"/>
      <c r="HNR5" s="179"/>
      <c r="HNS5" s="179"/>
      <c r="HNT5" s="180"/>
      <c r="HNU5" s="179"/>
      <c r="HNV5" s="181"/>
      <c r="HNW5" s="181"/>
      <c r="HNX5" s="181"/>
      <c r="HNY5" s="181"/>
      <c r="HNZ5" s="181"/>
      <c r="HOA5" s="181"/>
      <c r="HOB5" s="178"/>
      <c r="HOC5" s="179"/>
      <c r="HOD5" s="179"/>
      <c r="HOE5" s="179"/>
      <c r="HOF5" s="179"/>
      <c r="HOG5" s="180"/>
      <c r="HOH5" s="179"/>
      <c r="HOI5" s="181"/>
      <c r="HOJ5" s="181"/>
      <c r="HOK5" s="181"/>
      <c r="HOL5" s="181"/>
      <c r="HOM5" s="181"/>
      <c r="HON5" s="181"/>
      <c r="HOO5" s="178"/>
      <c r="HOP5" s="179"/>
      <c r="HOQ5" s="179"/>
      <c r="HOR5" s="179"/>
      <c r="HOS5" s="179"/>
      <c r="HOT5" s="180"/>
      <c r="HOU5" s="179"/>
      <c r="HOV5" s="181"/>
      <c r="HOW5" s="181"/>
      <c r="HOX5" s="181"/>
      <c r="HOY5" s="181"/>
      <c r="HOZ5" s="181"/>
      <c r="HPA5" s="181"/>
      <c r="HPB5" s="178"/>
      <c r="HPC5" s="179"/>
      <c r="HPD5" s="179"/>
      <c r="HPE5" s="179"/>
      <c r="HPF5" s="179"/>
      <c r="HPG5" s="180"/>
      <c r="HPH5" s="179"/>
      <c r="HPI5" s="181"/>
      <c r="HPJ5" s="181"/>
      <c r="HPK5" s="181"/>
      <c r="HPL5" s="181"/>
      <c r="HPM5" s="181"/>
      <c r="HPN5" s="181"/>
      <c r="HPO5" s="178"/>
      <c r="HPP5" s="179"/>
      <c r="HPQ5" s="179"/>
      <c r="HPR5" s="179"/>
      <c r="HPS5" s="179"/>
      <c r="HPT5" s="180"/>
      <c r="HPU5" s="179"/>
      <c r="HPV5" s="181"/>
      <c r="HPW5" s="181"/>
      <c r="HPX5" s="181"/>
      <c r="HPY5" s="181"/>
      <c r="HPZ5" s="181"/>
      <c r="HQA5" s="181"/>
      <c r="HQB5" s="178"/>
      <c r="HQC5" s="179"/>
      <c r="HQD5" s="179"/>
      <c r="HQE5" s="179"/>
      <c r="HQF5" s="179"/>
      <c r="HQG5" s="180"/>
      <c r="HQH5" s="179"/>
      <c r="HQI5" s="181"/>
      <c r="HQJ5" s="181"/>
      <c r="HQK5" s="181"/>
      <c r="HQL5" s="181"/>
      <c r="HQM5" s="181"/>
      <c r="HQN5" s="181"/>
      <c r="HQO5" s="178"/>
      <c r="HQP5" s="179"/>
      <c r="HQQ5" s="179"/>
      <c r="HQR5" s="179"/>
      <c r="HQS5" s="179"/>
      <c r="HQT5" s="180"/>
      <c r="HQU5" s="179"/>
      <c r="HQV5" s="181"/>
      <c r="HQW5" s="181"/>
      <c r="HQX5" s="181"/>
      <c r="HQY5" s="181"/>
      <c r="HQZ5" s="181"/>
      <c r="HRA5" s="181"/>
      <c r="HRB5" s="178"/>
      <c r="HRC5" s="179"/>
      <c r="HRD5" s="179"/>
      <c r="HRE5" s="179"/>
      <c r="HRF5" s="179"/>
      <c r="HRG5" s="180"/>
      <c r="HRH5" s="179"/>
      <c r="HRI5" s="181"/>
      <c r="HRJ5" s="181"/>
      <c r="HRK5" s="181"/>
      <c r="HRL5" s="181"/>
      <c r="HRM5" s="181"/>
      <c r="HRN5" s="181"/>
      <c r="HRO5" s="178"/>
      <c r="HRP5" s="179"/>
      <c r="HRQ5" s="179"/>
      <c r="HRR5" s="179"/>
      <c r="HRS5" s="179"/>
      <c r="HRT5" s="180"/>
      <c r="HRU5" s="179"/>
      <c r="HRV5" s="181"/>
      <c r="HRW5" s="181"/>
      <c r="HRX5" s="181"/>
      <c r="HRY5" s="181"/>
      <c r="HRZ5" s="181"/>
      <c r="HSA5" s="181"/>
      <c r="HSB5" s="178"/>
      <c r="HSC5" s="179"/>
      <c r="HSD5" s="179"/>
      <c r="HSE5" s="179"/>
      <c r="HSF5" s="179"/>
      <c r="HSG5" s="180"/>
      <c r="HSH5" s="179"/>
      <c r="HSI5" s="181"/>
      <c r="HSJ5" s="181"/>
      <c r="HSK5" s="181"/>
      <c r="HSL5" s="181"/>
      <c r="HSM5" s="181"/>
      <c r="HSN5" s="181"/>
      <c r="HSO5" s="178"/>
      <c r="HSP5" s="179"/>
      <c r="HSQ5" s="179"/>
      <c r="HSR5" s="179"/>
      <c r="HSS5" s="179"/>
      <c r="HST5" s="180"/>
      <c r="HSU5" s="179"/>
      <c r="HSV5" s="181"/>
      <c r="HSW5" s="181"/>
      <c r="HSX5" s="181"/>
      <c r="HSY5" s="181"/>
      <c r="HSZ5" s="181"/>
      <c r="HTA5" s="181"/>
      <c r="HTB5" s="178"/>
      <c r="HTC5" s="179"/>
      <c r="HTD5" s="179"/>
      <c r="HTE5" s="179"/>
      <c r="HTF5" s="179"/>
      <c r="HTG5" s="180"/>
      <c r="HTH5" s="179"/>
      <c r="HTI5" s="181"/>
      <c r="HTJ5" s="181"/>
      <c r="HTK5" s="181"/>
      <c r="HTL5" s="181"/>
      <c r="HTM5" s="181"/>
      <c r="HTN5" s="181"/>
      <c r="HTO5" s="178"/>
      <c r="HTP5" s="179"/>
      <c r="HTQ5" s="179"/>
      <c r="HTR5" s="179"/>
      <c r="HTS5" s="179"/>
      <c r="HTT5" s="180"/>
      <c r="HTU5" s="179"/>
      <c r="HTV5" s="181"/>
      <c r="HTW5" s="181"/>
      <c r="HTX5" s="181"/>
      <c r="HTY5" s="181"/>
      <c r="HTZ5" s="181"/>
      <c r="HUA5" s="181"/>
      <c r="HUB5" s="178"/>
      <c r="HUC5" s="179"/>
      <c r="HUD5" s="179"/>
      <c r="HUE5" s="179"/>
      <c r="HUF5" s="179"/>
      <c r="HUG5" s="180"/>
      <c r="HUH5" s="179"/>
      <c r="HUI5" s="181"/>
      <c r="HUJ5" s="181"/>
      <c r="HUK5" s="181"/>
      <c r="HUL5" s="181"/>
      <c r="HUM5" s="181"/>
      <c r="HUN5" s="181"/>
      <c r="HUO5" s="178"/>
      <c r="HUP5" s="179"/>
      <c r="HUQ5" s="179"/>
      <c r="HUR5" s="179"/>
      <c r="HUS5" s="179"/>
      <c r="HUT5" s="180"/>
      <c r="HUU5" s="179"/>
      <c r="HUV5" s="181"/>
      <c r="HUW5" s="181"/>
      <c r="HUX5" s="181"/>
      <c r="HUY5" s="181"/>
      <c r="HUZ5" s="181"/>
      <c r="HVA5" s="181"/>
      <c r="HVB5" s="178"/>
      <c r="HVC5" s="179"/>
      <c r="HVD5" s="179"/>
      <c r="HVE5" s="179"/>
      <c r="HVF5" s="179"/>
      <c r="HVG5" s="180"/>
      <c r="HVH5" s="179"/>
      <c r="HVI5" s="181"/>
      <c r="HVJ5" s="181"/>
      <c r="HVK5" s="181"/>
      <c r="HVL5" s="181"/>
      <c r="HVM5" s="181"/>
      <c r="HVN5" s="181"/>
      <c r="HVO5" s="178"/>
      <c r="HVP5" s="179"/>
      <c r="HVQ5" s="179"/>
      <c r="HVR5" s="179"/>
      <c r="HVS5" s="179"/>
      <c r="HVT5" s="180"/>
      <c r="HVU5" s="179"/>
      <c r="HVV5" s="181"/>
      <c r="HVW5" s="181"/>
      <c r="HVX5" s="181"/>
      <c r="HVY5" s="181"/>
      <c r="HVZ5" s="181"/>
      <c r="HWA5" s="181"/>
      <c r="HWB5" s="178"/>
      <c r="HWC5" s="179"/>
      <c r="HWD5" s="179"/>
      <c r="HWE5" s="179"/>
      <c r="HWF5" s="179"/>
      <c r="HWG5" s="180"/>
      <c r="HWH5" s="179"/>
      <c r="HWI5" s="181"/>
      <c r="HWJ5" s="181"/>
      <c r="HWK5" s="181"/>
      <c r="HWL5" s="181"/>
      <c r="HWM5" s="181"/>
      <c r="HWN5" s="181"/>
      <c r="HWO5" s="178"/>
      <c r="HWP5" s="179"/>
      <c r="HWQ5" s="179"/>
      <c r="HWR5" s="179"/>
      <c r="HWS5" s="179"/>
      <c r="HWT5" s="180"/>
      <c r="HWU5" s="179"/>
      <c r="HWV5" s="181"/>
      <c r="HWW5" s="181"/>
      <c r="HWX5" s="181"/>
      <c r="HWY5" s="181"/>
      <c r="HWZ5" s="181"/>
      <c r="HXA5" s="181"/>
      <c r="HXB5" s="178"/>
      <c r="HXC5" s="179"/>
      <c r="HXD5" s="179"/>
      <c r="HXE5" s="179"/>
      <c r="HXF5" s="179"/>
      <c r="HXG5" s="180"/>
      <c r="HXH5" s="179"/>
      <c r="HXI5" s="181"/>
      <c r="HXJ5" s="181"/>
      <c r="HXK5" s="181"/>
      <c r="HXL5" s="181"/>
      <c r="HXM5" s="181"/>
      <c r="HXN5" s="181"/>
      <c r="HXO5" s="178"/>
      <c r="HXP5" s="179"/>
      <c r="HXQ5" s="179"/>
      <c r="HXR5" s="179"/>
      <c r="HXS5" s="179"/>
      <c r="HXT5" s="180"/>
      <c r="HXU5" s="179"/>
      <c r="HXV5" s="181"/>
      <c r="HXW5" s="181"/>
      <c r="HXX5" s="181"/>
      <c r="HXY5" s="181"/>
      <c r="HXZ5" s="181"/>
      <c r="HYA5" s="181"/>
      <c r="HYB5" s="178"/>
      <c r="HYC5" s="179"/>
      <c r="HYD5" s="179"/>
      <c r="HYE5" s="179"/>
      <c r="HYF5" s="179"/>
      <c r="HYG5" s="180"/>
      <c r="HYH5" s="179"/>
      <c r="HYI5" s="181"/>
      <c r="HYJ5" s="181"/>
      <c r="HYK5" s="181"/>
      <c r="HYL5" s="181"/>
      <c r="HYM5" s="181"/>
      <c r="HYN5" s="181"/>
      <c r="HYO5" s="178"/>
      <c r="HYP5" s="179"/>
      <c r="HYQ5" s="179"/>
      <c r="HYR5" s="179"/>
      <c r="HYS5" s="179"/>
      <c r="HYT5" s="180"/>
      <c r="HYU5" s="179"/>
      <c r="HYV5" s="181"/>
      <c r="HYW5" s="181"/>
      <c r="HYX5" s="181"/>
      <c r="HYY5" s="181"/>
      <c r="HYZ5" s="181"/>
      <c r="HZA5" s="181"/>
      <c r="HZB5" s="178"/>
      <c r="HZC5" s="179"/>
      <c r="HZD5" s="179"/>
      <c r="HZE5" s="179"/>
      <c r="HZF5" s="179"/>
      <c r="HZG5" s="180"/>
      <c r="HZH5" s="179"/>
      <c r="HZI5" s="181"/>
      <c r="HZJ5" s="181"/>
      <c r="HZK5" s="181"/>
      <c r="HZL5" s="181"/>
      <c r="HZM5" s="181"/>
      <c r="HZN5" s="181"/>
      <c r="HZO5" s="178"/>
      <c r="HZP5" s="179"/>
      <c r="HZQ5" s="179"/>
      <c r="HZR5" s="179"/>
      <c r="HZS5" s="179"/>
      <c r="HZT5" s="180"/>
      <c r="HZU5" s="179"/>
      <c r="HZV5" s="181"/>
      <c r="HZW5" s="181"/>
      <c r="HZX5" s="181"/>
      <c r="HZY5" s="181"/>
      <c r="HZZ5" s="181"/>
      <c r="IAA5" s="181"/>
      <c r="IAB5" s="178"/>
      <c r="IAC5" s="179"/>
      <c r="IAD5" s="179"/>
      <c r="IAE5" s="179"/>
      <c r="IAF5" s="179"/>
      <c r="IAG5" s="180"/>
      <c r="IAH5" s="179"/>
      <c r="IAI5" s="181"/>
      <c r="IAJ5" s="181"/>
      <c r="IAK5" s="181"/>
      <c r="IAL5" s="181"/>
      <c r="IAM5" s="181"/>
      <c r="IAN5" s="181"/>
      <c r="IAO5" s="178"/>
      <c r="IAP5" s="179"/>
      <c r="IAQ5" s="179"/>
      <c r="IAR5" s="179"/>
      <c r="IAS5" s="179"/>
      <c r="IAT5" s="180"/>
      <c r="IAU5" s="179"/>
      <c r="IAV5" s="181"/>
      <c r="IAW5" s="181"/>
      <c r="IAX5" s="181"/>
      <c r="IAY5" s="181"/>
      <c r="IAZ5" s="181"/>
      <c r="IBA5" s="181"/>
      <c r="IBB5" s="178"/>
      <c r="IBC5" s="179"/>
      <c r="IBD5" s="179"/>
      <c r="IBE5" s="179"/>
      <c r="IBF5" s="179"/>
      <c r="IBG5" s="180"/>
      <c r="IBH5" s="179"/>
      <c r="IBI5" s="181"/>
      <c r="IBJ5" s="181"/>
      <c r="IBK5" s="181"/>
      <c r="IBL5" s="181"/>
      <c r="IBM5" s="181"/>
      <c r="IBN5" s="181"/>
      <c r="IBO5" s="178"/>
      <c r="IBP5" s="179"/>
      <c r="IBQ5" s="179"/>
      <c r="IBR5" s="179"/>
      <c r="IBS5" s="179"/>
      <c r="IBT5" s="180"/>
      <c r="IBU5" s="179"/>
      <c r="IBV5" s="181"/>
      <c r="IBW5" s="181"/>
      <c r="IBX5" s="181"/>
      <c r="IBY5" s="181"/>
      <c r="IBZ5" s="181"/>
      <c r="ICA5" s="181"/>
      <c r="ICB5" s="178"/>
      <c r="ICC5" s="179"/>
      <c r="ICD5" s="179"/>
      <c r="ICE5" s="179"/>
      <c r="ICF5" s="179"/>
      <c r="ICG5" s="180"/>
      <c r="ICH5" s="179"/>
      <c r="ICI5" s="181"/>
      <c r="ICJ5" s="181"/>
      <c r="ICK5" s="181"/>
      <c r="ICL5" s="181"/>
      <c r="ICM5" s="181"/>
      <c r="ICN5" s="181"/>
      <c r="ICO5" s="178"/>
      <c r="ICP5" s="179"/>
      <c r="ICQ5" s="179"/>
      <c r="ICR5" s="179"/>
      <c r="ICS5" s="179"/>
      <c r="ICT5" s="180"/>
      <c r="ICU5" s="179"/>
      <c r="ICV5" s="181"/>
      <c r="ICW5" s="181"/>
      <c r="ICX5" s="181"/>
      <c r="ICY5" s="181"/>
      <c r="ICZ5" s="181"/>
      <c r="IDA5" s="181"/>
      <c r="IDB5" s="178"/>
      <c r="IDC5" s="179"/>
      <c r="IDD5" s="179"/>
      <c r="IDE5" s="179"/>
      <c r="IDF5" s="179"/>
      <c r="IDG5" s="180"/>
      <c r="IDH5" s="179"/>
      <c r="IDI5" s="181"/>
      <c r="IDJ5" s="181"/>
      <c r="IDK5" s="181"/>
      <c r="IDL5" s="181"/>
      <c r="IDM5" s="181"/>
      <c r="IDN5" s="181"/>
      <c r="IDO5" s="178"/>
      <c r="IDP5" s="179"/>
      <c r="IDQ5" s="179"/>
      <c r="IDR5" s="179"/>
      <c r="IDS5" s="179"/>
      <c r="IDT5" s="180"/>
      <c r="IDU5" s="179"/>
      <c r="IDV5" s="181"/>
      <c r="IDW5" s="181"/>
      <c r="IDX5" s="181"/>
      <c r="IDY5" s="181"/>
      <c r="IDZ5" s="181"/>
      <c r="IEA5" s="181"/>
      <c r="IEB5" s="178"/>
      <c r="IEC5" s="179"/>
      <c r="IED5" s="179"/>
      <c r="IEE5" s="179"/>
      <c r="IEF5" s="179"/>
      <c r="IEG5" s="180"/>
      <c r="IEH5" s="179"/>
      <c r="IEI5" s="181"/>
      <c r="IEJ5" s="181"/>
      <c r="IEK5" s="181"/>
      <c r="IEL5" s="181"/>
      <c r="IEM5" s="181"/>
      <c r="IEN5" s="181"/>
      <c r="IEO5" s="178"/>
      <c r="IEP5" s="179"/>
      <c r="IEQ5" s="179"/>
      <c r="IER5" s="179"/>
      <c r="IES5" s="179"/>
      <c r="IET5" s="180"/>
      <c r="IEU5" s="179"/>
      <c r="IEV5" s="181"/>
      <c r="IEW5" s="181"/>
      <c r="IEX5" s="181"/>
      <c r="IEY5" s="181"/>
      <c r="IEZ5" s="181"/>
      <c r="IFA5" s="181"/>
      <c r="IFB5" s="178"/>
      <c r="IFC5" s="179"/>
      <c r="IFD5" s="179"/>
      <c r="IFE5" s="179"/>
      <c r="IFF5" s="179"/>
      <c r="IFG5" s="180"/>
      <c r="IFH5" s="179"/>
      <c r="IFI5" s="181"/>
      <c r="IFJ5" s="181"/>
      <c r="IFK5" s="181"/>
      <c r="IFL5" s="181"/>
      <c r="IFM5" s="181"/>
      <c r="IFN5" s="181"/>
      <c r="IFO5" s="178"/>
      <c r="IFP5" s="179"/>
      <c r="IFQ5" s="179"/>
      <c r="IFR5" s="179"/>
      <c r="IFS5" s="179"/>
      <c r="IFT5" s="180"/>
      <c r="IFU5" s="179"/>
      <c r="IFV5" s="181"/>
      <c r="IFW5" s="181"/>
      <c r="IFX5" s="181"/>
      <c r="IFY5" s="181"/>
      <c r="IFZ5" s="181"/>
      <c r="IGA5" s="181"/>
      <c r="IGB5" s="178"/>
      <c r="IGC5" s="179"/>
      <c r="IGD5" s="179"/>
      <c r="IGE5" s="179"/>
      <c r="IGF5" s="179"/>
      <c r="IGG5" s="180"/>
      <c r="IGH5" s="179"/>
      <c r="IGI5" s="181"/>
      <c r="IGJ5" s="181"/>
      <c r="IGK5" s="181"/>
      <c r="IGL5" s="181"/>
      <c r="IGM5" s="181"/>
      <c r="IGN5" s="181"/>
      <c r="IGO5" s="178"/>
      <c r="IGP5" s="179"/>
      <c r="IGQ5" s="179"/>
      <c r="IGR5" s="179"/>
      <c r="IGS5" s="179"/>
      <c r="IGT5" s="180"/>
      <c r="IGU5" s="179"/>
      <c r="IGV5" s="181"/>
      <c r="IGW5" s="181"/>
      <c r="IGX5" s="181"/>
      <c r="IGY5" s="181"/>
      <c r="IGZ5" s="181"/>
      <c r="IHA5" s="181"/>
      <c r="IHB5" s="178"/>
      <c r="IHC5" s="179"/>
      <c r="IHD5" s="179"/>
      <c r="IHE5" s="179"/>
      <c r="IHF5" s="179"/>
      <c r="IHG5" s="180"/>
      <c r="IHH5" s="179"/>
      <c r="IHI5" s="181"/>
      <c r="IHJ5" s="181"/>
      <c r="IHK5" s="181"/>
      <c r="IHL5" s="181"/>
      <c r="IHM5" s="181"/>
      <c r="IHN5" s="181"/>
      <c r="IHO5" s="178"/>
      <c r="IHP5" s="179"/>
      <c r="IHQ5" s="179"/>
      <c r="IHR5" s="179"/>
      <c r="IHS5" s="179"/>
      <c r="IHT5" s="180"/>
      <c r="IHU5" s="179"/>
      <c r="IHV5" s="181"/>
      <c r="IHW5" s="181"/>
      <c r="IHX5" s="181"/>
      <c r="IHY5" s="181"/>
      <c r="IHZ5" s="181"/>
      <c r="IIA5" s="181"/>
      <c r="IIB5" s="178"/>
      <c r="IIC5" s="179"/>
      <c r="IID5" s="179"/>
      <c r="IIE5" s="179"/>
      <c r="IIF5" s="179"/>
      <c r="IIG5" s="180"/>
      <c r="IIH5" s="179"/>
      <c r="III5" s="181"/>
      <c r="IIJ5" s="181"/>
      <c r="IIK5" s="181"/>
      <c r="IIL5" s="181"/>
      <c r="IIM5" s="181"/>
      <c r="IIN5" s="181"/>
      <c r="IIO5" s="178"/>
      <c r="IIP5" s="179"/>
      <c r="IIQ5" s="179"/>
      <c r="IIR5" s="179"/>
      <c r="IIS5" s="179"/>
      <c r="IIT5" s="180"/>
      <c r="IIU5" s="179"/>
      <c r="IIV5" s="181"/>
      <c r="IIW5" s="181"/>
      <c r="IIX5" s="181"/>
      <c r="IIY5" s="181"/>
      <c r="IIZ5" s="181"/>
      <c r="IJA5" s="181"/>
      <c r="IJB5" s="178"/>
      <c r="IJC5" s="179"/>
      <c r="IJD5" s="179"/>
      <c r="IJE5" s="179"/>
      <c r="IJF5" s="179"/>
      <c r="IJG5" s="180"/>
      <c r="IJH5" s="179"/>
      <c r="IJI5" s="181"/>
      <c r="IJJ5" s="181"/>
      <c r="IJK5" s="181"/>
      <c r="IJL5" s="181"/>
      <c r="IJM5" s="181"/>
      <c r="IJN5" s="181"/>
      <c r="IJO5" s="178"/>
      <c r="IJP5" s="179"/>
      <c r="IJQ5" s="179"/>
      <c r="IJR5" s="179"/>
      <c r="IJS5" s="179"/>
      <c r="IJT5" s="180"/>
      <c r="IJU5" s="179"/>
      <c r="IJV5" s="181"/>
      <c r="IJW5" s="181"/>
      <c r="IJX5" s="181"/>
      <c r="IJY5" s="181"/>
      <c r="IJZ5" s="181"/>
      <c r="IKA5" s="181"/>
      <c r="IKB5" s="178"/>
      <c r="IKC5" s="179"/>
      <c r="IKD5" s="179"/>
      <c r="IKE5" s="179"/>
      <c r="IKF5" s="179"/>
      <c r="IKG5" s="180"/>
      <c r="IKH5" s="179"/>
      <c r="IKI5" s="181"/>
      <c r="IKJ5" s="181"/>
      <c r="IKK5" s="181"/>
      <c r="IKL5" s="181"/>
      <c r="IKM5" s="181"/>
      <c r="IKN5" s="181"/>
      <c r="IKO5" s="178"/>
      <c r="IKP5" s="179"/>
      <c r="IKQ5" s="179"/>
      <c r="IKR5" s="179"/>
      <c r="IKS5" s="179"/>
      <c r="IKT5" s="180"/>
      <c r="IKU5" s="179"/>
      <c r="IKV5" s="181"/>
      <c r="IKW5" s="181"/>
      <c r="IKX5" s="181"/>
      <c r="IKY5" s="181"/>
      <c r="IKZ5" s="181"/>
      <c r="ILA5" s="181"/>
      <c r="ILB5" s="178"/>
      <c r="ILC5" s="179"/>
      <c r="ILD5" s="179"/>
      <c r="ILE5" s="179"/>
      <c r="ILF5" s="179"/>
      <c r="ILG5" s="180"/>
      <c r="ILH5" s="179"/>
      <c r="ILI5" s="181"/>
      <c r="ILJ5" s="181"/>
      <c r="ILK5" s="181"/>
      <c r="ILL5" s="181"/>
      <c r="ILM5" s="181"/>
      <c r="ILN5" s="181"/>
      <c r="ILO5" s="178"/>
      <c r="ILP5" s="179"/>
      <c r="ILQ5" s="179"/>
      <c r="ILR5" s="179"/>
      <c r="ILS5" s="179"/>
      <c r="ILT5" s="180"/>
      <c r="ILU5" s="179"/>
      <c r="ILV5" s="181"/>
      <c r="ILW5" s="181"/>
      <c r="ILX5" s="181"/>
      <c r="ILY5" s="181"/>
      <c r="ILZ5" s="181"/>
      <c r="IMA5" s="181"/>
      <c r="IMB5" s="178"/>
      <c r="IMC5" s="179"/>
      <c r="IMD5" s="179"/>
      <c r="IME5" s="179"/>
      <c r="IMF5" s="179"/>
      <c r="IMG5" s="180"/>
      <c r="IMH5" s="179"/>
      <c r="IMI5" s="181"/>
      <c r="IMJ5" s="181"/>
      <c r="IMK5" s="181"/>
      <c r="IML5" s="181"/>
      <c r="IMM5" s="181"/>
      <c r="IMN5" s="181"/>
      <c r="IMO5" s="178"/>
      <c r="IMP5" s="179"/>
      <c r="IMQ5" s="179"/>
      <c r="IMR5" s="179"/>
      <c r="IMS5" s="179"/>
      <c r="IMT5" s="180"/>
      <c r="IMU5" s="179"/>
      <c r="IMV5" s="181"/>
      <c r="IMW5" s="181"/>
      <c r="IMX5" s="181"/>
      <c r="IMY5" s="181"/>
      <c r="IMZ5" s="181"/>
      <c r="INA5" s="181"/>
      <c r="INB5" s="178"/>
      <c r="INC5" s="179"/>
      <c r="IND5" s="179"/>
      <c r="INE5" s="179"/>
      <c r="INF5" s="179"/>
      <c r="ING5" s="180"/>
      <c r="INH5" s="179"/>
      <c r="INI5" s="181"/>
      <c r="INJ5" s="181"/>
      <c r="INK5" s="181"/>
      <c r="INL5" s="181"/>
      <c r="INM5" s="181"/>
      <c r="INN5" s="181"/>
      <c r="INO5" s="178"/>
      <c r="INP5" s="179"/>
      <c r="INQ5" s="179"/>
      <c r="INR5" s="179"/>
      <c r="INS5" s="179"/>
      <c r="INT5" s="180"/>
      <c r="INU5" s="179"/>
      <c r="INV5" s="181"/>
      <c r="INW5" s="181"/>
      <c r="INX5" s="181"/>
      <c r="INY5" s="181"/>
      <c r="INZ5" s="181"/>
      <c r="IOA5" s="181"/>
      <c r="IOB5" s="178"/>
      <c r="IOC5" s="179"/>
      <c r="IOD5" s="179"/>
      <c r="IOE5" s="179"/>
      <c r="IOF5" s="179"/>
      <c r="IOG5" s="180"/>
      <c r="IOH5" s="179"/>
      <c r="IOI5" s="181"/>
      <c r="IOJ5" s="181"/>
      <c r="IOK5" s="181"/>
      <c r="IOL5" s="181"/>
      <c r="IOM5" s="181"/>
      <c r="ION5" s="181"/>
      <c r="IOO5" s="178"/>
      <c r="IOP5" s="179"/>
      <c r="IOQ5" s="179"/>
      <c r="IOR5" s="179"/>
      <c r="IOS5" s="179"/>
      <c r="IOT5" s="180"/>
      <c r="IOU5" s="179"/>
      <c r="IOV5" s="181"/>
      <c r="IOW5" s="181"/>
      <c r="IOX5" s="181"/>
      <c r="IOY5" s="181"/>
      <c r="IOZ5" s="181"/>
      <c r="IPA5" s="181"/>
      <c r="IPB5" s="178"/>
      <c r="IPC5" s="179"/>
      <c r="IPD5" s="179"/>
      <c r="IPE5" s="179"/>
      <c r="IPF5" s="179"/>
      <c r="IPG5" s="180"/>
      <c r="IPH5" s="179"/>
      <c r="IPI5" s="181"/>
      <c r="IPJ5" s="181"/>
      <c r="IPK5" s="181"/>
      <c r="IPL5" s="181"/>
      <c r="IPM5" s="181"/>
      <c r="IPN5" s="181"/>
      <c r="IPO5" s="178"/>
      <c r="IPP5" s="179"/>
      <c r="IPQ5" s="179"/>
      <c r="IPR5" s="179"/>
      <c r="IPS5" s="179"/>
      <c r="IPT5" s="180"/>
      <c r="IPU5" s="179"/>
      <c r="IPV5" s="181"/>
      <c r="IPW5" s="181"/>
      <c r="IPX5" s="181"/>
      <c r="IPY5" s="181"/>
      <c r="IPZ5" s="181"/>
      <c r="IQA5" s="181"/>
      <c r="IQB5" s="178"/>
      <c r="IQC5" s="179"/>
      <c r="IQD5" s="179"/>
      <c r="IQE5" s="179"/>
      <c r="IQF5" s="179"/>
      <c r="IQG5" s="180"/>
      <c r="IQH5" s="179"/>
      <c r="IQI5" s="181"/>
      <c r="IQJ5" s="181"/>
      <c r="IQK5" s="181"/>
      <c r="IQL5" s="181"/>
      <c r="IQM5" s="181"/>
      <c r="IQN5" s="181"/>
      <c r="IQO5" s="178"/>
      <c r="IQP5" s="179"/>
      <c r="IQQ5" s="179"/>
      <c r="IQR5" s="179"/>
      <c r="IQS5" s="179"/>
      <c r="IQT5" s="180"/>
      <c r="IQU5" s="179"/>
      <c r="IQV5" s="181"/>
      <c r="IQW5" s="181"/>
      <c r="IQX5" s="181"/>
      <c r="IQY5" s="181"/>
      <c r="IQZ5" s="181"/>
      <c r="IRA5" s="181"/>
      <c r="IRB5" s="178"/>
      <c r="IRC5" s="179"/>
      <c r="IRD5" s="179"/>
      <c r="IRE5" s="179"/>
      <c r="IRF5" s="179"/>
      <c r="IRG5" s="180"/>
      <c r="IRH5" s="179"/>
      <c r="IRI5" s="181"/>
      <c r="IRJ5" s="181"/>
      <c r="IRK5" s="181"/>
      <c r="IRL5" s="181"/>
      <c r="IRM5" s="181"/>
      <c r="IRN5" s="181"/>
      <c r="IRO5" s="178"/>
      <c r="IRP5" s="179"/>
      <c r="IRQ5" s="179"/>
      <c r="IRR5" s="179"/>
      <c r="IRS5" s="179"/>
      <c r="IRT5" s="180"/>
      <c r="IRU5" s="179"/>
      <c r="IRV5" s="181"/>
      <c r="IRW5" s="181"/>
      <c r="IRX5" s="181"/>
      <c r="IRY5" s="181"/>
      <c r="IRZ5" s="181"/>
      <c r="ISA5" s="181"/>
      <c r="ISB5" s="178"/>
      <c r="ISC5" s="179"/>
      <c r="ISD5" s="179"/>
      <c r="ISE5" s="179"/>
      <c r="ISF5" s="179"/>
      <c r="ISG5" s="180"/>
      <c r="ISH5" s="179"/>
      <c r="ISI5" s="181"/>
      <c r="ISJ5" s="181"/>
      <c r="ISK5" s="181"/>
      <c r="ISL5" s="181"/>
      <c r="ISM5" s="181"/>
      <c r="ISN5" s="181"/>
      <c r="ISO5" s="178"/>
      <c r="ISP5" s="179"/>
      <c r="ISQ5" s="179"/>
      <c r="ISR5" s="179"/>
      <c r="ISS5" s="179"/>
      <c r="IST5" s="180"/>
      <c r="ISU5" s="179"/>
      <c r="ISV5" s="181"/>
      <c r="ISW5" s="181"/>
      <c r="ISX5" s="181"/>
      <c r="ISY5" s="181"/>
      <c r="ISZ5" s="181"/>
      <c r="ITA5" s="181"/>
      <c r="ITB5" s="178"/>
      <c r="ITC5" s="179"/>
      <c r="ITD5" s="179"/>
      <c r="ITE5" s="179"/>
      <c r="ITF5" s="179"/>
      <c r="ITG5" s="180"/>
      <c r="ITH5" s="179"/>
      <c r="ITI5" s="181"/>
      <c r="ITJ5" s="181"/>
      <c r="ITK5" s="181"/>
      <c r="ITL5" s="181"/>
      <c r="ITM5" s="181"/>
      <c r="ITN5" s="181"/>
      <c r="ITO5" s="178"/>
      <c r="ITP5" s="179"/>
      <c r="ITQ5" s="179"/>
      <c r="ITR5" s="179"/>
      <c r="ITS5" s="179"/>
      <c r="ITT5" s="180"/>
      <c r="ITU5" s="179"/>
      <c r="ITV5" s="181"/>
      <c r="ITW5" s="181"/>
      <c r="ITX5" s="181"/>
      <c r="ITY5" s="181"/>
      <c r="ITZ5" s="181"/>
      <c r="IUA5" s="181"/>
      <c r="IUB5" s="178"/>
      <c r="IUC5" s="179"/>
      <c r="IUD5" s="179"/>
      <c r="IUE5" s="179"/>
      <c r="IUF5" s="179"/>
      <c r="IUG5" s="180"/>
      <c r="IUH5" s="179"/>
      <c r="IUI5" s="181"/>
      <c r="IUJ5" s="181"/>
      <c r="IUK5" s="181"/>
      <c r="IUL5" s="181"/>
      <c r="IUM5" s="181"/>
      <c r="IUN5" s="181"/>
      <c r="IUO5" s="178"/>
      <c r="IUP5" s="179"/>
      <c r="IUQ5" s="179"/>
      <c r="IUR5" s="179"/>
      <c r="IUS5" s="179"/>
      <c r="IUT5" s="180"/>
      <c r="IUU5" s="179"/>
      <c r="IUV5" s="181"/>
      <c r="IUW5" s="181"/>
      <c r="IUX5" s="181"/>
      <c r="IUY5" s="181"/>
      <c r="IUZ5" s="181"/>
      <c r="IVA5" s="181"/>
      <c r="IVB5" s="178"/>
      <c r="IVC5" s="179"/>
      <c r="IVD5" s="179"/>
      <c r="IVE5" s="179"/>
      <c r="IVF5" s="179"/>
      <c r="IVG5" s="180"/>
      <c r="IVH5" s="179"/>
      <c r="IVI5" s="181"/>
      <c r="IVJ5" s="181"/>
      <c r="IVK5" s="181"/>
      <c r="IVL5" s="181"/>
      <c r="IVM5" s="181"/>
      <c r="IVN5" s="181"/>
      <c r="IVO5" s="178"/>
      <c r="IVP5" s="179"/>
      <c r="IVQ5" s="179"/>
      <c r="IVR5" s="179"/>
      <c r="IVS5" s="179"/>
      <c r="IVT5" s="180"/>
      <c r="IVU5" s="179"/>
      <c r="IVV5" s="181"/>
      <c r="IVW5" s="181"/>
      <c r="IVX5" s="181"/>
      <c r="IVY5" s="181"/>
      <c r="IVZ5" s="181"/>
      <c r="IWA5" s="181"/>
      <c r="IWB5" s="178"/>
      <c r="IWC5" s="179"/>
      <c r="IWD5" s="179"/>
      <c r="IWE5" s="179"/>
      <c r="IWF5" s="179"/>
      <c r="IWG5" s="180"/>
      <c r="IWH5" s="179"/>
      <c r="IWI5" s="181"/>
      <c r="IWJ5" s="181"/>
      <c r="IWK5" s="181"/>
      <c r="IWL5" s="181"/>
      <c r="IWM5" s="181"/>
      <c r="IWN5" s="181"/>
      <c r="IWO5" s="178"/>
      <c r="IWP5" s="179"/>
      <c r="IWQ5" s="179"/>
      <c r="IWR5" s="179"/>
      <c r="IWS5" s="179"/>
      <c r="IWT5" s="180"/>
      <c r="IWU5" s="179"/>
      <c r="IWV5" s="181"/>
      <c r="IWW5" s="181"/>
      <c r="IWX5" s="181"/>
      <c r="IWY5" s="181"/>
      <c r="IWZ5" s="181"/>
      <c r="IXA5" s="181"/>
      <c r="IXB5" s="178"/>
      <c r="IXC5" s="179"/>
      <c r="IXD5" s="179"/>
      <c r="IXE5" s="179"/>
      <c r="IXF5" s="179"/>
      <c r="IXG5" s="180"/>
      <c r="IXH5" s="179"/>
      <c r="IXI5" s="181"/>
      <c r="IXJ5" s="181"/>
      <c r="IXK5" s="181"/>
      <c r="IXL5" s="181"/>
      <c r="IXM5" s="181"/>
      <c r="IXN5" s="181"/>
      <c r="IXO5" s="178"/>
      <c r="IXP5" s="179"/>
      <c r="IXQ5" s="179"/>
      <c r="IXR5" s="179"/>
      <c r="IXS5" s="179"/>
      <c r="IXT5" s="180"/>
      <c r="IXU5" s="179"/>
      <c r="IXV5" s="181"/>
      <c r="IXW5" s="181"/>
      <c r="IXX5" s="181"/>
      <c r="IXY5" s="181"/>
      <c r="IXZ5" s="181"/>
      <c r="IYA5" s="181"/>
      <c r="IYB5" s="178"/>
      <c r="IYC5" s="179"/>
      <c r="IYD5" s="179"/>
      <c r="IYE5" s="179"/>
      <c r="IYF5" s="179"/>
      <c r="IYG5" s="180"/>
      <c r="IYH5" s="179"/>
      <c r="IYI5" s="181"/>
      <c r="IYJ5" s="181"/>
      <c r="IYK5" s="181"/>
      <c r="IYL5" s="181"/>
      <c r="IYM5" s="181"/>
      <c r="IYN5" s="181"/>
      <c r="IYO5" s="178"/>
      <c r="IYP5" s="179"/>
      <c r="IYQ5" s="179"/>
      <c r="IYR5" s="179"/>
      <c r="IYS5" s="179"/>
      <c r="IYT5" s="180"/>
      <c r="IYU5" s="179"/>
      <c r="IYV5" s="181"/>
      <c r="IYW5" s="181"/>
      <c r="IYX5" s="181"/>
      <c r="IYY5" s="181"/>
      <c r="IYZ5" s="181"/>
      <c r="IZA5" s="181"/>
      <c r="IZB5" s="178"/>
      <c r="IZC5" s="179"/>
      <c r="IZD5" s="179"/>
      <c r="IZE5" s="179"/>
      <c r="IZF5" s="179"/>
      <c r="IZG5" s="180"/>
      <c r="IZH5" s="179"/>
      <c r="IZI5" s="181"/>
      <c r="IZJ5" s="181"/>
      <c r="IZK5" s="181"/>
      <c r="IZL5" s="181"/>
      <c r="IZM5" s="181"/>
      <c r="IZN5" s="181"/>
      <c r="IZO5" s="178"/>
      <c r="IZP5" s="179"/>
      <c r="IZQ5" s="179"/>
      <c r="IZR5" s="179"/>
      <c r="IZS5" s="179"/>
      <c r="IZT5" s="180"/>
      <c r="IZU5" s="179"/>
      <c r="IZV5" s="181"/>
      <c r="IZW5" s="181"/>
      <c r="IZX5" s="181"/>
      <c r="IZY5" s="181"/>
      <c r="IZZ5" s="181"/>
      <c r="JAA5" s="181"/>
      <c r="JAB5" s="178"/>
      <c r="JAC5" s="179"/>
      <c r="JAD5" s="179"/>
      <c r="JAE5" s="179"/>
      <c r="JAF5" s="179"/>
      <c r="JAG5" s="180"/>
      <c r="JAH5" s="179"/>
      <c r="JAI5" s="181"/>
      <c r="JAJ5" s="181"/>
      <c r="JAK5" s="181"/>
      <c r="JAL5" s="181"/>
      <c r="JAM5" s="181"/>
      <c r="JAN5" s="181"/>
      <c r="JAO5" s="178"/>
      <c r="JAP5" s="179"/>
      <c r="JAQ5" s="179"/>
      <c r="JAR5" s="179"/>
      <c r="JAS5" s="179"/>
      <c r="JAT5" s="180"/>
      <c r="JAU5" s="179"/>
      <c r="JAV5" s="181"/>
      <c r="JAW5" s="181"/>
      <c r="JAX5" s="181"/>
      <c r="JAY5" s="181"/>
      <c r="JAZ5" s="181"/>
      <c r="JBA5" s="181"/>
      <c r="JBB5" s="178"/>
      <c r="JBC5" s="179"/>
      <c r="JBD5" s="179"/>
      <c r="JBE5" s="179"/>
      <c r="JBF5" s="179"/>
      <c r="JBG5" s="180"/>
      <c r="JBH5" s="179"/>
      <c r="JBI5" s="181"/>
      <c r="JBJ5" s="181"/>
      <c r="JBK5" s="181"/>
      <c r="JBL5" s="181"/>
      <c r="JBM5" s="181"/>
      <c r="JBN5" s="181"/>
      <c r="JBO5" s="178"/>
      <c r="JBP5" s="179"/>
      <c r="JBQ5" s="179"/>
      <c r="JBR5" s="179"/>
      <c r="JBS5" s="179"/>
      <c r="JBT5" s="180"/>
      <c r="JBU5" s="179"/>
      <c r="JBV5" s="181"/>
      <c r="JBW5" s="181"/>
      <c r="JBX5" s="181"/>
      <c r="JBY5" s="181"/>
      <c r="JBZ5" s="181"/>
      <c r="JCA5" s="181"/>
      <c r="JCB5" s="178"/>
      <c r="JCC5" s="179"/>
      <c r="JCD5" s="179"/>
      <c r="JCE5" s="179"/>
      <c r="JCF5" s="179"/>
      <c r="JCG5" s="180"/>
      <c r="JCH5" s="179"/>
      <c r="JCI5" s="181"/>
      <c r="JCJ5" s="181"/>
      <c r="JCK5" s="181"/>
      <c r="JCL5" s="181"/>
      <c r="JCM5" s="181"/>
      <c r="JCN5" s="181"/>
      <c r="JCO5" s="178"/>
      <c r="JCP5" s="179"/>
      <c r="JCQ5" s="179"/>
      <c r="JCR5" s="179"/>
      <c r="JCS5" s="179"/>
      <c r="JCT5" s="180"/>
      <c r="JCU5" s="179"/>
      <c r="JCV5" s="181"/>
      <c r="JCW5" s="181"/>
      <c r="JCX5" s="181"/>
      <c r="JCY5" s="181"/>
      <c r="JCZ5" s="181"/>
      <c r="JDA5" s="181"/>
      <c r="JDB5" s="178"/>
      <c r="JDC5" s="179"/>
      <c r="JDD5" s="179"/>
      <c r="JDE5" s="179"/>
      <c r="JDF5" s="179"/>
      <c r="JDG5" s="180"/>
      <c r="JDH5" s="179"/>
      <c r="JDI5" s="181"/>
      <c r="JDJ5" s="181"/>
      <c r="JDK5" s="181"/>
      <c r="JDL5" s="181"/>
      <c r="JDM5" s="181"/>
      <c r="JDN5" s="181"/>
      <c r="JDO5" s="178"/>
      <c r="JDP5" s="179"/>
      <c r="JDQ5" s="179"/>
      <c r="JDR5" s="179"/>
      <c r="JDS5" s="179"/>
      <c r="JDT5" s="180"/>
      <c r="JDU5" s="179"/>
      <c r="JDV5" s="181"/>
      <c r="JDW5" s="181"/>
      <c r="JDX5" s="181"/>
      <c r="JDY5" s="181"/>
      <c r="JDZ5" s="181"/>
      <c r="JEA5" s="181"/>
      <c r="JEB5" s="178"/>
      <c r="JEC5" s="179"/>
      <c r="JED5" s="179"/>
      <c r="JEE5" s="179"/>
      <c r="JEF5" s="179"/>
      <c r="JEG5" s="180"/>
      <c r="JEH5" s="179"/>
      <c r="JEI5" s="181"/>
      <c r="JEJ5" s="181"/>
      <c r="JEK5" s="181"/>
      <c r="JEL5" s="181"/>
      <c r="JEM5" s="181"/>
      <c r="JEN5" s="181"/>
      <c r="JEO5" s="178"/>
      <c r="JEP5" s="179"/>
      <c r="JEQ5" s="179"/>
      <c r="JER5" s="179"/>
      <c r="JES5" s="179"/>
      <c r="JET5" s="180"/>
      <c r="JEU5" s="179"/>
      <c r="JEV5" s="181"/>
      <c r="JEW5" s="181"/>
      <c r="JEX5" s="181"/>
      <c r="JEY5" s="181"/>
      <c r="JEZ5" s="181"/>
      <c r="JFA5" s="181"/>
      <c r="JFB5" s="178"/>
      <c r="JFC5" s="179"/>
      <c r="JFD5" s="179"/>
      <c r="JFE5" s="179"/>
      <c r="JFF5" s="179"/>
      <c r="JFG5" s="180"/>
      <c r="JFH5" s="179"/>
      <c r="JFI5" s="181"/>
      <c r="JFJ5" s="181"/>
      <c r="JFK5" s="181"/>
      <c r="JFL5" s="181"/>
      <c r="JFM5" s="181"/>
      <c r="JFN5" s="181"/>
      <c r="JFO5" s="178"/>
      <c r="JFP5" s="179"/>
      <c r="JFQ5" s="179"/>
      <c r="JFR5" s="179"/>
      <c r="JFS5" s="179"/>
      <c r="JFT5" s="180"/>
      <c r="JFU5" s="179"/>
      <c r="JFV5" s="181"/>
      <c r="JFW5" s="181"/>
      <c r="JFX5" s="181"/>
      <c r="JFY5" s="181"/>
      <c r="JFZ5" s="181"/>
      <c r="JGA5" s="181"/>
      <c r="JGB5" s="178"/>
      <c r="JGC5" s="179"/>
      <c r="JGD5" s="179"/>
      <c r="JGE5" s="179"/>
      <c r="JGF5" s="179"/>
      <c r="JGG5" s="180"/>
      <c r="JGH5" s="179"/>
      <c r="JGI5" s="181"/>
      <c r="JGJ5" s="181"/>
      <c r="JGK5" s="181"/>
      <c r="JGL5" s="181"/>
      <c r="JGM5" s="181"/>
      <c r="JGN5" s="181"/>
      <c r="JGO5" s="178"/>
      <c r="JGP5" s="179"/>
      <c r="JGQ5" s="179"/>
      <c r="JGR5" s="179"/>
      <c r="JGS5" s="179"/>
      <c r="JGT5" s="180"/>
      <c r="JGU5" s="179"/>
      <c r="JGV5" s="181"/>
      <c r="JGW5" s="181"/>
      <c r="JGX5" s="181"/>
      <c r="JGY5" s="181"/>
      <c r="JGZ5" s="181"/>
      <c r="JHA5" s="181"/>
      <c r="JHB5" s="178"/>
      <c r="JHC5" s="179"/>
      <c r="JHD5" s="179"/>
      <c r="JHE5" s="179"/>
      <c r="JHF5" s="179"/>
      <c r="JHG5" s="180"/>
      <c r="JHH5" s="179"/>
      <c r="JHI5" s="181"/>
      <c r="JHJ5" s="181"/>
      <c r="JHK5" s="181"/>
      <c r="JHL5" s="181"/>
      <c r="JHM5" s="181"/>
      <c r="JHN5" s="181"/>
      <c r="JHO5" s="178"/>
      <c r="JHP5" s="179"/>
      <c r="JHQ5" s="179"/>
      <c r="JHR5" s="179"/>
      <c r="JHS5" s="179"/>
      <c r="JHT5" s="180"/>
      <c r="JHU5" s="179"/>
      <c r="JHV5" s="181"/>
      <c r="JHW5" s="181"/>
      <c r="JHX5" s="181"/>
      <c r="JHY5" s="181"/>
      <c r="JHZ5" s="181"/>
      <c r="JIA5" s="181"/>
      <c r="JIB5" s="178"/>
      <c r="JIC5" s="179"/>
      <c r="JID5" s="179"/>
      <c r="JIE5" s="179"/>
      <c r="JIF5" s="179"/>
      <c r="JIG5" s="180"/>
      <c r="JIH5" s="179"/>
      <c r="JII5" s="181"/>
      <c r="JIJ5" s="181"/>
      <c r="JIK5" s="181"/>
      <c r="JIL5" s="181"/>
      <c r="JIM5" s="181"/>
      <c r="JIN5" s="181"/>
      <c r="JIO5" s="178"/>
      <c r="JIP5" s="179"/>
      <c r="JIQ5" s="179"/>
      <c r="JIR5" s="179"/>
      <c r="JIS5" s="179"/>
      <c r="JIT5" s="180"/>
      <c r="JIU5" s="179"/>
      <c r="JIV5" s="181"/>
      <c r="JIW5" s="181"/>
      <c r="JIX5" s="181"/>
      <c r="JIY5" s="181"/>
      <c r="JIZ5" s="181"/>
      <c r="JJA5" s="181"/>
      <c r="JJB5" s="178"/>
      <c r="JJC5" s="179"/>
      <c r="JJD5" s="179"/>
      <c r="JJE5" s="179"/>
      <c r="JJF5" s="179"/>
      <c r="JJG5" s="180"/>
      <c r="JJH5" s="179"/>
      <c r="JJI5" s="181"/>
      <c r="JJJ5" s="181"/>
      <c r="JJK5" s="181"/>
      <c r="JJL5" s="181"/>
      <c r="JJM5" s="181"/>
      <c r="JJN5" s="181"/>
      <c r="JJO5" s="178"/>
      <c r="JJP5" s="179"/>
      <c r="JJQ5" s="179"/>
      <c r="JJR5" s="179"/>
      <c r="JJS5" s="179"/>
      <c r="JJT5" s="180"/>
      <c r="JJU5" s="179"/>
      <c r="JJV5" s="181"/>
      <c r="JJW5" s="181"/>
      <c r="JJX5" s="181"/>
      <c r="JJY5" s="181"/>
      <c r="JJZ5" s="181"/>
      <c r="JKA5" s="181"/>
      <c r="JKB5" s="178"/>
      <c r="JKC5" s="179"/>
      <c r="JKD5" s="179"/>
      <c r="JKE5" s="179"/>
      <c r="JKF5" s="179"/>
      <c r="JKG5" s="180"/>
      <c r="JKH5" s="179"/>
      <c r="JKI5" s="181"/>
      <c r="JKJ5" s="181"/>
      <c r="JKK5" s="181"/>
      <c r="JKL5" s="181"/>
      <c r="JKM5" s="181"/>
      <c r="JKN5" s="181"/>
      <c r="JKO5" s="178"/>
      <c r="JKP5" s="179"/>
      <c r="JKQ5" s="179"/>
      <c r="JKR5" s="179"/>
      <c r="JKS5" s="179"/>
      <c r="JKT5" s="180"/>
      <c r="JKU5" s="179"/>
      <c r="JKV5" s="181"/>
      <c r="JKW5" s="181"/>
      <c r="JKX5" s="181"/>
      <c r="JKY5" s="181"/>
      <c r="JKZ5" s="181"/>
      <c r="JLA5" s="181"/>
      <c r="JLB5" s="178"/>
      <c r="JLC5" s="179"/>
      <c r="JLD5" s="179"/>
      <c r="JLE5" s="179"/>
      <c r="JLF5" s="179"/>
      <c r="JLG5" s="180"/>
      <c r="JLH5" s="179"/>
      <c r="JLI5" s="181"/>
      <c r="JLJ5" s="181"/>
      <c r="JLK5" s="181"/>
      <c r="JLL5" s="181"/>
      <c r="JLM5" s="181"/>
      <c r="JLN5" s="181"/>
      <c r="JLO5" s="178"/>
      <c r="JLP5" s="179"/>
      <c r="JLQ5" s="179"/>
      <c r="JLR5" s="179"/>
      <c r="JLS5" s="179"/>
      <c r="JLT5" s="180"/>
      <c r="JLU5" s="179"/>
      <c r="JLV5" s="181"/>
      <c r="JLW5" s="181"/>
      <c r="JLX5" s="181"/>
      <c r="JLY5" s="181"/>
      <c r="JLZ5" s="181"/>
      <c r="JMA5" s="181"/>
      <c r="JMB5" s="178"/>
      <c r="JMC5" s="179"/>
      <c r="JMD5" s="179"/>
      <c r="JME5" s="179"/>
      <c r="JMF5" s="179"/>
      <c r="JMG5" s="180"/>
      <c r="JMH5" s="179"/>
      <c r="JMI5" s="181"/>
      <c r="JMJ5" s="181"/>
      <c r="JMK5" s="181"/>
      <c r="JML5" s="181"/>
      <c r="JMM5" s="181"/>
      <c r="JMN5" s="181"/>
      <c r="JMO5" s="178"/>
      <c r="JMP5" s="179"/>
      <c r="JMQ5" s="179"/>
      <c r="JMR5" s="179"/>
      <c r="JMS5" s="179"/>
      <c r="JMT5" s="180"/>
      <c r="JMU5" s="179"/>
      <c r="JMV5" s="181"/>
      <c r="JMW5" s="181"/>
      <c r="JMX5" s="181"/>
      <c r="JMY5" s="181"/>
      <c r="JMZ5" s="181"/>
      <c r="JNA5" s="181"/>
      <c r="JNB5" s="178"/>
      <c r="JNC5" s="179"/>
      <c r="JND5" s="179"/>
      <c r="JNE5" s="179"/>
      <c r="JNF5" s="179"/>
      <c r="JNG5" s="180"/>
      <c r="JNH5" s="179"/>
      <c r="JNI5" s="181"/>
      <c r="JNJ5" s="181"/>
      <c r="JNK5" s="181"/>
      <c r="JNL5" s="181"/>
      <c r="JNM5" s="181"/>
      <c r="JNN5" s="181"/>
      <c r="JNO5" s="178"/>
      <c r="JNP5" s="179"/>
      <c r="JNQ5" s="179"/>
      <c r="JNR5" s="179"/>
      <c r="JNS5" s="179"/>
      <c r="JNT5" s="180"/>
      <c r="JNU5" s="179"/>
      <c r="JNV5" s="181"/>
      <c r="JNW5" s="181"/>
      <c r="JNX5" s="181"/>
      <c r="JNY5" s="181"/>
      <c r="JNZ5" s="181"/>
      <c r="JOA5" s="181"/>
      <c r="JOB5" s="178"/>
      <c r="JOC5" s="179"/>
      <c r="JOD5" s="179"/>
      <c r="JOE5" s="179"/>
      <c r="JOF5" s="179"/>
      <c r="JOG5" s="180"/>
      <c r="JOH5" s="179"/>
      <c r="JOI5" s="181"/>
      <c r="JOJ5" s="181"/>
      <c r="JOK5" s="181"/>
      <c r="JOL5" s="181"/>
      <c r="JOM5" s="181"/>
      <c r="JON5" s="181"/>
      <c r="JOO5" s="178"/>
      <c r="JOP5" s="179"/>
      <c r="JOQ5" s="179"/>
      <c r="JOR5" s="179"/>
      <c r="JOS5" s="179"/>
      <c r="JOT5" s="180"/>
      <c r="JOU5" s="179"/>
      <c r="JOV5" s="181"/>
      <c r="JOW5" s="181"/>
      <c r="JOX5" s="181"/>
      <c r="JOY5" s="181"/>
      <c r="JOZ5" s="181"/>
      <c r="JPA5" s="181"/>
      <c r="JPB5" s="178"/>
      <c r="JPC5" s="179"/>
      <c r="JPD5" s="179"/>
      <c r="JPE5" s="179"/>
      <c r="JPF5" s="179"/>
      <c r="JPG5" s="180"/>
      <c r="JPH5" s="179"/>
      <c r="JPI5" s="181"/>
      <c r="JPJ5" s="181"/>
      <c r="JPK5" s="181"/>
      <c r="JPL5" s="181"/>
      <c r="JPM5" s="181"/>
      <c r="JPN5" s="181"/>
      <c r="JPO5" s="178"/>
      <c r="JPP5" s="179"/>
      <c r="JPQ5" s="179"/>
      <c r="JPR5" s="179"/>
      <c r="JPS5" s="179"/>
      <c r="JPT5" s="180"/>
      <c r="JPU5" s="179"/>
      <c r="JPV5" s="181"/>
      <c r="JPW5" s="181"/>
      <c r="JPX5" s="181"/>
      <c r="JPY5" s="181"/>
      <c r="JPZ5" s="181"/>
      <c r="JQA5" s="181"/>
      <c r="JQB5" s="178"/>
      <c r="JQC5" s="179"/>
      <c r="JQD5" s="179"/>
      <c r="JQE5" s="179"/>
      <c r="JQF5" s="179"/>
      <c r="JQG5" s="180"/>
      <c r="JQH5" s="179"/>
      <c r="JQI5" s="181"/>
      <c r="JQJ5" s="181"/>
      <c r="JQK5" s="181"/>
      <c r="JQL5" s="181"/>
      <c r="JQM5" s="181"/>
      <c r="JQN5" s="181"/>
      <c r="JQO5" s="178"/>
      <c r="JQP5" s="179"/>
      <c r="JQQ5" s="179"/>
      <c r="JQR5" s="179"/>
      <c r="JQS5" s="179"/>
      <c r="JQT5" s="180"/>
      <c r="JQU5" s="179"/>
      <c r="JQV5" s="181"/>
      <c r="JQW5" s="181"/>
      <c r="JQX5" s="181"/>
      <c r="JQY5" s="181"/>
      <c r="JQZ5" s="181"/>
      <c r="JRA5" s="181"/>
      <c r="JRB5" s="178"/>
      <c r="JRC5" s="179"/>
      <c r="JRD5" s="179"/>
      <c r="JRE5" s="179"/>
      <c r="JRF5" s="179"/>
      <c r="JRG5" s="180"/>
      <c r="JRH5" s="179"/>
      <c r="JRI5" s="181"/>
      <c r="JRJ5" s="181"/>
      <c r="JRK5" s="181"/>
      <c r="JRL5" s="181"/>
      <c r="JRM5" s="181"/>
      <c r="JRN5" s="181"/>
      <c r="JRO5" s="178"/>
      <c r="JRP5" s="179"/>
      <c r="JRQ5" s="179"/>
      <c r="JRR5" s="179"/>
      <c r="JRS5" s="179"/>
      <c r="JRT5" s="180"/>
      <c r="JRU5" s="179"/>
      <c r="JRV5" s="181"/>
      <c r="JRW5" s="181"/>
      <c r="JRX5" s="181"/>
      <c r="JRY5" s="181"/>
      <c r="JRZ5" s="181"/>
      <c r="JSA5" s="181"/>
      <c r="JSB5" s="178"/>
      <c r="JSC5" s="179"/>
      <c r="JSD5" s="179"/>
      <c r="JSE5" s="179"/>
      <c r="JSF5" s="179"/>
      <c r="JSG5" s="180"/>
      <c r="JSH5" s="179"/>
      <c r="JSI5" s="181"/>
      <c r="JSJ5" s="181"/>
      <c r="JSK5" s="181"/>
      <c r="JSL5" s="181"/>
      <c r="JSM5" s="181"/>
      <c r="JSN5" s="181"/>
      <c r="JSO5" s="178"/>
      <c r="JSP5" s="179"/>
      <c r="JSQ5" s="179"/>
      <c r="JSR5" s="179"/>
      <c r="JSS5" s="179"/>
      <c r="JST5" s="180"/>
      <c r="JSU5" s="179"/>
      <c r="JSV5" s="181"/>
      <c r="JSW5" s="181"/>
      <c r="JSX5" s="181"/>
      <c r="JSY5" s="181"/>
      <c r="JSZ5" s="181"/>
      <c r="JTA5" s="181"/>
      <c r="JTB5" s="178"/>
      <c r="JTC5" s="179"/>
      <c r="JTD5" s="179"/>
      <c r="JTE5" s="179"/>
      <c r="JTF5" s="179"/>
      <c r="JTG5" s="180"/>
      <c r="JTH5" s="179"/>
      <c r="JTI5" s="181"/>
      <c r="JTJ5" s="181"/>
      <c r="JTK5" s="181"/>
      <c r="JTL5" s="181"/>
      <c r="JTM5" s="181"/>
      <c r="JTN5" s="181"/>
      <c r="JTO5" s="178"/>
      <c r="JTP5" s="179"/>
      <c r="JTQ5" s="179"/>
      <c r="JTR5" s="179"/>
      <c r="JTS5" s="179"/>
      <c r="JTT5" s="180"/>
      <c r="JTU5" s="179"/>
      <c r="JTV5" s="181"/>
      <c r="JTW5" s="181"/>
      <c r="JTX5" s="181"/>
      <c r="JTY5" s="181"/>
      <c r="JTZ5" s="181"/>
      <c r="JUA5" s="181"/>
      <c r="JUB5" s="178"/>
      <c r="JUC5" s="179"/>
      <c r="JUD5" s="179"/>
      <c r="JUE5" s="179"/>
      <c r="JUF5" s="179"/>
      <c r="JUG5" s="180"/>
      <c r="JUH5" s="179"/>
      <c r="JUI5" s="181"/>
      <c r="JUJ5" s="181"/>
      <c r="JUK5" s="181"/>
      <c r="JUL5" s="181"/>
      <c r="JUM5" s="181"/>
      <c r="JUN5" s="181"/>
      <c r="JUO5" s="178"/>
      <c r="JUP5" s="179"/>
      <c r="JUQ5" s="179"/>
      <c r="JUR5" s="179"/>
      <c r="JUS5" s="179"/>
      <c r="JUT5" s="180"/>
      <c r="JUU5" s="179"/>
      <c r="JUV5" s="181"/>
      <c r="JUW5" s="181"/>
      <c r="JUX5" s="181"/>
      <c r="JUY5" s="181"/>
      <c r="JUZ5" s="181"/>
      <c r="JVA5" s="181"/>
      <c r="JVB5" s="178"/>
      <c r="JVC5" s="179"/>
      <c r="JVD5" s="179"/>
      <c r="JVE5" s="179"/>
      <c r="JVF5" s="179"/>
      <c r="JVG5" s="180"/>
      <c r="JVH5" s="179"/>
      <c r="JVI5" s="181"/>
      <c r="JVJ5" s="181"/>
      <c r="JVK5" s="181"/>
      <c r="JVL5" s="181"/>
      <c r="JVM5" s="181"/>
      <c r="JVN5" s="181"/>
      <c r="JVO5" s="178"/>
      <c r="JVP5" s="179"/>
      <c r="JVQ5" s="179"/>
      <c r="JVR5" s="179"/>
      <c r="JVS5" s="179"/>
      <c r="JVT5" s="180"/>
      <c r="JVU5" s="179"/>
      <c r="JVV5" s="181"/>
      <c r="JVW5" s="181"/>
      <c r="JVX5" s="181"/>
      <c r="JVY5" s="181"/>
      <c r="JVZ5" s="181"/>
      <c r="JWA5" s="181"/>
      <c r="JWB5" s="178"/>
      <c r="JWC5" s="179"/>
      <c r="JWD5" s="179"/>
      <c r="JWE5" s="179"/>
      <c r="JWF5" s="179"/>
      <c r="JWG5" s="180"/>
      <c r="JWH5" s="179"/>
      <c r="JWI5" s="181"/>
      <c r="JWJ5" s="181"/>
      <c r="JWK5" s="181"/>
      <c r="JWL5" s="181"/>
      <c r="JWM5" s="181"/>
      <c r="JWN5" s="181"/>
      <c r="JWO5" s="178"/>
      <c r="JWP5" s="179"/>
      <c r="JWQ5" s="179"/>
      <c r="JWR5" s="179"/>
      <c r="JWS5" s="179"/>
      <c r="JWT5" s="180"/>
      <c r="JWU5" s="179"/>
      <c r="JWV5" s="181"/>
      <c r="JWW5" s="181"/>
      <c r="JWX5" s="181"/>
      <c r="JWY5" s="181"/>
      <c r="JWZ5" s="181"/>
      <c r="JXA5" s="181"/>
      <c r="JXB5" s="178"/>
      <c r="JXC5" s="179"/>
      <c r="JXD5" s="179"/>
      <c r="JXE5" s="179"/>
      <c r="JXF5" s="179"/>
      <c r="JXG5" s="180"/>
      <c r="JXH5" s="179"/>
      <c r="JXI5" s="181"/>
      <c r="JXJ5" s="181"/>
      <c r="JXK5" s="181"/>
      <c r="JXL5" s="181"/>
      <c r="JXM5" s="181"/>
      <c r="JXN5" s="181"/>
      <c r="JXO5" s="178"/>
      <c r="JXP5" s="179"/>
      <c r="JXQ5" s="179"/>
      <c r="JXR5" s="179"/>
      <c r="JXS5" s="179"/>
      <c r="JXT5" s="180"/>
      <c r="JXU5" s="179"/>
      <c r="JXV5" s="181"/>
      <c r="JXW5" s="181"/>
      <c r="JXX5" s="181"/>
      <c r="JXY5" s="181"/>
      <c r="JXZ5" s="181"/>
      <c r="JYA5" s="181"/>
      <c r="JYB5" s="178"/>
      <c r="JYC5" s="179"/>
      <c r="JYD5" s="179"/>
      <c r="JYE5" s="179"/>
      <c r="JYF5" s="179"/>
      <c r="JYG5" s="180"/>
      <c r="JYH5" s="179"/>
      <c r="JYI5" s="181"/>
      <c r="JYJ5" s="181"/>
      <c r="JYK5" s="181"/>
      <c r="JYL5" s="181"/>
      <c r="JYM5" s="181"/>
      <c r="JYN5" s="181"/>
      <c r="JYO5" s="178"/>
      <c r="JYP5" s="179"/>
      <c r="JYQ5" s="179"/>
      <c r="JYR5" s="179"/>
      <c r="JYS5" s="179"/>
      <c r="JYT5" s="180"/>
      <c r="JYU5" s="179"/>
      <c r="JYV5" s="181"/>
      <c r="JYW5" s="181"/>
      <c r="JYX5" s="181"/>
      <c r="JYY5" s="181"/>
      <c r="JYZ5" s="181"/>
      <c r="JZA5" s="181"/>
      <c r="JZB5" s="178"/>
      <c r="JZC5" s="179"/>
      <c r="JZD5" s="179"/>
      <c r="JZE5" s="179"/>
      <c r="JZF5" s="179"/>
      <c r="JZG5" s="180"/>
      <c r="JZH5" s="179"/>
      <c r="JZI5" s="181"/>
      <c r="JZJ5" s="181"/>
      <c r="JZK5" s="181"/>
      <c r="JZL5" s="181"/>
      <c r="JZM5" s="181"/>
      <c r="JZN5" s="181"/>
      <c r="JZO5" s="178"/>
      <c r="JZP5" s="179"/>
      <c r="JZQ5" s="179"/>
      <c r="JZR5" s="179"/>
      <c r="JZS5" s="179"/>
      <c r="JZT5" s="180"/>
      <c r="JZU5" s="179"/>
      <c r="JZV5" s="181"/>
      <c r="JZW5" s="181"/>
      <c r="JZX5" s="181"/>
      <c r="JZY5" s="181"/>
      <c r="JZZ5" s="181"/>
      <c r="KAA5" s="181"/>
      <c r="KAB5" s="178"/>
      <c r="KAC5" s="179"/>
      <c r="KAD5" s="179"/>
      <c r="KAE5" s="179"/>
      <c r="KAF5" s="179"/>
      <c r="KAG5" s="180"/>
      <c r="KAH5" s="179"/>
      <c r="KAI5" s="181"/>
      <c r="KAJ5" s="181"/>
      <c r="KAK5" s="181"/>
      <c r="KAL5" s="181"/>
      <c r="KAM5" s="181"/>
      <c r="KAN5" s="181"/>
      <c r="KAO5" s="178"/>
      <c r="KAP5" s="179"/>
      <c r="KAQ5" s="179"/>
      <c r="KAR5" s="179"/>
      <c r="KAS5" s="179"/>
      <c r="KAT5" s="180"/>
      <c r="KAU5" s="179"/>
      <c r="KAV5" s="181"/>
      <c r="KAW5" s="181"/>
      <c r="KAX5" s="181"/>
      <c r="KAY5" s="181"/>
      <c r="KAZ5" s="181"/>
      <c r="KBA5" s="181"/>
      <c r="KBB5" s="178"/>
      <c r="KBC5" s="179"/>
      <c r="KBD5" s="179"/>
      <c r="KBE5" s="179"/>
      <c r="KBF5" s="179"/>
      <c r="KBG5" s="180"/>
      <c r="KBH5" s="179"/>
      <c r="KBI5" s="181"/>
      <c r="KBJ5" s="181"/>
      <c r="KBK5" s="181"/>
      <c r="KBL5" s="181"/>
      <c r="KBM5" s="181"/>
      <c r="KBN5" s="181"/>
      <c r="KBO5" s="178"/>
      <c r="KBP5" s="179"/>
      <c r="KBQ5" s="179"/>
      <c r="KBR5" s="179"/>
      <c r="KBS5" s="179"/>
      <c r="KBT5" s="180"/>
      <c r="KBU5" s="179"/>
      <c r="KBV5" s="181"/>
      <c r="KBW5" s="181"/>
      <c r="KBX5" s="181"/>
      <c r="KBY5" s="181"/>
      <c r="KBZ5" s="181"/>
      <c r="KCA5" s="181"/>
      <c r="KCB5" s="178"/>
      <c r="KCC5" s="179"/>
      <c r="KCD5" s="179"/>
      <c r="KCE5" s="179"/>
      <c r="KCF5" s="179"/>
      <c r="KCG5" s="180"/>
      <c r="KCH5" s="179"/>
      <c r="KCI5" s="181"/>
      <c r="KCJ5" s="181"/>
      <c r="KCK5" s="181"/>
      <c r="KCL5" s="181"/>
      <c r="KCM5" s="181"/>
      <c r="KCN5" s="181"/>
      <c r="KCO5" s="178"/>
      <c r="KCP5" s="179"/>
      <c r="KCQ5" s="179"/>
      <c r="KCR5" s="179"/>
      <c r="KCS5" s="179"/>
      <c r="KCT5" s="180"/>
      <c r="KCU5" s="179"/>
      <c r="KCV5" s="181"/>
      <c r="KCW5" s="181"/>
      <c r="KCX5" s="181"/>
      <c r="KCY5" s="181"/>
      <c r="KCZ5" s="181"/>
      <c r="KDA5" s="181"/>
      <c r="KDB5" s="178"/>
      <c r="KDC5" s="179"/>
      <c r="KDD5" s="179"/>
      <c r="KDE5" s="179"/>
      <c r="KDF5" s="179"/>
      <c r="KDG5" s="180"/>
      <c r="KDH5" s="179"/>
      <c r="KDI5" s="181"/>
      <c r="KDJ5" s="181"/>
      <c r="KDK5" s="181"/>
      <c r="KDL5" s="181"/>
      <c r="KDM5" s="181"/>
      <c r="KDN5" s="181"/>
      <c r="KDO5" s="178"/>
      <c r="KDP5" s="179"/>
      <c r="KDQ5" s="179"/>
      <c r="KDR5" s="179"/>
      <c r="KDS5" s="179"/>
      <c r="KDT5" s="180"/>
      <c r="KDU5" s="179"/>
      <c r="KDV5" s="181"/>
      <c r="KDW5" s="181"/>
      <c r="KDX5" s="181"/>
      <c r="KDY5" s="181"/>
      <c r="KDZ5" s="181"/>
      <c r="KEA5" s="181"/>
      <c r="KEB5" s="178"/>
      <c r="KEC5" s="179"/>
      <c r="KED5" s="179"/>
      <c r="KEE5" s="179"/>
      <c r="KEF5" s="179"/>
      <c r="KEG5" s="180"/>
      <c r="KEH5" s="179"/>
      <c r="KEI5" s="181"/>
      <c r="KEJ5" s="181"/>
      <c r="KEK5" s="181"/>
      <c r="KEL5" s="181"/>
      <c r="KEM5" s="181"/>
      <c r="KEN5" s="181"/>
      <c r="KEO5" s="178"/>
      <c r="KEP5" s="179"/>
      <c r="KEQ5" s="179"/>
      <c r="KER5" s="179"/>
      <c r="KES5" s="179"/>
      <c r="KET5" s="180"/>
      <c r="KEU5" s="179"/>
      <c r="KEV5" s="181"/>
      <c r="KEW5" s="181"/>
      <c r="KEX5" s="181"/>
      <c r="KEY5" s="181"/>
      <c r="KEZ5" s="181"/>
      <c r="KFA5" s="181"/>
      <c r="KFB5" s="178"/>
      <c r="KFC5" s="179"/>
      <c r="KFD5" s="179"/>
      <c r="KFE5" s="179"/>
      <c r="KFF5" s="179"/>
      <c r="KFG5" s="180"/>
      <c r="KFH5" s="179"/>
      <c r="KFI5" s="181"/>
      <c r="KFJ5" s="181"/>
      <c r="KFK5" s="181"/>
      <c r="KFL5" s="181"/>
      <c r="KFM5" s="181"/>
      <c r="KFN5" s="181"/>
      <c r="KFO5" s="178"/>
      <c r="KFP5" s="179"/>
      <c r="KFQ5" s="179"/>
      <c r="KFR5" s="179"/>
      <c r="KFS5" s="179"/>
      <c r="KFT5" s="180"/>
      <c r="KFU5" s="179"/>
      <c r="KFV5" s="181"/>
      <c r="KFW5" s="181"/>
      <c r="KFX5" s="181"/>
      <c r="KFY5" s="181"/>
      <c r="KFZ5" s="181"/>
      <c r="KGA5" s="181"/>
      <c r="KGB5" s="178"/>
      <c r="KGC5" s="179"/>
      <c r="KGD5" s="179"/>
      <c r="KGE5" s="179"/>
      <c r="KGF5" s="179"/>
      <c r="KGG5" s="180"/>
      <c r="KGH5" s="179"/>
      <c r="KGI5" s="181"/>
      <c r="KGJ5" s="181"/>
      <c r="KGK5" s="181"/>
      <c r="KGL5" s="181"/>
      <c r="KGM5" s="181"/>
      <c r="KGN5" s="181"/>
      <c r="KGO5" s="178"/>
      <c r="KGP5" s="179"/>
      <c r="KGQ5" s="179"/>
      <c r="KGR5" s="179"/>
      <c r="KGS5" s="179"/>
      <c r="KGT5" s="180"/>
      <c r="KGU5" s="179"/>
      <c r="KGV5" s="181"/>
      <c r="KGW5" s="181"/>
      <c r="KGX5" s="181"/>
      <c r="KGY5" s="181"/>
      <c r="KGZ5" s="181"/>
      <c r="KHA5" s="181"/>
      <c r="KHB5" s="178"/>
      <c r="KHC5" s="179"/>
      <c r="KHD5" s="179"/>
      <c r="KHE5" s="179"/>
      <c r="KHF5" s="179"/>
      <c r="KHG5" s="180"/>
      <c r="KHH5" s="179"/>
      <c r="KHI5" s="181"/>
      <c r="KHJ5" s="181"/>
      <c r="KHK5" s="181"/>
      <c r="KHL5" s="181"/>
      <c r="KHM5" s="181"/>
      <c r="KHN5" s="181"/>
      <c r="KHO5" s="178"/>
      <c r="KHP5" s="179"/>
      <c r="KHQ5" s="179"/>
      <c r="KHR5" s="179"/>
      <c r="KHS5" s="179"/>
      <c r="KHT5" s="180"/>
      <c r="KHU5" s="179"/>
      <c r="KHV5" s="181"/>
      <c r="KHW5" s="181"/>
      <c r="KHX5" s="181"/>
      <c r="KHY5" s="181"/>
      <c r="KHZ5" s="181"/>
      <c r="KIA5" s="181"/>
      <c r="KIB5" s="178"/>
      <c r="KIC5" s="179"/>
      <c r="KID5" s="179"/>
      <c r="KIE5" s="179"/>
      <c r="KIF5" s="179"/>
      <c r="KIG5" s="180"/>
      <c r="KIH5" s="179"/>
      <c r="KII5" s="181"/>
      <c r="KIJ5" s="181"/>
      <c r="KIK5" s="181"/>
      <c r="KIL5" s="181"/>
      <c r="KIM5" s="181"/>
      <c r="KIN5" s="181"/>
      <c r="KIO5" s="178"/>
      <c r="KIP5" s="179"/>
      <c r="KIQ5" s="179"/>
      <c r="KIR5" s="179"/>
      <c r="KIS5" s="179"/>
      <c r="KIT5" s="180"/>
      <c r="KIU5" s="179"/>
      <c r="KIV5" s="181"/>
      <c r="KIW5" s="181"/>
      <c r="KIX5" s="181"/>
      <c r="KIY5" s="181"/>
      <c r="KIZ5" s="181"/>
      <c r="KJA5" s="181"/>
      <c r="KJB5" s="178"/>
      <c r="KJC5" s="179"/>
      <c r="KJD5" s="179"/>
      <c r="KJE5" s="179"/>
      <c r="KJF5" s="179"/>
      <c r="KJG5" s="180"/>
      <c r="KJH5" s="179"/>
      <c r="KJI5" s="181"/>
      <c r="KJJ5" s="181"/>
      <c r="KJK5" s="181"/>
      <c r="KJL5" s="181"/>
      <c r="KJM5" s="181"/>
      <c r="KJN5" s="181"/>
      <c r="KJO5" s="178"/>
      <c r="KJP5" s="179"/>
      <c r="KJQ5" s="179"/>
      <c r="KJR5" s="179"/>
      <c r="KJS5" s="179"/>
      <c r="KJT5" s="180"/>
      <c r="KJU5" s="179"/>
      <c r="KJV5" s="181"/>
      <c r="KJW5" s="181"/>
      <c r="KJX5" s="181"/>
      <c r="KJY5" s="181"/>
      <c r="KJZ5" s="181"/>
      <c r="KKA5" s="181"/>
      <c r="KKB5" s="178"/>
      <c r="KKC5" s="179"/>
      <c r="KKD5" s="179"/>
      <c r="KKE5" s="179"/>
      <c r="KKF5" s="179"/>
      <c r="KKG5" s="180"/>
      <c r="KKH5" s="179"/>
      <c r="KKI5" s="181"/>
      <c r="KKJ5" s="181"/>
      <c r="KKK5" s="181"/>
      <c r="KKL5" s="181"/>
      <c r="KKM5" s="181"/>
      <c r="KKN5" s="181"/>
      <c r="KKO5" s="178"/>
      <c r="KKP5" s="179"/>
      <c r="KKQ5" s="179"/>
      <c r="KKR5" s="179"/>
      <c r="KKS5" s="179"/>
      <c r="KKT5" s="180"/>
      <c r="KKU5" s="179"/>
      <c r="KKV5" s="181"/>
      <c r="KKW5" s="181"/>
      <c r="KKX5" s="181"/>
      <c r="KKY5" s="181"/>
      <c r="KKZ5" s="181"/>
      <c r="KLA5" s="181"/>
      <c r="KLB5" s="178"/>
      <c r="KLC5" s="179"/>
      <c r="KLD5" s="179"/>
      <c r="KLE5" s="179"/>
      <c r="KLF5" s="179"/>
      <c r="KLG5" s="180"/>
      <c r="KLH5" s="179"/>
      <c r="KLI5" s="181"/>
      <c r="KLJ5" s="181"/>
      <c r="KLK5" s="181"/>
      <c r="KLL5" s="181"/>
      <c r="KLM5" s="181"/>
      <c r="KLN5" s="181"/>
      <c r="KLO5" s="178"/>
      <c r="KLP5" s="179"/>
      <c r="KLQ5" s="179"/>
      <c r="KLR5" s="179"/>
      <c r="KLS5" s="179"/>
      <c r="KLT5" s="180"/>
      <c r="KLU5" s="179"/>
      <c r="KLV5" s="181"/>
      <c r="KLW5" s="181"/>
      <c r="KLX5" s="181"/>
      <c r="KLY5" s="181"/>
      <c r="KLZ5" s="181"/>
      <c r="KMA5" s="181"/>
      <c r="KMB5" s="178"/>
      <c r="KMC5" s="179"/>
      <c r="KMD5" s="179"/>
      <c r="KME5" s="179"/>
      <c r="KMF5" s="179"/>
      <c r="KMG5" s="180"/>
      <c r="KMH5" s="179"/>
      <c r="KMI5" s="181"/>
      <c r="KMJ5" s="181"/>
      <c r="KMK5" s="181"/>
      <c r="KML5" s="181"/>
      <c r="KMM5" s="181"/>
      <c r="KMN5" s="181"/>
      <c r="KMO5" s="178"/>
      <c r="KMP5" s="179"/>
      <c r="KMQ5" s="179"/>
      <c r="KMR5" s="179"/>
      <c r="KMS5" s="179"/>
      <c r="KMT5" s="180"/>
      <c r="KMU5" s="179"/>
      <c r="KMV5" s="181"/>
      <c r="KMW5" s="181"/>
      <c r="KMX5" s="181"/>
      <c r="KMY5" s="181"/>
      <c r="KMZ5" s="181"/>
      <c r="KNA5" s="181"/>
      <c r="KNB5" s="178"/>
      <c r="KNC5" s="179"/>
      <c r="KND5" s="179"/>
      <c r="KNE5" s="179"/>
      <c r="KNF5" s="179"/>
      <c r="KNG5" s="180"/>
      <c r="KNH5" s="179"/>
      <c r="KNI5" s="181"/>
      <c r="KNJ5" s="181"/>
      <c r="KNK5" s="181"/>
      <c r="KNL5" s="181"/>
      <c r="KNM5" s="181"/>
      <c r="KNN5" s="181"/>
      <c r="KNO5" s="178"/>
      <c r="KNP5" s="179"/>
      <c r="KNQ5" s="179"/>
      <c r="KNR5" s="179"/>
      <c r="KNS5" s="179"/>
      <c r="KNT5" s="180"/>
      <c r="KNU5" s="179"/>
      <c r="KNV5" s="181"/>
      <c r="KNW5" s="181"/>
      <c r="KNX5" s="181"/>
      <c r="KNY5" s="181"/>
      <c r="KNZ5" s="181"/>
      <c r="KOA5" s="181"/>
      <c r="KOB5" s="178"/>
      <c r="KOC5" s="179"/>
      <c r="KOD5" s="179"/>
      <c r="KOE5" s="179"/>
      <c r="KOF5" s="179"/>
      <c r="KOG5" s="180"/>
      <c r="KOH5" s="179"/>
      <c r="KOI5" s="181"/>
      <c r="KOJ5" s="181"/>
      <c r="KOK5" s="181"/>
      <c r="KOL5" s="181"/>
      <c r="KOM5" s="181"/>
      <c r="KON5" s="181"/>
      <c r="KOO5" s="178"/>
      <c r="KOP5" s="179"/>
      <c r="KOQ5" s="179"/>
      <c r="KOR5" s="179"/>
      <c r="KOS5" s="179"/>
      <c r="KOT5" s="180"/>
      <c r="KOU5" s="179"/>
      <c r="KOV5" s="181"/>
      <c r="KOW5" s="181"/>
      <c r="KOX5" s="181"/>
      <c r="KOY5" s="181"/>
      <c r="KOZ5" s="181"/>
      <c r="KPA5" s="181"/>
      <c r="KPB5" s="178"/>
      <c r="KPC5" s="179"/>
      <c r="KPD5" s="179"/>
      <c r="KPE5" s="179"/>
      <c r="KPF5" s="179"/>
      <c r="KPG5" s="180"/>
      <c r="KPH5" s="179"/>
      <c r="KPI5" s="181"/>
      <c r="KPJ5" s="181"/>
      <c r="KPK5" s="181"/>
      <c r="KPL5" s="181"/>
      <c r="KPM5" s="181"/>
      <c r="KPN5" s="181"/>
      <c r="KPO5" s="178"/>
      <c r="KPP5" s="179"/>
      <c r="KPQ5" s="179"/>
      <c r="KPR5" s="179"/>
      <c r="KPS5" s="179"/>
      <c r="KPT5" s="180"/>
      <c r="KPU5" s="179"/>
      <c r="KPV5" s="181"/>
      <c r="KPW5" s="181"/>
      <c r="KPX5" s="181"/>
      <c r="KPY5" s="181"/>
      <c r="KPZ5" s="181"/>
      <c r="KQA5" s="181"/>
      <c r="KQB5" s="178"/>
      <c r="KQC5" s="179"/>
      <c r="KQD5" s="179"/>
      <c r="KQE5" s="179"/>
      <c r="KQF5" s="179"/>
      <c r="KQG5" s="180"/>
      <c r="KQH5" s="179"/>
      <c r="KQI5" s="181"/>
      <c r="KQJ5" s="181"/>
      <c r="KQK5" s="181"/>
      <c r="KQL5" s="181"/>
      <c r="KQM5" s="181"/>
      <c r="KQN5" s="181"/>
      <c r="KQO5" s="178"/>
      <c r="KQP5" s="179"/>
      <c r="KQQ5" s="179"/>
      <c r="KQR5" s="179"/>
      <c r="KQS5" s="179"/>
      <c r="KQT5" s="180"/>
      <c r="KQU5" s="179"/>
      <c r="KQV5" s="181"/>
      <c r="KQW5" s="181"/>
      <c r="KQX5" s="181"/>
      <c r="KQY5" s="181"/>
      <c r="KQZ5" s="181"/>
      <c r="KRA5" s="181"/>
      <c r="KRB5" s="178"/>
      <c r="KRC5" s="179"/>
      <c r="KRD5" s="179"/>
      <c r="KRE5" s="179"/>
      <c r="KRF5" s="179"/>
      <c r="KRG5" s="180"/>
      <c r="KRH5" s="179"/>
      <c r="KRI5" s="181"/>
      <c r="KRJ5" s="181"/>
      <c r="KRK5" s="181"/>
      <c r="KRL5" s="181"/>
      <c r="KRM5" s="181"/>
      <c r="KRN5" s="181"/>
      <c r="KRO5" s="178"/>
      <c r="KRP5" s="179"/>
      <c r="KRQ5" s="179"/>
      <c r="KRR5" s="179"/>
      <c r="KRS5" s="179"/>
      <c r="KRT5" s="180"/>
      <c r="KRU5" s="179"/>
      <c r="KRV5" s="181"/>
      <c r="KRW5" s="181"/>
      <c r="KRX5" s="181"/>
      <c r="KRY5" s="181"/>
      <c r="KRZ5" s="181"/>
      <c r="KSA5" s="181"/>
      <c r="KSB5" s="178"/>
      <c r="KSC5" s="179"/>
      <c r="KSD5" s="179"/>
      <c r="KSE5" s="179"/>
      <c r="KSF5" s="179"/>
      <c r="KSG5" s="180"/>
      <c r="KSH5" s="179"/>
      <c r="KSI5" s="181"/>
      <c r="KSJ5" s="181"/>
      <c r="KSK5" s="181"/>
      <c r="KSL5" s="181"/>
      <c r="KSM5" s="181"/>
      <c r="KSN5" s="181"/>
      <c r="KSO5" s="178"/>
      <c r="KSP5" s="179"/>
      <c r="KSQ5" s="179"/>
      <c r="KSR5" s="179"/>
      <c r="KSS5" s="179"/>
      <c r="KST5" s="180"/>
      <c r="KSU5" s="179"/>
      <c r="KSV5" s="181"/>
      <c r="KSW5" s="181"/>
      <c r="KSX5" s="181"/>
      <c r="KSY5" s="181"/>
      <c r="KSZ5" s="181"/>
      <c r="KTA5" s="181"/>
      <c r="KTB5" s="178"/>
      <c r="KTC5" s="179"/>
      <c r="KTD5" s="179"/>
      <c r="KTE5" s="179"/>
      <c r="KTF5" s="179"/>
      <c r="KTG5" s="180"/>
      <c r="KTH5" s="179"/>
      <c r="KTI5" s="181"/>
      <c r="KTJ5" s="181"/>
      <c r="KTK5" s="181"/>
      <c r="KTL5" s="181"/>
      <c r="KTM5" s="181"/>
      <c r="KTN5" s="181"/>
      <c r="KTO5" s="178"/>
      <c r="KTP5" s="179"/>
      <c r="KTQ5" s="179"/>
      <c r="KTR5" s="179"/>
      <c r="KTS5" s="179"/>
      <c r="KTT5" s="180"/>
      <c r="KTU5" s="179"/>
      <c r="KTV5" s="181"/>
      <c r="KTW5" s="181"/>
      <c r="KTX5" s="181"/>
      <c r="KTY5" s="181"/>
      <c r="KTZ5" s="181"/>
      <c r="KUA5" s="181"/>
      <c r="KUB5" s="178"/>
      <c r="KUC5" s="179"/>
      <c r="KUD5" s="179"/>
      <c r="KUE5" s="179"/>
      <c r="KUF5" s="179"/>
      <c r="KUG5" s="180"/>
      <c r="KUH5" s="179"/>
      <c r="KUI5" s="181"/>
      <c r="KUJ5" s="181"/>
      <c r="KUK5" s="181"/>
      <c r="KUL5" s="181"/>
      <c r="KUM5" s="181"/>
      <c r="KUN5" s="181"/>
      <c r="KUO5" s="178"/>
      <c r="KUP5" s="179"/>
      <c r="KUQ5" s="179"/>
      <c r="KUR5" s="179"/>
      <c r="KUS5" s="179"/>
      <c r="KUT5" s="180"/>
      <c r="KUU5" s="179"/>
      <c r="KUV5" s="181"/>
      <c r="KUW5" s="181"/>
      <c r="KUX5" s="181"/>
      <c r="KUY5" s="181"/>
      <c r="KUZ5" s="181"/>
      <c r="KVA5" s="181"/>
      <c r="KVB5" s="178"/>
      <c r="KVC5" s="179"/>
      <c r="KVD5" s="179"/>
      <c r="KVE5" s="179"/>
      <c r="KVF5" s="179"/>
      <c r="KVG5" s="180"/>
      <c r="KVH5" s="179"/>
      <c r="KVI5" s="181"/>
      <c r="KVJ5" s="181"/>
      <c r="KVK5" s="181"/>
      <c r="KVL5" s="181"/>
      <c r="KVM5" s="181"/>
      <c r="KVN5" s="181"/>
      <c r="KVO5" s="178"/>
      <c r="KVP5" s="179"/>
      <c r="KVQ5" s="179"/>
      <c r="KVR5" s="179"/>
      <c r="KVS5" s="179"/>
      <c r="KVT5" s="180"/>
      <c r="KVU5" s="179"/>
      <c r="KVV5" s="181"/>
      <c r="KVW5" s="181"/>
      <c r="KVX5" s="181"/>
      <c r="KVY5" s="181"/>
      <c r="KVZ5" s="181"/>
      <c r="KWA5" s="181"/>
      <c r="KWB5" s="178"/>
      <c r="KWC5" s="179"/>
      <c r="KWD5" s="179"/>
      <c r="KWE5" s="179"/>
      <c r="KWF5" s="179"/>
      <c r="KWG5" s="180"/>
      <c r="KWH5" s="179"/>
      <c r="KWI5" s="181"/>
      <c r="KWJ5" s="181"/>
      <c r="KWK5" s="181"/>
      <c r="KWL5" s="181"/>
      <c r="KWM5" s="181"/>
      <c r="KWN5" s="181"/>
      <c r="KWO5" s="178"/>
      <c r="KWP5" s="179"/>
      <c r="KWQ5" s="179"/>
      <c r="KWR5" s="179"/>
      <c r="KWS5" s="179"/>
      <c r="KWT5" s="180"/>
      <c r="KWU5" s="179"/>
      <c r="KWV5" s="181"/>
      <c r="KWW5" s="181"/>
      <c r="KWX5" s="181"/>
      <c r="KWY5" s="181"/>
      <c r="KWZ5" s="181"/>
      <c r="KXA5" s="181"/>
      <c r="KXB5" s="178"/>
      <c r="KXC5" s="179"/>
      <c r="KXD5" s="179"/>
      <c r="KXE5" s="179"/>
      <c r="KXF5" s="179"/>
      <c r="KXG5" s="180"/>
      <c r="KXH5" s="179"/>
      <c r="KXI5" s="181"/>
      <c r="KXJ5" s="181"/>
      <c r="KXK5" s="181"/>
      <c r="KXL5" s="181"/>
      <c r="KXM5" s="181"/>
      <c r="KXN5" s="181"/>
      <c r="KXO5" s="178"/>
      <c r="KXP5" s="179"/>
      <c r="KXQ5" s="179"/>
      <c r="KXR5" s="179"/>
      <c r="KXS5" s="179"/>
      <c r="KXT5" s="180"/>
      <c r="KXU5" s="179"/>
      <c r="KXV5" s="181"/>
      <c r="KXW5" s="181"/>
      <c r="KXX5" s="181"/>
      <c r="KXY5" s="181"/>
      <c r="KXZ5" s="181"/>
      <c r="KYA5" s="181"/>
      <c r="KYB5" s="178"/>
      <c r="KYC5" s="179"/>
      <c r="KYD5" s="179"/>
      <c r="KYE5" s="179"/>
      <c r="KYF5" s="179"/>
      <c r="KYG5" s="180"/>
      <c r="KYH5" s="179"/>
      <c r="KYI5" s="181"/>
      <c r="KYJ5" s="181"/>
      <c r="KYK5" s="181"/>
      <c r="KYL5" s="181"/>
      <c r="KYM5" s="181"/>
      <c r="KYN5" s="181"/>
      <c r="KYO5" s="178"/>
      <c r="KYP5" s="179"/>
      <c r="KYQ5" s="179"/>
      <c r="KYR5" s="179"/>
      <c r="KYS5" s="179"/>
      <c r="KYT5" s="180"/>
      <c r="KYU5" s="179"/>
      <c r="KYV5" s="181"/>
      <c r="KYW5" s="181"/>
      <c r="KYX5" s="181"/>
      <c r="KYY5" s="181"/>
      <c r="KYZ5" s="181"/>
      <c r="KZA5" s="181"/>
      <c r="KZB5" s="178"/>
      <c r="KZC5" s="179"/>
      <c r="KZD5" s="179"/>
      <c r="KZE5" s="179"/>
      <c r="KZF5" s="179"/>
      <c r="KZG5" s="180"/>
      <c r="KZH5" s="179"/>
      <c r="KZI5" s="181"/>
      <c r="KZJ5" s="181"/>
      <c r="KZK5" s="181"/>
      <c r="KZL5" s="181"/>
      <c r="KZM5" s="181"/>
      <c r="KZN5" s="181"/>
      <c r="KZO5" s="178"/>
      <c r="KZP5" s="179"/>
      <c r="KZQ5" s="179"/>
      <c r="KZR5" s="179"/>
      <c r="KZS5" s="179"/>
      <c r="KZT5" s="180"/>
      <c r="KZU5" s="179"/>
      <c r="KZV5" s="181"/>
      <c r="KZW5" s="181"/>
      <c r="KZX5" s="181"/>
      <c r="KZY5" s="181"/>
      <c r="KZZ5" s="181"/>
      <c r="LAA5" s="181"/>
      <c r="LAB5" s="178"/>
      <c r="LAC5" s="179"/>
      <c r="LAD5" s="179"/>
      <c r="LAE5" s="179"/>
      <c r="LAF5" s="179"/>
      <c r="LAG5" s="180"/>
      <c r="LAH5" s="179"/>
      <c r="LAI5" s="181"/>
      <c r="LAJ5" s="181"/>
      <c r="LAK5" s="181"/>
      <c r="LAL5" s="181"/>
      <c r="LAM5" s="181"/>
      <c r="LAN5" s="181"/>
      <c r="LAO5" s="178"/>
      <c r="LAP5" s="179"/>
      <c r="LAQ5" s="179"/>
      <c r="LAR5" s="179"/>
      <c r="LAS5" s="179"/>
      <c r="LAT5" s="180"/>
      <c r="LAU5" s="179"/>
      <c r="LAV5" s="181"/>
      <c r="LAW5" s="181"/>
      <c r="LAX5" s="181"/>
      <c r="LAY5" s="181"/>
      <c r="LAZ5" s="181"/>
      <c r="LBA5" s="181"/>
      <c r="LBB5" s="178"/>
      <c r="LBC5" s="179"/>
      <c r="LBD5" s="179"/>
      <c r="LBE5" s="179"/>
      <c r="LBF5" s="179"/>
      <c r="LBG5" s="180"/>
      <c r="LBH5" s="179"/>
      <c r="LBI5" s="181"/>
      <c r="LBJ5" s="181"/>
      <c r="LBK5" s="181"/>
      <c r="LBL5" s="181"/>
      <c r="LBM5" s="181"/>
      <c r="LBN5" s="181"/>
      <c r="LBO5" s="178"/>
      <c r="LBP5" s="179"/>
      <c r="LBQ5" s="179"/>
      <c r="LBR5" s="179"/>
      <c r="LBS5" s="179"/>
      <c r="LBT5" s="180"/>
      <c r="LBU5" s="179"/>
      <c r="LBV5" s="181"/>
      <c r="LBW5" s="181"/>
      <c r="LBX5" s="181"/>
      <c r="LBY5" s="181"/>
      <c r="LBZ5" s="181"/>
      <c r="LCA5" s="181"/>
      <c r="LCB5" s="178"/>
      <c r="LCC5" s="179"/>
      <c r="LCD5" s="179"/>
      <c r="LCE5" s="179"/>
      <c r="LCF5" s="179"/>
      <c r="LCG5" s="180"/>
      <c r="LCH5" s="179"/>
      <c r="LCI5" s="181"/>
      <c r="LCJ5" s="181"/>
      <c r="LCK5" s="181"/>
      <c r="LCL5" s="181"/>
      <c r="LCM5" s="181"/>
      <c r="LCN5" s="181"/>
      <c r="LCO5" s="178"/>
      <c r="LCP5" s="179"/>
      <c r="LCQ5" s="179"/>
      <c r="LCR5" s="179"/>
      <c r="LCS5" s="179"/>
      <c r="LCT5" s="180"/>
      <c r="LCU5" s="179"/>
      <c r="LCV5" s="181"/>
      <c r="LCW5" s="181"/>
      <c r="LCX5" s="181"/>
      <c r="LCY5" s="181"/>
      <c r="LCZ5" s="181"/>
      <c r="LDA5" s="181"/>
      <c r="LDB5" s="178"/>
      <c r="LDC5" s="179"/>
      <c r="LDD5" s="179"/>
      <c r="LDE5" s="179"/>
      <c r="LDF5" s="179"/>
      <c r="LDG5" s="180"/>
      <c r="LDH5" s="179"/>
      <c r="LDI5" s="181"/>
      <c r="LDJ5" s="181"/>
      <c r="LDK5" s="181"/>
      <c r="LDL5" s="181"/>
      <c r="LDM5" s="181"/>
      <c r="LDN5" s="181"/>
      <c r="LDO5" s="178"/>
      <c r="LDP5" s="179"/>
      <c r="LDQ5" s="179"/>
      <c r="LDR5" s="179"/>
      <c r="LDS5" s="179"/>
      <c r="LDT5" s="180"/>
      <c r="LDU5" s="179"/>
      <c r="LDV5" s="181"/>
      <c r="LDW5" s="181"/>
      <c r="LDX5" s="181"/>
      <c r="LDY5" s="181"/>
      <c r="LDZ5" s="181"/>
      <c r="LEA5" s="181"/>
      <c r="LEB5" s="178"/>
      <c r="LEC5" s="179"/>
      <c r="LED5" s="179"/>
      <c r="LEE5" s="179"/>
      <c r="LEF5" s="179"/>
      <c r="LEG5" s="180"/>
      <c r="LEH5" s="179"/>
      <c r="LEI5" s="181"/>
      <c r="LEJ5" s="181"/>
      <c r="LEK5" s="181"/>
      <c r="LEL5" s="181"/>
      <c r="LEM5" s="181"/>
      <c r="LEN5" s="181"/>
      <c r="LEO5" s="178"/>
      <c r="LEP5" s="179"/>
      <c r="LEQ5" s="179"/>
      <c r="LER5" s="179"/>
      <c r="LES5" s="179"/>
      <c r="LET5" s="180"/>
      <c r="LEU5" s="179"/>
      <c r="LEV5" s="181"/>
      <c r="LEW5" s="181"/>
      <c r="LEX5" s="181"/>
      <c r="LEY5" s="181"/>
      <c r="LEZ5" s="181"/>
      <c r="LFA5" s="181"/>
      <c r="LFB5" s="178"/>
      <c r="LFC5" s="179"/>
      <c r="LFD5" s="179"/>
      <c r="LFE5" s="179"/>
      <c r="LFF5" s="179"/>
      <c r="LFG5" s="180"/>
      <c r="LFH5" s="179"/>
      <c r="LFI5" s="181"/>
      <c r="LFJ5" s="181"/>
      <c r="LFK5" s="181"/>
      <c r="LFL5" s="181"/>
      <c r="LFM5" s="181"/>
      <c r="LFN5" s="181"/>
      <c r="LFO5" s="178"/>
      <c r="LFP5" s="179"/>
      <c r="LFQ5" s="179"/>
      <c r="LFR5" s="179"/>
      <c r="LFS5" s="179"/>
      <c r="LFT5" s="180"/>
      <c r="LFU5" s="179"/>
      <c r="LFV5" s="181"/>
      <c r="LFW5" s="181"/>
      <c r="LFX5" s="181"/>
      <c r="LFY5" s="181"/>
      <c r="LFZ5" s="181"/>
      <c r="LGA5" s="181"/>
      <c r="LGB5" s="178"/>
      <c r="LGC5" s="179"/>
      <c r="LGD5" s="179"/>
      <c r="LGE5" s="179"/>
      <c r="LGF5" s="179"/>
      <c r="LGG5" s="180"/>
      <c r="LGH5" s="179"/>
      <c r="LGI5" s="181"/>
      <c r="LGJ5" s="181"/>
      <c r="LGK5" s="181"/>
      <c r="LGL5" s="181"/>
      <c r="LGM5" s="181"/>
      <c r="LGN5" s="181"/>
      <c r="LGO5" s="178"/>
      <c r="LGP5" s="179"/>
      <c r="LGQ5" s="179"/>
      <c r="LGR5" s="179"/>
      <c r="LGS5" s="179"/>
      <c r="LGT5" s="180"/>
      <c r="LGU5" s="179"/>
      <c r="LGV5" s="181"/>
      <c r="LGW5" s="181"/>
      <c r="LGX5" s="181"/>
      <c r="LGY5" s="181"/>
      <c r="LGZ5" s="181"/>
      <c r="LHA5" s="181"/>
      <c r="LHB5" s="178"/>
      <c r="LHC5" s="179"/>
      <c r="LHD5" s="179"/>
      <c r="LHE5" s="179"/>
      <c r="LHF5" s="179"/>
      <c r="LHG5" s="180"/>
      <c r="LHH5" s="179"/>
      <c r="LHI5" s="181"/>
      <c r="LHJ5" s="181"/>
      <c r="LHK5" s="181"/>
      <c r="LHL5" s="181"/>
      <c r="LHM5" s="181"/>
      <c r="LHN5" s="181"/>
      <c r="LHO5" s="178"/>
      <c r="LHP5" s="179"/>
      <c r="LHQ5" s="179"/>
      <c r="LHR5" s="179"/>
      <c r="LHS5" s="179"/>
      <c r="LHT5" s="180"/>
      <c r="LHU5" s="179"/>
      <c r="LHV5" s="181"/>
      <c r="LHW5" s="181"/>
      <c r="LHX5" s="181"/>
      <c r="LHY5" s="181"/>
      <c r="LHZ5" s="181"/>
      <c r="LIA5" s="181"/>
      <c r="LIB5" s="178"/>
      <c r="LIC5" s="179"/>
      <c r="LID5" s="179"/>
      <c r="LIE5" s="179"/>
      <c r="LIF5" s="179"/>
      <c r="LIG5" s="180"/>
      <c r="LIH5" s="179"/>
      <c r="LII5" s="181"/>
      <c r="LIJ5" s="181"/>
      <c r="LIK5" s="181"/>
      <c r="LIL5" s="181"/>
      <c r="LIM5" s="181"/>
      <c r="LIN5" s="181"/>
      <c r="LIO5" s="178"/>
      <c r="LIP5" s="179"/>
      <c r="LIQ5" s="179"/>
      <c r="LIR5" s="179"/>
      <c r="LIS5" s="179"/>
      <c r="LIT5" s="180"/>
      <c r="LIU5" s="179"/>
      <c r="LIV5" s="181"/>
      <c r="LIW5" s="181"/>
      <c r="LIX5" s="181"/>
      <c r="LIY5" s="181"/>
      <c r="LIZ5" s="181"/>
      <c r="LJA5" s="181"/>
      <c r="LJB5" s="178"/>
      <c r="LJC5" s="179"/>
      <c r="LJD5" s="179"/>
      <c r="LJE5" s="179"/>
      <c r="LJF5" s="179"/>
      <c r="LJG5" s="180"/>
      <c r="LJH5" s="179"/>
      <c r="LJI5" s="181"/>
      <c r="LJJ5" s="181"/>
      <c r="LJK5" s="181"/>
      <c r="LJL5" s="181"/>
      <c r="LJM5" s="181"/>
      <c r="LJN5" s="181"/>
      <c r="LJO5" s="178"/>
      <c r="LJP5" s="179"/>
      <c r="LJQ5" s="179"/>
      <c r="LJR5" s="179"/>
      <c r="LJS5" s="179"/>
      <c r="LJT5" s="180"/>
      <c r="LJU5" s="179"/>
      <c r="LJV5" s="181"/>
      <c r="LJW5" s="181"/>
      <c r="LJX5" s="181"/>
      <c r="LJY5" s="181"/>
      <c r="LJZ5" s="181"/>
      <c r="LKA5" s="181"/>
      <c r="LKB5" s="178"/>
      <c r="LKC5" s="179"/>
      <c r="LKD5" s="179"/>
      <c r="LKE5" s="179"/>
      <c r="LKF5" s="179"/>
      <c r="LKG5" s="180"/>
      <c r="LKH5" s="179"/>
      <c r="LKI5" s="181"/>
      <c r="LKJ5" s="181"/>
      <c r="LKK5" s="181"/>
      <c r="LKL5" s="181"/>
      <c r="LKM5" s="181"/>
      <c r="LKN5" s="181"/>
      <c r="LKO5" s="178"/>
      <c r="LKP5" s="179"/>
      <c r="LKQ5" s="179"/>
      <c r="LKR5" s="179"/>
      <c r="LKS5" s="179"/>
      <c r="LKT5" s="180"/>
      <c r="LKU5" s="179"/>
      <c r="LKV5" s="181"/>
      <c r="LKW5" s="181"/>
      <c r="LKX5" s="181"/>
      <c r="LKY5" s="181"/>
      <c r="LKZ5" s="181"/>
      <c r="LLA5" s="181"/>
      <c r="LLB5" s="178"/>
      <c r="LLC5" s="179"/>
      <c r="LLD5" s="179"/>
      <c r="LLE5" s="179"/>
      <c r="LLF5" s="179"/>
      <c r="LLG5" s="180"/>
      <c r="LLH5" s="179"/>
      <c r="LLI5" s="181"/>
      <c r="LLJ5" s="181"/>
      <c r="LLK5" s="181"/>
      <c r="LLL5" s="181"/>
      <c r="LLM5" s="181"/>
      <c r="LLN5" s="181"/>
      <c r="LLO5" s="178"/>
      <c r="LLP5" s="179"/>
      <c r="LLQ5" s="179"/>
      <c r="LLR5" s="179"/>
      <c r="LLS5" s="179"/>
      <c r="LLT5" s="180"/>
      <c r="LLU5" s="179"/>
      <c r="LLV5" s="181"/>
      <c r="LLW5" s="181"/>
      <c r="LLX5" s="181"/>
      <c r="LLY5" s="181"/>
      <c r="LLZ5" s="181"/>
      <c r="LMA5" s="181"/>
      <c r="LMB5" s="178"/>
      <c r="LMC5" s="179"/>
      <c r="LMD5" s="179"/>
      <c r="LME5" s="179"/>
      <c r="LMF5" s="179"/>
      <c r="LMG5" s="180"/>
      <c r="LMH5" s="179"/>
      <c r="LMI5" s="181"/>
      <c r="LMJ5" s="181"/>
      <c r="LMK5" s="181"/>
      <c r="LML5" s="181"/>
      <c r="LMM5" s="181"/>
      <c r="LMN5" s="181"/>
      <c r="LMO5" s="178"/>
      <c r="LMP5" s="179"/>
      <c r="LMQ5" s="179"/>
      <c r="LMR5" s="179"/>
      <c r="LMS5" s="179"/>
      <c r="LMT5" s="180"/>
      <c r="LMU5" s="179"/>
      <c r="LMV5" s="181"/>
      <c r="LMW5" s="181"/>
      <c r="LMX5" s="181"/>
      <c r="LMY5" s="181"/>
      <c r="LMZ5" s="181"/>
      <c r="LNA5" s="181"/>
      <c r="LNB5" s="178"/>
      <c r="LNC5" s="179"/>
      <c r="LND5" s="179"/>
      <c r="LNE5" s="179"/>
      <c r="LNF5" s="179"/>
      <c r="LNG5" s="180"/>
      <c r="LNH5" s="179"/>
      <c r="LNI5" s="181"/>
      <c r="LNJ5" s="181"/>
      <c r="LNK5" s="181"/>
      <c r="LNL5" s="181"/>
      <c r="LNM5" s="181"/>
      <c r="LNN5" s="181"/>
      <c r="LNO5" s="178"/>
      <c r="LNP5" s="179"/>
      <c r="LNQ5" s="179"/>
      <c r="LNR5" s="179"/>
      <c r="LNS5" s="179"/>
      <c r="LNT5" s="180"/>
      <c r="LNU5" s="179"/>
      <c r="LNV5" s="181"/>
      <c r="LNW5" s="181"/>
      <c r="LNX5" s="181"/>
      <c r="LNY5" s="181"/>
      <c r="LNZ5" s="181"/>
      <c r="LOA5" s="181"/>
      <c r="LOB5" s="178"/>
      <c r="LOC5" s="179"/>
      <c r="LOD5" s="179"/>
      <c r="LOE5" s="179"/>
      <c r="LOF5" s="179"/>
      <c r="LOG5" s="180"/>
      <c r="LOH5" s="179"/>
      <c r="LOI5" s="181"/>
      <c r="LOJ5" s="181"/>
      <c r="LOK5" s="181"/>
      <c r="LOL5" s="181"/>
      <c r="LOM5" s="181"/>
      <c r="LON5" s="181"/>
      <c r="LOO5" s="178"/>
      <c r="LOP5" s="179"/>
      <c r="LOQ5" s="179"/>
      <c r="LOR5" s="179"/>
      <c r="LOS5" s="179"/>
      <c r="LOT5" s="180"/>
      <c r="LOU5" s="179"/>
      <c r="LOV5" s="181"/>
      <c r="LOW5" s="181"/>
      <c r="LOX5" s="181"/>
      <c r="LOY5" s="181"/>
      <c r="LOZ5" s="181"/>
      <c r="LPA5" s="181"/>
      <c r="LPB5" s="178"/>
      <c r="LPC5" s="179"/>
      <c r="LPD5" s="179"/>
      <c r="LPE5" s="179"/>
      <c r="LPF5" s="179"/>
      <c r="LPG5" s="180"/>
      <c r="LPH5" s="179"/>
      <c r="LPI5" s="181"/>
      <c r="LPJ5" s="181"/>
      <c r="LPK5" s="181"/>
      <c r="LPL5" s="181"/>
      <c r="LPM5" s="181"/>
      <c r="LPN5" s="181"/>
      <c r="LPO5" s="178"/>
      <c r="LPP5" s="179"/>
      <c r="LPQ5" s="179"/>
      <c r="LPR5" s="179"/>
      <c r="LPS5" s="179"/>
      <c r="LPT5" s="180"/>
      <c r="LPU5" s="179"/>
      <c r="LPV5" s="181"/>
      <c r="LPW5" s="181"/>
      <c r="LPX5" s="181"/>
      <c r="LPY5" s="181"/>
      <c r="LPZ5" s="181"/>
      <c r="LQA5" s="181"/>
      <c r="LQB5" s="178"/>
      <c r="LQC5" s="179"/>
      <c r="LQD5" s="179"/>
      <c r="LQE5" s="179"/>
      <c r="LQF5" s="179"/>
      <c r="LQG5" s="180"/>
      <c r="LQH5" s="179"/>
      <c r="LQI5" s="181"/>
      <c r="LQJ5" s="181"/>
      <c r="LQK5" s="181"/>
      <c r="LQL5" s="181"/>
      <c r="LQM5" s="181"/>
      <c r="LQN5" s="181"/>
      <c r="LQO5" s="178"/>
      <c r="LQP5" s="179"/>
      <c r="LQQ5" s="179"/>
      <c r="LQR5" s="179"/>
      <c r="LQS5" s="179"/>
      <c r="LQT5" s="180"/>
      <c r="LQU5" s="179"/>
      <c r="LQV5" s="181"/>
      <c r="LQW5" s="181"/>
      <c r="LQX5" s="181"/>
      <c r="LQY5" s="181"/>
      <c r="LQZ5" s="181"/>
      <c r="LRA5" s="181"/>
      <c r="LRB5" s="178"/>
      <c r="LRC5" s="179"/>
      <c r="LRD5" s="179"/>
      <c r="LRE5" s="179"/>
      <c r="LRF5" s="179"/>
      <c r="LRG5" s="180"/>
      <c r="LRH5" s="179"/>
      <c r="LRI5" s="181"/>
      <c r="LRJ5" s="181"/>
      <c r="LRK5" s="181"/>
      <c r="LRL5" s="181"/>
      <c r="LRM5" s="181"/>
      <c r="LRN5" s="181"/>
      <c r="LRO5" s="178"/>
      <c r="LRP5" s="179"/>
      <c r="LRQ5" s="179"/>
      <c r="LRR5" s="179"/>
      <c r="LRS5" s="179"/>
      <c r="LRT5" s="180"/>
      <c r="LRU5" s="179"/>
      <c r="LRV5" s="181"/>
      <c r="LRW5" s="181"/>
      <c r="LRX5" s="181"/>
      <c r="LRY5" s="181"/>
      <c r="LRZ5" s="181"/>
      <c r="LSA5" s="181"/>
      <c r="LSB5" s="178"/>
      <c r="LSC5" s="179"/>
      <c r="LSD5" s="179"/>
      <c r="LSE5" s="179"/>
      <c r="LSF5" s="179"/>
      <c r="LSG5" s="180"/>
      <c r="LSH5" s="179"/>
      <c r="LSI5" s="181"/>
      <c r="LSJ5" s="181"/>
      <c r="LSK5" s="181"/>
      <c r="LSL5" s="181"/>
      <c r="LSM5" s="181"/>
      <c r="LSN5" s="181"/>
      <c r="LSO5" s="178"/>
      <c r="LSP5" s="179"/>
      <c r="LSQ5" s="179"/>
      <c r="LSR5" s="179"/>
      <c r="LSS5" s="179"/>
      <c r="LST5" s="180"/>
      <c r="LSU5" s="179"/>
      <c r="LSV5" s="181"/>
      <c r="LSW5" s="181"/>
      <c r="LSX5" s="181"/>
      <c r="LSY5" s="181"/>
      <c r="LSZ5" s="181"/>
      <c r="LTA5" s="181"/>
      <c r="LTB5" s="178"/>
      <c r="LTC5" s="179"/>
      <c r="LTD5" s="179"/>
      <c r="LTE5" s="179"/>
      <c r="LTF5" s="179"/>
      <c r="LTG5" s="180"/>
      <c r="LTH5" s="179"/>
      <c r="LTI5" s="181"/>
      <c r="LTJ5" s="181"/>
      <c r="LTK5" s="181"/>
      <c r="LTL5" s="181"/>
      <c r="LTM5" s="181"/>
      <c r="LTN5" s="181"/>
      <c r="LTO5" s="178"/>
      <c r="LTP5" s="179"/>
      <c r="LTQ5" s="179"/>
      <c r="LTR5" s="179"/>
      <c r="LTS5" s="179"/>
      <c r="LTT5" s="180"/>
      <c r="LTU5" s="179"/>
      <c r="LTV5" s="181"/>
      <c r="LTW5" s="181"/>
      <c r="LTX5" s="181"/>
      <c r="LTY5" s="181"/>
      <c r="LTZ5" s="181"/>
      <c r="LUA5" s="181"/>
      <c r="LUB5" s="178"/>
      <c r="LUC5" s="179"/>
      <c r="LUD5" s="179"/>
      <c r="LUE5" s="179"/>
      <c r="LUF5" s="179"/>
      <c r="LUG5" s="180"/>
      <c r="LUH5" s="179"/>
      <c r="LUI5" s="181"/>
      <c r="LUJ5" s="181"/>
      <c r="LUK5" s="181"/>
      <c r="LUL5" s="181"/>
      <c r="LUM5" s="181"/>
      <c r="LUN5" s="181"/>
      <c r="LUO5" s="178"/>
      <c r="LUP5" s="179"/>
      <c r="LUQ5" s="179"/>
      <c r="LUR5" s="179"/>
      <c r="LUS5" s="179"/>
      <c r="LUT5" s="180"/>
      <c r="LUU5" s="179"/>
      <c r="LUV5" s="181"/>
      <c r="LUW5" s="181"/>
      <c r="LUX5" s="181"/>
      <c r="LUY5" s="181"/>
      <c r="LUZ5" s="181"/>
      <c r="LVA5" s="181"/>
      <c r="LVB5" s="178"/>
      <c r="LVC5" s="179"/>
      <c r="LVD5" s="179"/>
      <c r="LVE5" s="179"/>
      <c r="LVF5" s="179"/>
      <c r="LVG5" s="180"/>
      <c r="LVH5" s="179"/>
      <c r="LVI5" s="181"/>
      <c r="LVJ5" s="181"/>
      <c r="LVK5" s="181"/>
      <c r="LVL5" s="181"/>
      <c r="LVM5" s="181"/>
      <c r="LVN5" s="181"/>
      <c r="LVO5" s="178"/>
      <c r="LVP5" s="179"/>
      <c r="LVQ5" s="179"/>
      <c r="LVR5" s="179"/>
      <c r="LVS5" s="179"/>
      <c r="LVT5" s="180"/>
      <c r="LVU5" s="179"/>
      <c r="LVV5" s="181"/>
      <c r="LVW5" s="181"/>
      <c r="LVX5" s="181"/>
      <c r="LVY5" s="181"/>
      <c r="LVZ5" s="181"/>
      <c r="LWA5" s="181"/>
      <c r="LWB5" s="178"/>
      <c r="LWC5" s="179"/>
      <c r="LWD5" s="179"/>
      <c r="LWE5" s="179"/>
      <c r="LWF5" s="179"/>
      <c r="LWG5" s="180"/>
      <c r="LWH5" s="179"/>
      <c r="LWI5" s="181"/>
      <c r="LWJ5" s="181"/>
      <c r="LWK5" s="181"/>
      <c r="LWL5" s="181"/>
      <c r="LWM5" s="181"/>
      <c r="LWN5" s="181"/>
      <c r="LWO5" s="178"/>
      <c r="LWP5" s="179"/>
      <c r="LWQ5" s="179"/>
      <c r="LWR5" s="179"/>
      <c r="LWS5" s="179"/>
      <c r="LWT5" s="180"/>
      <c r="LWU5" s="179"/>
      <c r="LWV5" s="181"/>
      <c r="LWW5" s="181"/>
      <c r="LWX5" s="181"/>
      <c r="LWY5" s="181"/>
      <c r="LWZ5" s="181"/>
      <c r="LXA5" s="181"/>
      <c r="LXB5" s="178"/>
      <c r="LXC5" s="179"/>
      <c r="LXD5" s="179"/>
      <c r="LXE5" s="179"/>
      <c r="LXF5" s="179"/>
      <c r="LXG5" s="180"/>
      <c r="LXH5" s="179"/>
      <c r="LXI5" s="181"/>
      <c r="LXJ5" s="181"/>
      <c r="LXK5" s="181"/>
      <c r="LXL5" s="181"/>
      <c r="LXM5" s="181"/>
      <c r="LXN5" s="181"/>
      <c r="LXO5" s="178"/>
      <c r="LXP5" s="179"/>
      <c r="LXQ5" s="179"/>
      <c r="LXR5" s="179"/>
      <c r="LXS5" s="179"/>
      <c r="LXT5" s="180"/>
      <c r="LXU5" s="179"/>
      <c r="LXV5" s="181"/>
      <c r="LXW5" s="181"/>
      <c r="LXX5" s="181"/>
      <c r="LXY5" s="181"/>
      <c r="LXZ5" s="181"/>
      <c r="LYA5" s="181"/>
      <c r="LYB5" s="178"/>
      <c r="LYC5" s="179"/>
      <c r="LYD5" s="179"/>
      <c r="LYE5" s="179"/>
      <c r="LYF5" s="179"/>
      <c r="LYG5" s="180"/>
      <c r="LYH5" s="179"/>
      <c r="LYI5" s="181"/>
      <c r="LYJ5" s="181"/>
      <c r="LYK5" s="181"/>
      <c r="LYL5" s="181"/>
      <c r="LYM5" s="181"/>
      <c r="LYN5" s="181"/>
      <c r="LYO5" s="178"/>
      <c r="LYP5" s="179"/>
      <c r="LYQ5" s="179"/>
      <c r="LYR5" s="179"/>
      <c r="LYS5" s="179"/>
      <c r="LYT5" s="180"/>
      <c r="LYU5" s="179"/>
      <c r="LYV5" s="181"/>
      <c r="LYW5" s="181"/>
      <c r="LYX5" s="181"/>
      <c r="LYY5" s="181"/>
      <c r="LYZ5" s="181"/>
      <c r="LZA5" s="181"/>
      <c r="LZB5" s="178"/>
      <c r="LZC5" s="179"/>
      <c r="LZD5" s="179"/>
      <c r="LZE5" s="179"/>
      <c r="LZF5" s="179"/>
      <c r="LZG5" s="180"/>
      <c r="LZH5" s="179"/>
      <c r="LZI5" s="181"/>
      <c r="LZJ5" s="181"/>
      <c r="LZK5" s="181"/>
      <c r="LZL5" s="181"/>
      <c r="LZM5" s="181"/>
      <c r="LZN5" s="181"/>
      <c r="LZO5" s="178"/>
      <c r="LZP5" s="179"/>
      <c r="LZQ5" s="179"/>
      <c r="LZR5" s="179"/>
      <c r="LZS5" s="179"/>
      <c r="LZT5" s="180"/>
      <c r="LZU5" s="179"/>
      <c r="LZV5" s="181"/>
      <c r="LZW5" s="181"/>
      <c r="LZX5" s="181"/>
      <c r="LZY5" s="181"/>
      <c r="LZZ5" s="181"/>
      <c r="MAA5" s="181"/>
      <c r="MAB5" s="178"/>
      <c r="MAC5" s="179"/>
      <c r="MAD5" s="179"/>
      <c r="MAE5" s="179"/>
      <c r="MAF5" s="179"/>
      <c r="MAG5" s="180"/>
      <c r="MAH5" s="179"/>
      <c r="MAI5" s="181"/>
      <c r="MAJ5" s="181"/>
      <c r="MAK5" s="181"/>
      <c r="MAL5" s="181"/>
      <c r="MAM5" s="181"/>
      <c r="MAN5" s="181"/>
      <c r="MAO5" s="178"/>
      <c r="MAP5" s="179"/>
      <c r="MAQ5" s="179"/>
      <c r="MAR5" s="179"/>
      <c r="MAS5" s="179"/>
      <c r="MAT5" s="180"/>
      <c r="MAU5" s="179"/>
      <c r="MAV5" s="181"/>
      <c r="MAW5" s="181"/>
      <c r="MAX5" s="181"/>
      <c r="MAY5" s="181"/>
      <c r="MAZ5" s="181"/>
      <c r="MBA5" s="181"/>
      <c r="MBB5" s="178"/>
      <c r="MBC5" s="179"/>
      <c r="MBD5" s="179"/>
      <c r="MBE5" s="179"/>
      <c r="MBF5" s="179"/>
      <c r="MBG5" s="180"/>
      <c r="MBH5" s="179"/>
      <c r="MBI5" s="181"/>
      <c r="MBJ5" s="181"/>
      <c r="MBK5" s="181"/>
      <c r="MBL5" s="181"/>
      <c r="MBM5" s="181"/>
      <c r="MBN5" s="181"/>
      <c r="MBO5" s="178"/>
      <c r="MBP5" s="179"/>
      <c r="MBQ5" s="179"/>
      <c r="MBR5" s="179"/>
      <c r="MBS5" s="179"/>
      <c r="MBT5" s="180"/>
      <c r="MBU5" s="179"/>
      <c r="MBV5" s="181"/>
      <c r="MBW5" s="181"/>
      <c r="MBX5" s="181"/>
      <c r="MBY5" s="181"/>
      <c r="MBZ5" s="181"/>
      <c r="MCA5" s="181"/>
      <c r="MCB5" s="178"/>
      <c r="MCC5" s="179"/>
      <c r="MCD5" s="179"/>
      <c r="MCE5" s="179"/>
      <c r="MCF5" s="179"/>
      <c r="MCG5" s="180"/>
      <c r="MCH5" s="179"/>
      <c r="MCI5" s="181"/>
      <c r="MCJ5" s="181"/>
      <c r="MCK5" s="181"/>
      <c r="MCL5" s="181"/>
      <c r="MCM5" s="181"/>
      <c r="MCN5" s="181"/>
      <c r="MCO5" s="178"/>
      <c r="MCP5" s="179"/>
      <c r="MCQ5" s="179"/>
      <c r="MCR5" s="179"/>
      <c r="MCS5" s="179"/>
      <c r="MCT5" s="180"/>
      <c r="MCU5" s="179"/>
      <c r="MCV5" s="181"/>
      <c r="MCW5" s="181"/>
      <c r="MCX5" s="181"/>
      <c r="MCY5" s="181"/>
      <c r="MCZ5" s="181"/>
      <c r="MDA5" s="181"/>
      <c r="MDB5" s="178"/>
      <c r="MDC5" s="179"/>
      <c r="MDD5" s="179"/>
      <c r="MDE5" s="179"/>
      <c r="MDF5" s="179"/>
      <c r="MDG5" s="180"/>
      <c r="MDH5" s="179"/>
      <c r="MDI5" s="181"/>
      <c r="MDJ5" s="181"/>
      <c r="MDK5" s="181"/>
      <c r="MDL5" s="181"/>
      <c r="MDM5" s="181"/>
      <c r="MDN5" s="181"/>
      <c r="MDO5" s="178"/>
      <c r="MDP5" s="179"/>
      <c r="MDQ5" s="179"/>
      <c r="MDR5" s="179"/>
      <c r="MDS5" s="179"/>
      <c r="MDT5" s="180"/>
      <c r="MDU5" s="179"/>
      <c r="MDV5" s="181"/>
      <c r="MDW5" s="181"/>
      <c r="MDX5" s="181"/>
      <c r="MDY5" s="181"/>
      <c r="MDZ5" s="181"/>
      <c r="MEA5" s="181"/>
      <c r="MEB5" s="178"/>
      <c r="MEC5" s="179"/>
      <c r="MED5" s="179"/>
      <c r="MEE5" s="179"/>
      <c r="MEF5" s="179"/>
      <c r="MEG5" s="180"/>
      <c r="MEH5" s="179"/>
      <c r="MEI5" s="181"/>
      <c r="MEJ5" s="181"/>
      <c r="MEK5" s="181"/>
      <c r="MEL5" s="181"/>
      <c r="MEM5" s="181"/>
      <c r="MEN5" s="181"/>
      <c r="MEO5" s="178"/>
      <c r="MEP5" s="179"/>
      <c r="MEQ5" s="179"/>
      <c r="MER5" s="179"/>
      <c r="MES5" s="179"/>
      <c r="MET5" s="180"/>
      <c r="MEU5" s="179"/>
      <c r="MEV5" s="181"/>
      <c r="MEW5" s="181"/>
      <c r="MEX5" s="181"/>
      <c r="MEY5" s="181"/>
      <c r="MEZ5" s="181"/>
      <c r="MFA5" s="181"/>
      <c r="MFB5" s="178"/>
      <c r="MFC5" s="179"/>
      <c r="MFD5" s="179"/>
      <c r="MFE5" s="179"/>
      <c r="MFF5" s="179"/>
      <c r="MFG5" s="180"/>
      <c r="MFH5" s="179"/>
      <c r="MFI5" s="181"/>
      <c r="MFJ5" s="181"/>
      <c r="MFK5" s="181"/>
      <c r="MFL5" s="181"/>
      <c r="MFM5" s="181"/>
      <c r="MFN5" s="181"/>
      <c r="MFO5" s="178"/>
      <c r="MFP5" s="179"/>
      <c r="MFQ5" s="179"/>
      <c r="MFR5" s="179"/>
      <c r="MFS5" s="179"/>
      <c r="MFT5" s="180"/>
      <c r="MFU5" s="179"/>
      <c r="MFV5" s="181"/>
      <c r="MFW5" s="181"/>
      <c r="MFX5" s="181"/>
      <c r="MFY5" s="181"/>
      <c r="MFZ5" s="181"/>
      <c r="MGA5" s="181"/>
      <c r="MGB5" s="178"/>
      <c r="MGC5" s="179"/>
      <c r="MGD5" s="179"/>
      <c r="MGE5" s="179"/>
      <c r="MGF5" s="179"/>
      <c r="MGG5" s="180"/>
      <c r="MGH5" s="179"/>
      <c r="MGI5" s="181"/>
      <c r="MGJ5" s="181"/>
      <c r="MGK5" s="181"/>
      <c r="MGL5" s="181"/>
      <c r="MGM5" s="181"/>
      <c r="MGN5" s="181"/>
      <c r="MGO5" s="178"/>
      <c r="MGP5" s="179"/>
      <c r="MGQ5" s="179"/>
      <c r="MGR5" s="179"/>
      <c r="MGS5" s="179"/>
      <c r="MGT5" s="180"/>
      <c r="MGU5" s="179"/>
      <c r="MGV5" s="181"/>
      <c r="MGW5" s="181"/>
      <c r="MGX5" s="181"/>
      <c r="MGY5" s="181"/>
      <c r="MGZ5" s="181"/>
      <c r="MHA5" s="181"/>
      <c r="MHB5" s="178"/>
      <c r="MHC5" s="179"/>
      <c r="MHD5" s="179"/>
      <c r="MHE5" s="179"/>
      <c r="MHF5" s="179"/>
      <c r="MHG5" s="180"/>
      <c r="MHH5" s="179"/>
      <c r="MHI5" s="181"/>
      <c r="MHJ5" s="181"/>
      <c r="MHK5" s="181"/>
      <c r="MHL5" s="181"/>
      <c r="MHM5" s="181"/>
      <c r="MHN5" s="181"/>
      <c r="MHO5" s="178"/>
      <c r="MHP5" s="179"/>
      <c r="MHQ5" s="179"/>
      <c r="MHR5" s="179"/>
      <c r="MHS5" s="179"/>
      <c r="MHT5" s="180"/>
      <c r="MHU5" s="179"/>
      <c r="MHV5" s="181"/>
      <c r="MHW5" s="181"/>
      <c r="MHX5" s="181"/>
      <c r="MHY5" s="181"/>
      <c r="MHZ5" s="181"/>
      <c r="MIA5" s="181"/>
      <c r="MIB5" s="178"/>
      <c r="MIC5" s="179"/>
      <c r="MID5" s="179"/>
      <c r="MIE5" s="179"/>
      <c r="MIF5" s="179"/>
      <c r="MIG5" s="180"/>
      <c r="MIH5" s="179"/>
      <c r="MII5" s="181"/>
      <c r="MIJ5" s="181"/>
      <c r="MIK5" s="181"/>
      <c r="MIL5" s="181"/>
      <c r="MIM5" s="181"/>
      <c r="MIN5" s="181"/>
      <c r="MIO5" s="178"/>
      <c r="MIP5" s="179"/>
      <c r="MIQ5" s="179"/>
      <c r="MIR5" s="179"/>
      <c r="MIS5" s="179"/>
      <c r="MIT5" s="180"/>
      <c r="MIU5" s="179"/>
      <c r="MIV5" s="181"/>
      <c r="MIW5" s="181"/>
      <c r="MIX5" s="181"/>
      <c r="MIY5" s="181"/>
      <c r="MIZ5" s="181"/>
      <c r="MJA5" s="181"/>
      <c r="MJB5" s="178"/>
      <c r="MJC5" s="179"/>
      <c r="MJD5" s="179"/>
      <c r="MJE5" s="179"/>
      <c r="MJF5" s="179"/>
      <c r="MJG5" s="180"/>
      <c r="MJH5" s="179"/>
      <c r="MJI5" s="181"/>
      <c r="MJJ5" s="181"/>
      <c r="MJK5" s="181"/>
      <c r="MJL5" s="181"/>
      <c r="MJM5" s="181"/>
      <c r="MJN5" s="181"/>
      <c r="MJO5" s="178"/>
      <c r="MJP5" s="179"/>
      <c r="MJQ5" s="179"/>
      <c r="MJR5" s="179"/>
      <c r="MJS5" s="179"/>
      <c r="MJT5" s="180"/>
      <c r="MJU5" s="179"/>
      <c r="MJV5" s="181"/>
      <c r="MJW5" s="181"/>
      <c r="MJX5" s="181"/>
      <c r="MJY5" s="181"/>
      <c r="MJZ5" s="181"/>
      <c r="MKA5" s="181"/>
      <c r="MKB5" s="178"/>
      <c r="MKC5" s="179"/>
      <c r="MKD5" s="179"/>
      <c r="MKE5" s="179"/>
      <c r="MKF5" s="179"/>
      <c r="MKG5" s="180"/>
      <c r="MKH5" s="179"/>
      <c r="MKI5" s="181"/>
      <c r="MKJ5" s="181"/>
      <c r="MKK5" s="181"/>
      <c r="MKL5" s="181"/>
      <c r="MKM5" s="181"/>
      <c r="MKN5" s="181"/>
      <c r="MKO5" s="178"/>
      <c r="MKP5" s="179"/>
      <c r="MKQ5" s="179"/>
      <c r="MKR5" s="179"/>
      <c r="MKS5" s="179"/>
      <c r="MKT5" s="180"/>
      <c r="MKU5" s="179"/>
      <c r="MKV5" s="181"/>
      <c r="MKW5" s="181"/>
      <c r="MKX5" s="181"/>
      <c r="MKY5" s="181"/>
      <c r="MKZ5" s="181"/>
      <c r="MLA5" s="181"/>
      <c r="MLB5" s="178"/>
      <c r="MLC5" s="179"/>
      <c r="MLD5" s="179"/>
      <c r="MLE5" s="179"/>
      <c r="MLF5" s="179"/>
      <c r="MLG5" s="180"/>
      <c r="MLH5" s="179"/>
      <c r="MLI5" s="181"/>
      <c r="MLJ5" s="181"/>
      <c r="MLK5" s="181"/>
      <c r="MLL5" s="181"/>
      <c r="MLM5" s="181"/>
      <c r="MLN5" s="181"/>
      <c r="MLO5" s="178"/>
      <c r="MLP5" s="179"/>
      <c r="MLQ5" s="179"/>
      <c r="MLR5" s="179"/>
      <c r="MLS5" s="179"/>
      <c r="MLT5" s="180"/>
      <c r="MLU5" s="179"/>
      <c r="MLV5" s="181"/>
      <c r="MLW5" s="181"/>
      <c r="MLX5" s="181"/>
      <c r="MLY5" s="181"/>
      <c r="MLZ5" s="181"/>
      <c r="MMA5" s="181"/>
      <c r="MMB5" s="178"/>
      <c r="MMC5" s="179"/>
      <c r="MMD5" s="179"/>
      <c r="MME5" s="179"/>
      <c r="MMF5" s="179"/>
      <c r="MMG5" s="180"/>
      <c r="MMH5" s="179"/>
      <c r="MMI5" s="181"/>
      <c r="MMJ5" s="181"/>
      <c r="MMK5" s="181"/>
      <c r="MML5" s="181"/>
      <c r="MMM5" s="181"/>
      <c r="MMN5" s="181"/>
      <c r="MMO5" s="178"/>
      <c r="MMP5" s="179"/>
      <c r="MMQ5" s="179"/>
      <c r="MMR5" s="179"/>
      <c r="MMS5" s="179"/>
      <c r="MMT5" s="180"/>
      <c r="MMU5" s="179"/>
      <c r="MMV5" s="181"/>
      <c r="MMW5" s="181"/>
      <c r="MMX5" s="181"/>
      <c r="MMY5" s="181"/>
      <c r="MMZ5" s="181"/>
      <c r="MNA5" s="181"/>
      <c r="MNB5" s="178"/>
      <c r="MNC5" s="179"/>
      <c r="MND5" s="179"/>
      <c r="MNE5" s="179"/>
      <c r="MNF5" s="179"/>
      <c r="MNG5" s="180"/>
      <c r="MNH5" s="179"/>
      <c r="MNI5" s="181"/>
      <c r="MNJ5" s="181"/>
      <c r="MNK5" s="181"/>
      <c r="MNL5" s="181"/>
      <c r="MNM5" s="181"/>
      <c r="MNN5" s="181"/>
      <c r="MNO5" s="178"/>
      <c r="MNP5" s="179"/>
      <c r="MNQ5" s="179"/>
      <c r="MNR5" s="179"/>
      <c r="MNS5" s="179"/>
      <c r="MNT5" s="180"/>
      <c r="MNU5" s="179"/>
      <c r="MNV5" s="181"/>
      <c r="MNW5" s="181"/>
      <c r="MNX5" s="181"/>
      <c r="MNY5" s="181"/>
      <c r="MNZ5" s="181"/>
      <c r="MOA5" s="181"/>
      <c r="MOB5" s="178"/>
      <c r="MOC5" s="179"/>
      <c r="MOD5" s="179"/>
      <c r="MOE5" s="179"/>
      <c r="MOF5" s="179"/>
      <c r="MOG5" s="180"/>
      <c r="MOH5" s="179"/>
      <c r="MOI5" s="181"/>
      <c r="MOJ5" s="181"/>
      <c r="MOK5" s="181"/>
      <c r="MOL5" s="181"/>
      <c r="MOM5" s="181"/>
      <c r="MON5" s="181"/>
      <c r="MOO5" s="178"/>
      <c r="MOP5" s="179"/>
      <c r="MOQ5" s="179"/>
      <c r="MOR5" s="179"/>
      <c r="MOS5" s="179"/>
      <c r="MOT5" s="180"/>
      <c r="MOU5" s="179"/>
      <c r="MOV5" s="181"/>
      <c r="MOW5" s="181"/>
      <c r="MOX5" s="181"/>
      <c r="MOY5" s="181"/>
      <c r="MOZ5" s="181"/>
      <c r="MPA5" s="181"/>
      <c r="MPB5" s="178"/>
      <c r="MPC5" s="179"/>
      <c r="MPD5" s="179"/>
      <c r="MPE5" s="179"/>
      <c r="MPF5" s="179"/>
      <c r="MPG5" s="180"/>
      <c r="MPH5" s="179"/>
      <c r="MPI5" s="181"/>
      <c r="MPJ5" s="181"/>
      <c r="MPK5" s="181"/>
      <c r="MPL5" s="181"/>
      <c r="MPM5" s="181"/>
      <c r="MPN5" s="181"/>
      <c r="MPO5" s="178"/>
      <c r="MPP5" s="179"/>
      <c r="MPQ5" s="179"/>
      <c r="MPR5" s="179"/>
      <c r="MPS5" s="179"/>
      <c r="MPT5" s="180"/>
      <c r="MPU5" s="179"/>
      <c r="MPV5" s="181"/>
      <c r="MPW5" s="181"/>
      <c r="MPX5" s="181"/>
      <c r="MPY5" s="181"/>
      <c r="MPZ5" s="181"/>
      <c r="MQA5" s="181"/>
      <c r="MQB5" s="178"/>
      <c r="MQC5" s="179"/>
      <c r="MQD5" s="179"/>
      <c r="MQE5" s="179"/>
      <c r="MQF5" s="179"/>
      <c r="MQG5" s="180"/>
      <c r="MQH5" s="179"/>
      <c r="MQI5" s="181"/>
      <c r="MQJ5" s="181"/>
      <c r="MQK5" s="181"/>
      <c r="MQL5" s="181"/>
      <c r="MQM5" s="181"/>
      <c r="MQN5" s="181"/>
      <c r="MQO5" s="178"/>
      <c r="MQP5" s="179"/>
      <c r="MQQ5" s="179"/>
      <c r="MQR5" s="179"/>
      <c r="MQS5" s="179"/>
      <c r="MQT5" s="180"/>
      <c r="MQU5" s="179"/>
      <c r="MQV5" s="181"/>
      <c r="MQW5" s="181"/>
      <c r="MQX5" s="181"/>
      <c r="MQY5" s="181"/>
      <c r="MQZ5" s="181"/>
      <c r="MRA5" s="181"/>
      <c r="MRB5" s="178"/>
      <c r="MRC5" s="179"/>
      <c r="MRD5" s="179"/>
      <c r="MRE5" s="179"/>
      <c r="MRF5" s="179"/>
      <c r="MRG5" s="180"/>
      <c r="MRH5" s="179"/>
      <c r="MRI5" s="181"/>
      <c r="MRJ5" s="181"/>
      <c r="MRK5" s="181"/>
      <c r="MRL5" s="181"/>
      <c r="MRM5" s="181"/>
      <c r="MRN5" s="181"/>
      <c r="MRO5" s="178"/>
      <c r="MRP5" s="179"/>
      <c r="MRQ5" s="179"/>
      <c r="MRR5" s="179"/>
      <c r="MRS5" s="179"/>
      <c r="MRT5" s="180"/>
      <c r="MRU5" s="179"/>
      <c r="MRV5" s="181"/>
      <c r="MRW5" s="181"/>
      <c r="MRX5" s="181"/>
      <c r="MRY5" s="181"/>
      <c r="MRZ5" s="181"/>
      <c r="MSA5" s="181"/>
      <c r="MSB5" s="178"/>
      <c r="MSC5" s="179"/>
      <c r="MSD5" s="179"/>
      <c r="MSE5" s="179"/>
      <c r="MSF5" s="179"/>
      <c r="MSG5" s="180"/>
      <c r="MSH5" s="179"/>
      <c r="MSI5" s="181"/>
      <c r="MSJ5" s="181"/>
      <c r="MSK5" s="181"/>
      <c r="MSL5" s="181"/>
      <c r="MSM5" s="181"/>
      <c r="MSN5" s="181"/>
      <c r="MSO5" s="178"/>
      <c r="MSP5" s="179"/>
      <c r="MSQ5" s="179"/>
      <c r="MSR5" s="179"/>
      <c r="MSS5" s="179"/>
      <c r="MST5" s="180"/>
      <c r="MSU5" s="179"/>
      <c r="MSV5" s="181"/>
      <c r="MSW5" s="181"/>
      <c r="MSX5" s="181"/>
      <c r="MSY5" s="181"/>
      <c r="MSZ5" s="181"/>
      <c r="MTA5" s="181"/>
      <c r="MTB5" s="178"/>
      <c r="MTC5" s="179"/>
      <c r="MTD5" s="179"/>
      <c r="MTE5" s="179"/>
      <c r="MTF5" s="179"/>
      <c r="MTG5" s="180"/>
      <c r="MTH5" s="179"/>
      <c r="MTI5" s="181"/>
      <c r="MTJ5" s="181"/>
      <c r="MTK5" s="181"/>
      <c r="MTL5" s="181"/>
      <c r="MTM5" s="181"/>
      <c r="MTN5" s="181"/>
      <c r="MTO5" s="178"/>
      <c r="MTP5" s="179"/>
      <c r="MTQ5" s="179"/>
      <c r="MTR5" s="179"/>
      <c r="MTS5" s="179"/>
      <c r="MTT5" s="180"/>
      <c r="MTU5" s="179"/>
      <c r="MTV5" s="181"/>
      <c r="MTW5" s="181"/>
      <c r="MTX5" s="181"/>
      <c r="MTY5" s="181"/>
      <c r="MTZ5" s="181"/>
      <c r="MUA5" s="181"/>
      <c r="MUB5" s="178"/>
      <c r="MUC5" s="179"/>
      <c r="MUD5" s="179"/>
      <c r="MUE5" s="179"/>
      <c r="MUF5" s="179"/>
      <c r="MUG5" s="180"/>
      <c r="MUH5" s="179"/>
      <c r="MUI5" s="181"/>
      <c r="MUJ5" s="181"/>
      <c r="MUK5" s="181"/>
      <c r="MUL5" s="181"/>
      <c r="MUM5" s="181"/>
      <c r="MUN5" s="181"/>
      <c r="MUO5" s="178"/>
      <c r="MUP5" s="179"/>
      <c r="MUQ5" s="179"/>
      <c r="MUR5" s="179"/>
      <c r="MUS5" s="179"/>
      <c r="MUT5" s="180"/>
      <c r="MUU5" s="179"/>
      <c r="MUV5" s="181"/>
      <c r="MUW5" s="181"/>
      <c r="MUX5" s="181"/>
      <c r="MUY5" s="181"/>
      <c r="MUZ5" s="181"/>
      <c r="MVA5" s="181"/>
      <c r="MVB5" s="178"/>
      <c r="MVC5" s="179"/>
      <c r="MVD5" s="179"/>
      <c r="MVE5" s="179"/>
      <c r="MVF5" s="179"/>
      <c r="MVG5" s="180"/>
      <c r="MVH5" s="179"/>
      <c r="MVI5" s="181"/>
      <c r="MVJ5" s="181"/>
      <c r="MVK5" s="181"/>
      <c r="MVL5" s="181"/>
      <c r="MVM5" s="181"/>
      <c r="MVN5" s="181"/>
      <c r="MVO5" s="178"/>
      <c r="MVP5" s="179"/>
      <c r="MVQ5" s="179"/>
      <c r="MVR5" s="179"/>
      <c r="MVS5" s="179"/>
      <c r="MVT5" s="180"/>
      <c r="MVU5" s="179"/>
      <c r="MVV5" s="181"/>
      <c r="MVW5" s="181"/>
      <c r="MVX5" s="181"/>
      <c r="MVY5" s="181"/>
      <c r="MVZ5" s="181"/>
      <c r="MWA5" s="181"/>
      <c r="MWB5" s="178"/>
      <c r="MWC5" s="179"/>
      <c r="MWD5" s="179"/>
      <c r="MWE5" s="179"/>
      <c r="MWF5" s="179"/>
      <c r="MWG5" s="180"/>
      <c r="MWH5" s="179"/>
      <c r="MWI5" s="181"/>
      <c r="MWJ5" s="181"/>
      <c r="MWK5" s="181"/>
      <c r="MWL5" s="181"/>
      <c r="MWM5" s="181"/>
      <c r="MWN5" s="181"/>
      <c r="MWO5" s="178"/>
      <c r="MWP5" s="179"/>
      <c r="MWQ5" s="179"/>
      <c r="MWR5" s="179"/>
      <c r="MWS5" s="179"/>
      <c r="MWT5" s="180"/>
      <c r="MWU5" s="179"/>
      <c r="MWV5" s="181"/>
      <c r="MWW5" s="181"/>
      <c r="MWX5" s="181"/>
      <c r="MWY5" s="181"/>
      <c r="MWZ5" s="181"/>
      <c r="MXA5" s="181"/>
      <c r="MXB5" s="178"/>
      <c r="MXC5" s="179"/>
      <c r="MXD5" s="179"/>
      <c r="MXE5" s="179"/>
      <c r="MXF5" s="179"/>
      <c r="MXG5" s="180"/>
      <c r="MXH5" s="179"/>
      <c r="MXI5" s="181"/>
      <c r="MXJ5" s="181"/>
      <c r="MXK5" s="181"/>
      <c r="MXL5" s="181"/>
      <c r="MXM5" s="181"/>
      <c r="MXN5" s="181"/>
      <c r="MXO5" s="178"/>
      <c r="MXP5" s="179"/>
      <c r="MXQ5" s="179"/>
      <c r="MXR5" s="179"/>
      <c r="MXS5" s="179"/>
      <c r="MXT5" s="180"/>
      <c r="MXU5" s="179"/>
      <c r="MXV5" s="181"/>
      <c r="MXW5" s="181"/>
      <c r="MXX5" s="181"/>
      <c r="MXY5" s="181"/>
      <c r="MXZ5" s="181"/>
      <c r="MYA5" s="181"/>
      <c r="MYB5" s="178"/>
      <c r="MYC5" s="179"/>
      <c r="MYD5" s="179"/>
      <c r="MYE5" s="179"/>
      <c r="MYF5" s="179"/>
      <c r="MYG5" s="180"/>
      <c r="MYH5" s="179"/>
      <c r="MYI5" s="181"/>
      <c r="MYJ5" s="181"/>
      <c r="MYK5" s="181"/>
      <c r="MYL5" s="181"/>
      <c r="MYM5" s="181"/>
      <c r="MYN5" s="181"/>
      <c r="MYO5" s="178"/>
      <c r="MYP5" s="179"/>
      <c r="MYQ5" s="179"/>
      <c r="MYR5" s="179"/>
      <c r="MYS5" s="179"/>
      <c r="MYT5" s="180"/>
      <c r="MYU5" s="179"/>
      <c r="MYV5" s="181"/>
      <c r="MYW5" s="181"/>
      <c r="MYX5" s="181"/>
      <c r="MYY5" s="181"/>
      <c r="MYZ5" s="181"/>
      <c r="MZA5" s="181"/>
      <c r="MZB5" s="178"/>
      <c r="MZC5" s="179"/>
      <c r="MZD5" s="179"/>
      <c r="MZE5" s="179"/>
      <c r="MZF5" s="179"/>
      <c r="MZG5" s="180"/>
      <c r="MZH5" s="179"/>
      <c r="MZI5" s="181"/>
      <c r="MZJ5" s="181"/>
      <c r="MZK5" s="181"/>
      <c r="MZL5" s="181"/>
      <c r="MZM5" s="181"/>
      <c r="MZN5" s="181"/>
      <c r="MZO5" s="178"/>
      <c r="MZP5" s="179"/>
      <c r="MZQ5" s="179"/>
      <c r="MZR5" s="179"/>
      <c r="MZS5" s="179"/>
      <c r="MZT5" s="180"/>
      <c r="MZU5" s="179"/>
      <c r="MZV5" s="181"/>
      <c r="MZW5" s="181"/>
      <c r="MZX5" s="181"/>
      <c r="MZY5" s="181"/>
      <c r="MZZ5" s="181"/>
      <c r="NAA5" s="181"/>
      <c r="NAB5" s="178"/>
      <c r="NAC5" s="179"/>
      <c r="NAD5" s="179"/>
      <c r="NAE5" s="179"/>
      <c r="NAF5" s="179"/>
      <c r="NAG5" s="180"/>
      <c r="NAH5" s="179"/>
      <c r="NAI5" s="181"/>
      <c r="NAJ5" s="181"/>
      <c r="NAK5" s="181"/>
      <c r="NAL5" s="181"/>
      <c r="NAM5" s="181"/>
      <c r="NAN5" s="181"/>
      <c r="NAO5" s="178"/>
      <c r="NAP5" s="179"/>
      <c r="NAQ5" s="179"/>
      <c r="NAR5" s="179"/>
      <c r="NAS5" s="179"/>
      <c r="NAT5" s="180"/>
      <c r="NAU5" s="179"/>
      <c r="NAV5" s="181"/>
      <c r="NAW5" s="181"/>
      <c r="NAX5" s="181"/>
      <c r="NAY5" s="181"/>
      <c r="NAZ5" s="181"/>
      <c r="NBA5" s="181"/>
      <c r="NBB5" s="178"/>
      <c r="NBC5" s="179"/>
      <c r="NBD5" s="179"/>
      <c r="NBE5" s="179"/>
      <c r="NBF5" s="179"/>
      <c r="NBG5" s="180"/>
      <c r="NBH5" s="179"/>
      <c r="NBI5" s="181"/>
      <c r="NBJ5" s="181"/>
      <c r="NBK5" s="181"/>
      <c r="NBL5" s="181"/>
      <c r="NBM5" s="181"/>
      <c r="NBN5" s="181"/>
      <c r="NBO5" s="178"/>
      <c r="NBP5" s="179"/>
      <c r="NBQ5" s="179"/>
      <c r="NBR5" s="179"/>
      <c r="NBS5" s="179"/>
      <c r="NBT5" s="180"/>
      <c r="NBU5" s="179"/>
      <c r="NBV5" s="181"/>
      <c r="NBW5" s="181"/>
      <c r="NBX5" s="181"/>
      <c r="NBY5" s="181"/>
      <c r="NBZ5" s="181"/>
      <c r="NCA5" s="181"/>
      <c r="NCB5" s="178"/>
      <c r="NCC5" s="179"/>
      <c r="NCD5" s="179"/>
      <c r="NCE5" s="179"/>
      <c r="NCF5" s="179"/>
      <c r="NCG5" s="180"/>
      <c r="NCH5" s="179"/>
      <c r="NCI5" s="181"/>
      <c r="NCJ5" s="181"/>
      <c r="NCK5" s="181"/>
      <c r="NCL5" s="181"/>
      <c r="NCM5" s="181"/>
      <c r="NCN5" s="181"/>
      <c r="NCO5" s="178"/>
      <c r="NCP5" s="179"/>
      <c r="NCQ5" s="179"/>
      <c r="NCR5" s="179"/>
      <c r="NCS5" s="179"/>
      <c r="NCT5" s="180"/>
      <c r="NCU5" s="179"/>
      <c r="NCV5" s="181"/>
      <c r="NCW5" s="181"/>
      <c r="NCX5" s="181"/>
      <c r="NCY5" s="181"/>
      <c r="NCZ5" s="181"/>
      <c r="NDA5" s="181"/>
      <c r="NDB5" s="178"/>
      <c r="NDC5" s="179"/>
      <c r="NDD5" s="179"/>
      <c r="NDE5" s="179"/>
      <c r="NDF5" s="179"/>
      <c r="NDG5" s="180"/>
      <c r="NDH5" s="179"/>
      <c r="NDI5" s="181"/>
      <c r="NDJ5" s="181"/>
      <c r="NDK5" s="181"/>
      <c r="NDL5" s="181"/>
      <c r="NDM5" s="181"/>
      <c r="NDN5" s="181"/>
      <c r="NDO5" s="178"/>
      <c r="NDP5" s="179"/>
      <c r="NDQ5" s="179"/>
      <c r="NDR5" s="179"/>
      <c r="NDS5" s="179"/>
      <c r="NDT5" s="180"/>
      <c r="NDU5" s="179"/>
      <c r="NDV5" s="181"/>
      <c r="NDW5" s="181"/>
      <c r="NDX5" s="181"/>
      <c r="NDY5" s="181"/>
      <c r="NDZ5" s="181"/>
      <c r="NEA5" s="181"/>
      <c r="NEB5" s="178"/>
      <c r="NEC5" s="179"/>
      <c r="NED5" s="179"/>
      <c r="NEE5" s="179"/>
      <c r="NEF5" s="179"/>
      <c r="NEG5" s="180"/>
      <c r="NEH5" s="179"/>
      <c r="NEI5" s="181"/>
      <c r="NEJ5" s="181"/>
      <c r="NEK5" s="181"/>
      <c r="NEL5" s="181"/>
      <c r="NEM5" s="181"/>
      <c r="NEN5" s="181"/>
      <c r="NEO5" s="178"/>
      <c r="NEP5" s="179"/>
      <c r="NEQ5" s="179"/>
      <c r="NER5" s="179"/>
      <c r="NES5" s="179"/>
      <c r="NET5" s="180"/>
      <c r="NEU5" s="179"/>
      <c r="NEV5" s="181"/>
      <c r="NEW5" s="181"/>
      <c r="NEX5" s="181"/>
      <c r="NEY5" s="181"/>
      <c r="NEZ5" s="181"/>
      <c r="NFA5" s="181"/>
      <c r="NFB5" s="178"/>
      <c r="NFC5" s="179"/>
      <c r="NFD5" s="179"/>
      <c r="NFE5" s="179"/>
      <c r="NFF5" s="179"/>
      <c r="NFG5" s="180"/>
      <c r="NFH5" s="179"/>
      <c r="NFI5" s="181"/>
      <c r="NFJ5" s="181"/>
      <c r="NFK5" s="181"/>
      <c r="NFL5" s="181"/>
      <c r="NFM5" s="181"/>
      <c r="NFN5" s="181"/>
      <c r="NFO5" s="178"/>
      <c r="NFP5" s="179"/>
      <c r="NFQ5" s="179"/>
      <c r="NFR5" s="179"/>
      <c r="NFS5" s="179"/>
      <c r="NFT5" s="180"/>
      <c r="NFU5" s="179"/>
      <c r="NFV5" s="181"/>
      <c r="NFW5" s="181"/>
      <c r="NFX5" s="181"/>
      <c r="NFY5" s="181"/>
      <c r="NFZ5" s="181"/>
      <c r="NGA5" s="181"/>
      <c r="NGB5" s="178"/>
      <c r="NGC5" s="179"/>
      <c r="NGD5" s="179"/>
      <c r="NGE5" s="179"/>
      <c r="NGF5" s="179"/>
      <c r="NGG5" s="180"/>
      <c r="NGH5" s="179"/>
      <c r="NGI5" s="181"/>
      <c r="NGJ5" s="181"/>
      <c r="NGK5" s="181"/>
      <c r="NGL5" s="181"/>
      <c r="NGM5" s="181"/>
      <c r="NGN5" s="181"/>
      <c r="NGO5" s="178"/>
      <c r="NGP5" s="179"/>
      <c r="NGQ5" s="179"/>
      <c r="NGR5" s="179"/>
      <c r="NGS5" s="179"/>
      <c r="NGT5" s="180"/>
      <c r="NGU5" s="179"/>
      <c r="NGV5" s="181"/>
      <c r="NGW5" s="181"/>
      <c r="NGX5" s="181"/>
      <c r="NGY5" s="181"/>
      <c r="NGZ5" s="181"/>
      <c r="NHA5" s="181"/>
      <c r="NHB5" s="178"/>
      <c r="NHC5" s="179"/>
      <c r="NHD5" s="179"/>
      <c r="NHE5" s="179"/>
      <c r="NHF5" s="179"/>
      <c r="NHG5" s="180"/>
      <c r="NHH5" s="179"/>
      <c r="NHI5" s="181"/>
      <c r="NHJ5" s="181"/>
      <c r="NHK5" s="181"/>
      <c r="NHL5" s="181"/>
      <c r="NHM5" s="181"/>
      <c r="NHN5" s="181"/>
      <c r="NHO5" s="178"/>
      <c r="NHP5" s="179"/>
      <c r="NHQ5" s="179"/>
      <c r="NHR5" s="179"/>
      <c r="NHS5" s="179"/>
      <c r="NHT5" s="180"/>
      <c r="NHU5" s="179"/>
      <c r="NHV5" s="181"/>
      <c r="NHW5" s="181"/>
      <c r="NHX5" s="181"/>
      <c r="NHY5" s="181"/>
      <c r="NHZ5" s="181"/>
      <c r="NIA5" s="181"/>
      <c r="NIB5" s="178"/>
      <c r="NIC5" s="179"/>
      <c r="NID5" s="179"/>
      <c r="NIE5" s="179"/>
      <c r="NIF5" s="179"/>
      <c r="NIG5" s="180"/>
      <c r="NIH5" s="179"/>
      <c r="NII5" s="181"/>
      <c r="NIJ5" s="181"/>
      <c r="NIK5" s="181"/>
      <c r="NIL5" s="181"/>
      <c r="NIM5" s="181"/>
      <c r="NIN5" s="181"/>
      <c r="NIO5" s="178"/>
      <c r="NIP5" s="179"/>
      <c r="NIQ5" s="179"/>
      <c r="NIR5" s="179"/>
      <c r="NIS5" s="179"/>
      <c r="NIT5" s="180"/>
      <c r="NIU5" s="179"/>
      <c r="NIV5" s="181"/>
      <c r="NIW5" s="181"/>
      <c r="NIX5" s="181"/>
      <c r="NIY5" s="181"/>
      <c r="NIZ5" s="181"/>
      <c r="NJA5" s="181"/>
      <c r="NJB5" s="178"/>
      <c r="NJC5" s="179"/>
      <c r="NJD5" s="179"/>
      <c r="NJE5" s="179"/>
      <c r="NJF5" s="179"/>
      <c r="NJG5" s="180"/>
      <c r="NJH5" s="179"/>
      <c r="NJI5" s="181"/>
      <c r="NJJ5" s="181"/>
      <c r="NJK5" s="181"/>
      <c r="NJL5" s="181"/>
      <c r="NJM5" s="181"/>
      <c r="NJN5" s="181"/>
      <c r="NJO5" s="178"/>
      <c r="NJP5" s="179"/>
      <c r="NJQ5" s="179"/>
      <c r="NJR5" s="179"/>
      <c r="NJS5" s="179"/>
      <c r="NJT5" s="180"/>
      <c r="NJU5" s="179"/>
      <c r="NJV5" s="181"/>
      <c r="NJW5" s="181"/>
      <c r="NJX5" s="181"/>
      <c r="NJY5" s="181"/>
      <c r="NJZ5" s="181"/>
      <c r="NKA5" s="181"/>
      <c r="NKB5" s="178"/>
      <c r="NKC5" s="179"/>
      <c r="NKD5" s="179"/>
      <c r="NKE5" s="179"/>
      <c r="NKF5" s="179"/>
      <c r="NKG5" s="180"/>
      <c r="NKH5" s="179"/>
      <c r="NKI5" s="181"/>
      <c r="NKJ5" s="181"/>
      <c r="NKK5" s="181"/>
      <c r="NKL5" s="181"/>
      <c r="NKM5" s="181"/>
      <c r="NKN5" s="181"/>
      <c r="NKO5" s="178"/>
      <c r="NKP5" s="179"/>
      <c r="NKQ5" s="179"/>
      <c r="NKR5" s="179"/>
      <c r="NKS5" s="179"/>
      <c r="NKT5" s="180"/>
      <c r="NKU5" s="179"/>
      <c r="NKV5" s="181"/>
      <c r="NKW5" s="181"/>
      <c r="NKX5" s="181"/>
      <c r="NKY5" s="181"/>
      <c r="NKZ5" s="181"/>
      <c r="NLA5" s="181"/>
      <c r="NLB5" s="178"/>
      <c r="NLC5" s="179"/>
      <c r="NLD5" s="179"/>
      <c r="NLE5" s="179"/>
      <c r="NLF5" s="179"/>
      <c r="NLG5" s="180"/>
      <c r="NLH5" s="179"/>
      <c r="NLI5" s="181"/>
      <c r="NLJ5" s="181"/>
      <c r="NLK5" s="181"/>
      <c r="NLL5" s="181"/>
      <c r="NLM5" s="181"/>
      <c r="NLN5" s="181"/>
      <c r="NLO5" s="178"/>
      <c r="NLP5" s="179"/>
      <c r="NLQ5" s="179"/>
      <c r="NLR5" s="179"/>
      <c r="NLS5" s="179"/>
      <c r="NLT5" s="180"/>
      <c r="NLU5" s="179"/>
      <c r="NLV5" s="181"/>
      <c r="NLW5" s="181"/>
      <c r="NLX5" s="181"/>
      <c r="NLY5" s="181"/>
      <c r="NLZ5" s="181"/>
      <c r="NMA5" s="181"/>
      <c r="NMB5" s="178"/>
      <c r="NMC5" s="179"/>
      <c r="NMD5" s="179"/>
      <c r="NME5" s="179"/>
      <c r="NMF5" s="179"/>
      <c r="NMG5" s="180"/>
      <c r="NMH5" s="179"/>
      <c r="NMI5" s="181"/>
      <c r="NMJ5" s="181"/>
      <c r="NMK5" s="181"/>
      <c r="NML5" s="181"/>
      <c r="NMM5" s="181"/>
      <c r="NMN5" s="181"/>
      <c r="NMO5" s="178"/>
      <c r="NMP5" s="179"/>
      <c r="NMQ5" s="179"/>
      <c r="NMR5" s="179"/>
      <c r="NMS5" s="179"/>
      <c r="NMT5" s="180"/>
      <c r="NMU5" s="179"/>
      <c r="NMV5" s="181"/>
      <c r="NMW5" s="181"/>
      <c r="NMX5" s="181"/>
      <c r="NMY5" s="181"/>
      <c r="NMZ5" s="181"/>
      <c r="NNA5" s="181"/>
      <c r="NNB5" s="178"/>
      <c r="NNC5" s="179"/>
      <c r="NND5" s="179"/>
      <c r="NNE5" s="179"/>
      <c r="NNF5" s="179"/>
      <c r="NNG5" s="180"/>
      <c r="NNH5" s="179"/>
      <c r="NNI5" s="181"/>
      <c r="NNJ5" s="181"/>
      <c r="NNK5" s="181"/>
      <c r="NNL5" s="181"/>
      <c r="NNM5" s="181"/>
      <c r="NNN5" s="181"/>
      <c r="NNO5" s="178"/>
      <c r="NNP5" s="179"/>
      <c r="NNQ5" s="179"/>
      <c r="NNR5" s="179"/>
      <c r="NNS5" s="179"/>
      <c r="NNT5" s="180"/>
      <c r="NNU5" s="179"/>
      <c r="NNV5" s="181"/>
      <c r="NNW5" s="181"/>
      <c r="NNX5" s="181"/>
      <c r="NNY5" s="181"/>
      <c r="NNZ5" s="181"/>
      <c r="NOA5" s="181"/>
      <c r="NOB5" s="178"/>
      <c r="NOC5" s="179"/>
      <c r="NOD5" s="179"/>
      <c r="NOE5" s="179"/>
      <c r="NOF5" s="179"/>
      <c r="NOG5" s="180"/>
      <c r="NOH5" s="179"/>
      <c r="NOI5" s="181"/>
      <c r="NOJ5" s="181"/>
      <c r="NOK5" s="181"/>
      <c r="NOL5" s="181"/>
      <c r="NOM5" s="181"/>
      <c r="NON5" s="181"/>
      <c r="NOO5" s="178"/>
      <c r="NOP5" s="179"/>
      <c r="NOQ5" s="179"/>
      <c r="NOR5" s="179"/>
      <c r="NOS5" s="179"/>
      <c r="NOT5" s="180"/>
      <c r="NOU5" s="179"/>
      <c r="NOV5" s="181"/>
      <c r="NOW5" s="181"/>
      <c r="NOX5" s="181"/>
      <c r="NOY5" s="181"/>
      <c r="NOZ5" s="181"/>
      <c r="NPA5" s="181"/>
      <c r="NPB5" s="178"/>
      <c r="NPC5" s="179"/>
      <c r="NPD5" s="179"/>
      <c r="NPE5" s="179"/>
      <c r="NPF5" s="179"/>
      <c r="NPG5" s="180"/>
      <c r="NPH5" s="179"/>
      <c r="NPI5" s="181"/>
      <c r="NPJ5" s="181"/>
      <c r="NPK5" s="181"/>
      <c r="NPL5" s="181"/>
      <c r="NPM5" s="181"/>
      <c r="NPN5" s="181"/>
      <c r="NPO5" s="178"/>
      <c r="NPP5" s="179"/>
      <c r="NPQ5" s="179"/>
      <c r="NPR5" s="179"/>
      <c r="NPS5" s="179"/>
      <c r="NPT5" s="180"/>
      <c r="NPU5" s="179"/>
      <c r="NPV5" s="181"/>
      <c r="NPW5" s="181"/>
      <c r="NPX5" s="181"/>
      <c r="NPY5" s="181"/>
      <c r="NPZ5" s="181"/>
      <c r="NQA5" s="181"/>
      <c r="NQB5" s="178"/>
      <c r="NQC5" s="179"/>
      <c r="NQD5" s="179"/>
      <c r="NQE5" s="179"/>
      <c r="NQF5" s="179"/>
      <c r="NQG5" s="180"/>
      <c r="NQH5" s="179"/>
      <c r="NQI5" s="181"/>
      <c r="NQJ5" s="181"/>
      <c r="NQK5" s="181"/>
      <c r="NQL5" s="181"/>
      <c r="NQM5" s="181"/>
      <c r="NQN5" s="181"/>
      <c r="NQO5" s="178"/>
      <c r="NQP5" s="179"/>
      <c r="NQQ5" s="179"/>
      <c r="NQR5" s="179"/>
      <c r="NQS5" s="179"/>
      <c r="NQT5" s="180"/>
      <c r="NQU5" s="179"/>
      <c r="NQV5" s="181"/>
      <c r="NQW5" s="181"/>
      <c r="NQX5" s="181"/>
      <c r="NQY5" s="181"/>
      <c r="NQZ5" s="181"/>
      <c r="NRA5" s="181"/>
      <c r="NRB5" s="178"/>
      <c r="NRC5" s="179"/>
      <c r="NRD5" s="179"/>
      <c r="NRE5" s="179"/>
      <c r="NRF5" s="179"/>
      <c r="NRG5" s="180"/>
      <c r="NRH5" s="179"/>
      <c r="NRI5" s="181"/>
      <c r="NRJ5" s="181"/>
      <c r="NRK5" s="181"/>
      <c r="NRL5" s="181"/>
      <c r="NRM5" s="181"/>
      <c r="NRN5" s="181"/>
      <c r="NRO5" s="178"/>
      <c r="NRP5" s="179"/>
      <c r="NRQ5" s="179"/>
      <c r="NRR5" s="179"/>
      <c r="NRS5" s="179"/>
      <c r="NRT5" s="180"/>
      <c r="NRU5" s="179"/>
      <c r="NRV5" s="181"/>
      <c r="NRW5" s="181"/>
      <c r="NRX5" s="181"/>
      <c r="NRY5" s="181"/>
      <c r="NRZ5" s="181"/>
      <c r="NSA5" s="181"/>
      <c r="NSB5" s="178"/>
      <c r="NSC5" s="179"/>
      <c r="NSD5" s="179"/>
      <c r="NSE5" s="179"/>
      <c r="NSF5" s="179"/>
      <c r="NSG5" s="180"/>
      <c r="NSH5" s="179"/>
      <c r="NSI5" s="181"/>
      <c r="NSJ5" s="181"/>
      <c r="NSK5" s="181"/>
      <c r="NSL5" s="181"/>
      <c r="NSM5" s="181"/>
      <c r="NSN5" s="181"/>
      <c r="NSO5" s="178"/>
      <c r="NSP5" s="179"/>
      <c r="NSQ5" s="179"/>
      <c r="NSR5" s="179"/>
      <c r="NSS5" s="179"/>
      <c r="NST5" s="180"/>
      <c r="NSU5" s="179"/>
      <c r="NSV5" s="181"/>
      <c r="NSW5" s="181"/>
      <c r="NSX5" s="181"/>
      <c r="NSY5" s="181"/>
      <c r="NSZ5" s="181"/>
      <c r="NTA5" s="181"/>
      <c r="NTB5" s="178"/>
      <c r="NTC5" s="179"/>
      <c r="NTD5" s="179"/>
      <c r="NTE5" s="179"/>
      <c r="NTF5" s="179"/>
      <c r="NTG5" s="180"/>
      <c r="NTH5" s="179"/>
      <c r="NTI5" s="181"/>
      <c r="NTJ5" s="181"/>
      <c r="NTK5" s="181"/>
      <c r="NTL5" s="181"/>
      <c r="NTM5" s="181"/>
      <c r="NTN5" s="181"/>
      <c r="NTO5" s="178"/>
      <c r="NTP5" s="179"/>
      <c r="NTQ5" s="179"/>
      <c r="NTR5" s="179"/>
      <c r="NTS5" s="179"/>
      <c r="NTT5" s="180"/>
      <c r="NTU5" s="179"/>
      <c r="NTV5" s="181"/>
      <c r="NTW5" s="181"/>
      <c r="NTX5" s="181"/>
      <c r="NTY5" s="181"/>
      <c r="NTZ5" s="181"/>
      <c r="NUA5" s="181"/>
      <c r="NUB5" s="178"/>
      <c r="NUC5" s="179"/>
      <c r="NUD5" s="179"/>
      <c r="NUE5" s="179"/>
      <c r="NUF5" s="179"/>
      <c r="NUG5" s="180"/>
      <c r="NUH5" s="179"/>
      <c r="NUI5" s="181"/>
      <c r="NUJ5" s="181"/>
      <c r="NUK5" s="181"/>
      <c r="NUL5" s="181"/>
      <c r="NUM5" s="181"/>
      <c r="NUN5" s="181"/>
      <c r="NUO5" s="178"/>
      <c r="NUP5" s="179"/>
      <c r="NUQ5" s="179"/>
      <c r="NUR5" s="179"/>
      <c r="NUS5" s="179"/>
      <c r="NUT5" s="180"/>
      <c r="NUU5" s="179"/>
      <c r="NUV5" s="181"/>
      <c r="NUW5" s="181"/>
      <c r="NUX5" s="181"/>
      <c r="NUY5" s="181"/>
      <c r="NUZ5" s="181"/>
      <c r="NVA5" s="181"/>
      <c r="NVB5" s="178"/>
      <c r="NVC5" s="179"/>
      <c r="NVD5" s="179"/>
      <c r="NVE5" s="179"/>
      <c r="NVF5" s="179"/>
      <c r="NVG5" s="180"/>
      <c r="NVH5" s="179"/>
      <c r="NVI5" s="181"/>
      <c r="NVJ5" s="181"/>
      <c r="NVK5" s="181"/>
      <c r="NVL5" s="181"/>
      <c r="NVM5" s="181"/>
      <c r="NVN5" s="181"/>
      <c r="NVO5" s="178"/>
      <c r="NVP5" s="179"/>
      <c r="NVQ5" s="179"/>
      <c r="NVR5" s="179"/>
      <c r="NVS5" s="179"/>
      <c r="NVT5" s="180"/>
      <c r="NVU5" s="179"/>
      <c r="NVV5" s="181"/>
      <c r="NVW5" s="181"/>
      <c r="NVX5" s="181"/>
      <c r="NVY5" s="181"/>
      <c r="NVZ5" s="181"/>
      <c r="NWA5" s="181"/>
      <c r="NWB5" s="178"/>
      <c r="NWC5" s="179"/>
      <c r="NWD5" s="179"/>
      <c r="NWE5" s="179"/>
      <c r="NWF5" s="179"/>
      <c r="NWG5" s="180"/>
      <c r="NWH5" s="179"/>
      <c r="NWI5" s="181"/>
      <c r="NWJ5" s="181"/>
      <c r="NWK5" s="181"/>
      <c r="NWL5" s="181"/>
      <c r="NWM5" s="181"/>
      <c r="NWN5" s="181"/>
      <c r="NWO5" s="178"/>
      <c r="NWP5" s="179"/>
      <c r="NWQ5" s="179"/>
      <c r="NWR5" s="179"/>
      <c r="NWS5" s="179"/>
      <c r="NWT5" s="180"/>
      <c r="NWU5" s="179"/>
      <c r="NWV5" s="181"/>
      <c r="NWW5" s="181"/>
      <c r="NWX5" s="181"/>
      <c r="NWY5" s="181"/>
      <c r="NWZ5" s="181"/>
      <c r="NXA5" s="181"/>
      <c r="NXB5" s="178"/>
      <c r="NXC5" s="179"/>
      <c r="NXD5" s="179"/>
      <c r="NXE5" s="179"/>
      <c r="NXF5" s="179"/>
      <c r="NXG5" s="180"/>
      <c r="NXH5" s="179"/>
      <c r="NXI5" s="181"/>
      <c r="NXJ5" s="181"/>
      <c r="NXK5" s="181"/>
      <c r="NXL5" s="181"/>
      <c r="NXM5" s="181"/>
      <c r="NXN5" s="181"/>
      <c r="NXO5" s="178"/>
      <c r="NXP5" s="179"/>
      <c r="NXQ5" s="179"/>
      <c r="NXR5" s="179"/>
      <c r="NXS5" s="179"/>
      <c r="NXT5" s="180"/>
      <c r="NXU5" s="179"/>
      <c r="NXV5" s="181"/>
      <c r="NXW5" s="181"/>
      <c r="NXX5" s="181"/>
      <c r="NXY5" s="181"/>
      <c r="NXZ5" s="181"/>
      <c r="NYA5" s="181"/>
      <c r="NYB5" s="178"/>
      <c r="NYC5" s="179"/>
      <c r="NYD5" s="179"/>
      <c r="NYE5" s="179"/>
      <c r="NYF5" s="179"/>
      <c r="NYG5" s="180"/>
      <c r="NYH5" s="179"/>
      <c r="NYI5" s="181"/>
      <c r="NYJ5" s="181"/>
      <c r="NYK5" s="181"/>
      <c r="NYL5" s="181"/>
      <c r="NYM5" s="181"/>
      <c r="NYN5" s="181"/>
      <c r="NYO5" s="178"/>
      <c r="NYP5" s="179"/>
      <c r="NYQ5" s="179"/>
      <c r="NYR5" s="179"/>
      <c r="NYS5" s="179"/>
      <c r="NYT5" s="180"/>
      <c r="NYU5" s="179"/>
      <c r="NYV5" s="181"/>
      <c r="NYW5" s="181"/>
      <c r="NYX5" s="181"/>
      <c r="NYY5" s="181"/>
      <c r="NYZ5" s="181"/>
      <c r="NZA5" s="181"/>
      <c r="NZB5" s="178"/>
      <c r="NZC5" s="179"/>
      <c r="NZD5" s="179"/>
      <c r="NZE5" s="179"/>
      <c r="NZF5" s="179"/>
      <c r="NZG5" s="180"/>
      <c r="NZH5" s="179"/>
      <c r="NZI5" s="181"/>
      <c r="NZJ5" s="181"/>
      <c r="NZK5" s="181"/>
      <c r="NZL5" s="181"/>
      <c r="NZM5" s="181"/>
      <c r="NZN5" s="181"/>
      <c r="NZO5" s="178"/>
      <c r="NZP5" s="179"/>
      <c r="NZQ5" s="179"/>
      <c r="NZR5" s="179"/>
      <c r="NZS5" s="179"/>
      <c r="NZT5" s="180"/>
      <c r="NZU5" s="179"/>
      <c r="NZV5" s="181"/>
      <c r="NZW5" s="181"/>
      <c r="NZX5" s="181"/>
      <c r="NZY5" s="181"/>
      <c r="NZZ5" s="181"/>
      <c r="OAA5" s="181"/>
      <c r="OAB5" s="178"/>
      <c r="OAC5" s="179"/>
      <c r="OAD5" s="179"/>
      <c r="OAE5" s="179"/>
      <c r="OAF5" s="179"/>
      <c r="OAG5" s="180"/>
      <c r="OAH5" s="179"/>
      <c r="OAI5" s="181"/>
      <c r="OAJ5" s="181"/>
      <c r="OAK5" s="181"/>
      <c r="OAL5" s="181"/>
      <c r="OAM5" s="181"/>
      <c r="OAN5" s="181"/>
      <c r="OAO5" s="178"/>
      <c r="OAP5" s="179"/>
      <c r="OAQ5" s="179"/>
      <c r="OAR5" s="179"/>
      <c r="OAS5" s="179"/>
      <c r="OAT5" s="180"/>
      <c r="OAU5" s="179"/>
      <c r="OAV5" s="181"/>
      <c r="OAW5" s="181"/>
      <c r="OAX5" s="181"/>
      <c r="OAY5" s="181"/>
      <c r="OAZ5" s="181"/>
      <c r="OBA5" s="181"/>
      <c r="OBB5" s="178"/>
      <c r="OBC5" s="179"/>
      <c r="OBD5" s="179"/>
      <c r="OBE5" s="179"/>
      <c r="OBF5" s="179"/>
      <c r="OBG5" s="180"/>
      <c r="OBH5" s="179"/>
      <c r="OBI5" s="181"/>
      <c r="OBJ5" s="181"/>
      <c r="OBK5" s="181"/>
      <c r="OBL5" s="181"/>
      <c r="OBM5" s="181"/>
      <c r="OBN5" s="181"/>
      <c r="OBO5" s="178"/>
      <c r="OBP5" s="179"/>
      <c r="OBQ5" s="179"/>
      <c r="OBR5" s="179"/>
      <c r="OBS5" s="179"/>
      <c r="OBT5" s="180"/>
      <c r="OBU5" s="179"/>
      <c r="OBV5" s="181"/>
      <c r="OBW5" s="181"/>
      <c r="OBX5" s="181"/>
      <c r="OBY5" s="181"/>
      <c r="OBZ5" s="181"/>
      <c r="OCA5" s="181"/>
      <c r="OCB5" s="178"/>
      <c r="OCC5" s="179"/>
      <c r="OCD5" s="179"/>
      <c r="OCE5" s="179"/>
      <c r="OCF5" s="179"/>
      <c r="OCG5" s="180"/>
      <c r="OCH5" s="179"/>
      <c r="OCI5" s="181"/>
      <c r="OCJ5" s="181"/>
      <c r="OCK5" s="181"/>
      <c r="OCL5" s="181"/>
      <c r="OCM5" s="181"/>
      <c r="OCN5" s="181"/>
      <c r="OCO5" s="178"/>
      <c r="OCP5" s="179"/>
      <c r="OCQ5" s="179"/>
      <c r="OCR5" s="179"/>
      <c r="OCS5" s="179"/>
      <c r="OCT5" s="180"/>
      <c r="OCU5" s="179"/>
      <c r="OCV5" s="181"/>
      <c r="OCW5" s="181"/>
      <c r="OCX5" s="181"/>
      <c r="OCY5" s="181"/>
      <c r="OCZ5" s="181"/>
      <c r="ODA5" s="181"/>
      <c r="ODB5" s="178"/>
      <c r="ODC5" s="179"/>
      <c r="ODD5" s="179"/>
      <c r="ODE5" s="179"/>
      <c r="ODF5" s="179"/>
      <c r="ODG5" s="180"/>
      <c r="ODH5" s="179"/>
      <c r="ODI5" s="181"/>
      <c r="ODJ5" s="181"/>
      <c r="ODK5" s="181"/>
      <c r="ODL5" s="181"/>
      <c r="ODM5" s="181"/>
      <c r="ODN5" s="181"/>
      <c r="ODO5" s="178"/>
      <c r="ODP5" s="179"/>
      <c r="ODQ5" s="179"/>
      <c r="ODR5" s="179"/>
      <c r="ODS5" s="179"/>
      <c r="ODT5" s="180"/>
      <c r="ODU5" s="179"/>
      <c r="ODV5" s="181"/>
      <c r="ODW5" s="181"/>
      <c r="ODX5" s="181"/>
      <c r="ODY5" s="181"/>
      <c r="ODZ5" s="181"/>
      <c r="OEA5" s="181"/>
      <c r="OEB5" s="178"/>
      <c r="OEC5" s="179"/>
      <c r="OED5" s="179"/>
      <c r="OEE5" s="179"/>
      <c r="OEF5" s="179"/>
      <c r="OEG5" s="180"/>
      <c r="OEH5" s="179"/>
      <c r="OEI5" s="181"/>
      <c r="OEJ5" s="181"/>
      <c r="OEK5" s="181"/>
      <c r="OEL5" s="181"/>
      <c r="OEM5" s="181"/>
      <c r="OEN5" s="181"/>
      <c r="OEO5" s="178"/>
      <c r="OEP5" s="179"/>
      <c r="OEQ5" s="179"/>
      <c r="OER5" s="179"/>
      <c r="OES5" s="179"/>
      <c r="OET5" s="180"/>
      <c r="OEU5" s="179"/>
      <c r="OEV5" s="181"/>
      <c r="OEW5" s="181"/>
      <c r="OEX5" s="181"/>
      <c r="OEY5" s="181"/>
      <c r="OEZ5" s="181"/>
      <c r="OFA5" s="181"/>
      <c r="OFB5" s="178"/>
      <c r="OFC5" s="179"/>
      <c r="OFD5" s="179"/>
      <c r="OFE5" s="179"/>
      <c r="OFF5" s="179"/>
      <c r="OFG5" s="180"/>
      <c r="OFH5" s="179"/>
      <c r="OFI5" s="181"/>
      <c r="OFJ5" s="181"/>
      <c r="OFK5" s="181"/>
      <c r="OFL5" s="181"/>
      <c r="OFM5" s="181"/>
      <c r="OFN5" s="181"/>
      <c r="OFO5" s="178"/>
      <c r="OFP5" s="179"/>
      <c r="OFQ5" s="179"/>
      <c r="OFR5" s="179"/>
      <c r="OFS5" s="179"/>
      <c r="OFT5" s="180"/>
      <c r="OFU5" s="179"/>
      <c r="OFV5" s="181"/>
      <c r="OFW5" s="181"/>
      <c r="OFX5" s="181"/>
      <c r="OFY5" s="181"/>
      <c r="OFZ5" s="181"/>
      <c r="OGA5" s="181"/>
      <c r="OGB5" s="178"/>
      <c r="OGC5" s="179"/>
      <c r="OGD5" s="179"/>
      <c r="OGE5" s="179"/>
      <c r="OGF5" s="179"/>
      <c r="OGG5" s="180"/>
      <c r="OGH5" s="179"/>
      <c r="OGI5" s="181"/>
      <c r="OGJ5" s="181"/>
      <c r="OGK5" s="181"/>
      <c r="OGL5" s="181"/>
      <c r="OGM5" s="181"/>
      <c r="OGN5" s="181"/>
      <c r="OGO5" s="178"/>
      <c r="OGP5" s="179"/>
      <c r="OGQ5" s="179"/>
      <c r="OGR5" s="179"/>
      <c r="OGS5" s="179"/>
      <c r="OGT5" s="180"/>
      <c r="OGU5" s="179"/>
      <c r="OGV5" s="181"/>
      <c r="OGW5" s="181"/>
      <c r="OGX5" s="181"/>
      <c r="OGY5" s="181"/>
      <c r="OGZ5" s="181"/>
      <c r="OHA5" s="181"/>
      <c r="OHB5" s="178"/>
      <c r="OHC5" s="179"/>
      <c r="OHD5" s="179"/>
      <c r="OHE5" s="179"/>
      <c r="OHF5" s="179"/>
      <c r="OHG5" s="180"/>
      <c r="OHH5" s="179"/>
      <c r="OHI5" s="181"/>
      <c r="OHJ5" s="181"/>
      <c r="OHK5" s="181"/>
      <c r="OHL5" s="181"/>
      <c r="OHM5" s="181"/>
      <c r="OHN5" s="181"/>
      <c r="OHO5" s="178"/>
      <c r="OHP5" s="179"/>
      <c r="OHQ5" s="179"/>
      <c r="OHR5" s="179"/>
      <c r="OHS5" s="179"/>
      <c r="OHT5" s="180"/>
      <c r="OHU5" s="179"/>
      <c r="OHV5" s="181"/>
      <c r="OHW5" s="181"/>
      <c r="OHX5" s="181"/>
      <c r="OHY5" s="181"/>
      <c r="OHZ5" s="181"/>
      <c r="OIA5" s="181"/>
      <c r="OIB5" s="178"/>
      <c r="OIC5" s="179"/>
      <c r="OID5" s="179"/>
      <c r="OIE5" s="179"/>
      <c r="OIF5" s="179"/>
      <c r="OIG5" s="180"/>
      <c r="OIH5" s="179"/>
      <c r="OII5" s="181"/>
      <c r="OIJ5" s="181"/>
      <c r="OIK5" s="181"/>
      <c r="OIL5" s="181"/>
      <c r="OIM5" s="181"/>
      <c r="OIN5" s="181"/>
      <c r="OIO5" s="178"/>
      <c r="OIP5" s="179"/>
      <c r="OIQ5" s="179"/>
      <c r="OIR5" s="179"/>
      <c r="OIS5" s="179"/>
      <c r="OIT5" s="180"/>
      <c r="OIU5" s="179"/>
      <c r="OIV5" s="181"/>
      <c r="OIW5" s="181"/>
      <c r="OIX5" s="181"/>
      <c r="OIY5" s="181"/>
      <c r="OIZ5" s="181"/>
      <c r="OJA5" s="181"/>
      <c r="OJB5" s="178"/>
      <c r="OJC5" s="179"/>
      <c r="OJD5" s="179"/>
      <c r="OJE5" s="179"/>
      <c r="OJF5" s="179"/>
      <c r="OJG5" s="180"/>
      <c r="OJH5" s="179"/>
      <c r="OJI5" s="181"/>
      <c r="OJJ5" s="181"/>
      <c r="OJK5" s="181"/>
      <c r="OJL5" s="181"/>
      <c r="OJM5" s="181"/>
      <c r="OJN5" s="181"/>
      <c r="OJO5" s="178"/>
      <c r="OJP5" s="179"/>
      <c r="OJQ5" s="179"/>
      <c r="OJR5" s="179"/>
      <c r="OJS5" s="179"/>
      <c r="OJT5" s="180"/>
      <c r="OJU5" s="179"/>
      <c r="OJV5" s="181"/>
      <c r="OJW5" s="181"/>
      <c r="OJX5" s="181"/>
      <c r="OJY5" s="181"/>
      <c r="OJZ5" s="181"/>
      <c r="OKA5" s="181"/>
      <c r="OKB5" s="178"/>
      <c r="OKC5" s="179"/>
      <c r="OKD5" s="179"/>
      <c r="OKE5" s="179"/>
      <c r="OKF5" s="179"/>
      <c r="OKG5" s="180"/>
      <c r="OKH5" s="179"/>
      <c r="OKI5" s="181"/>
      <c r="OKJ5" s="181"/>
      <c r="OKK5" s="181"/>
      <c r="OKL5" s="181"/>
      <c r="OKM5" s="181"/>
      <c r="OKN5" s="181"/>
      <c r="OKO5" s="178"/>
      <c r="OKP5" s="179"/>
      <c r="OKQ5" s="179"/>
      <c r="OKR5" s="179"/>
      <c r="OKS5" s="179"/>
      <c r="OKT5" s="180"/>
      <c r="OKU5" s="179"/>
      <c r="OKV5" s="181"/>
      <c r="OKW5" s="181"/>
      <c r="OKX5" s="181"/>
      <c r="OKY5" s="181"/>
      <c r="OKZ5" s="181"/>
      <c r="OLA5" s="181"/>
      <c r="OLB5" s="178"/>
      <c r="OLC5" s="179"/>
      <c r="OLD5" s="179"/>
      <c r="OLE5" s="179"/>
      <c r="OLF5" s="179"/>
      <c r="OLG5" s="180"/>
      <c r="OLH5" s="179"/>
      <c r="OLI5" s="181"/>
      <c r="OLJ5" s="181"/>
      <c r="OLK5" s="181"/>
      <c r="OLL5" s="181"/>
      <c r="OLM5" s="181"/>
      <c r="OLN5" s="181"/>
      <c r="OLO5" s="178"/>
      <c r="OLP5" s="179"/>
      <c r="OLQ5" s="179"/>
      <c r="OLR5" s="179"/>
      <c r="OLS5" s="179"/>
      <c r="OLT5" s="180"/>
      <c r="OLU5" s="179"/>
      <c r="OLV5" s="181"/>
      <c r="OLW5" s="181"/>
      <c r="OLX5" s="181"/>
      <c r="OLY5" s="181"/>
      <c r="OLZ5" s="181"/>
      <c r="OMA5" s="181"/>
      <c r="OMB5" s="178"/>
      <c r="OMC5" s="179"/>
      <c r="OMD5" s="179"/>
      <c r="OME5" s="179"/>
      <c r="OMF5" s="179"/>
      <c r="OMG5" s="180"/>
      <c r="OMH5" s="179"/>
      <c r="OMI5" s="181"/>
      <c r="OMJ5" s="181"/>
      <c r="OMK5" s="181"/>
      <c r="OML5" s="181"/>
      <c r="OMM5" s="181"/>
      <c r="OMN5" s="181"/>
      <c r="OMO5" s="178"/>
      <c r="OMP5" s="179"/>
      <c r="OMQ5" s="179"/>
      <c r="OMR5" s="179"/>
      <c r="OMS5" s="179"/>
      <c r="OMT5" s="180"/>
      <c r="OMU5" s="179"/>
      <c r="OMV5" s="181"/>
      <c r="OMW5" s="181"/>
      <c r="OMX5" s="181"/>
      <c r="OMY5" s="181"/>
      <c r="OMZ5" s="181"/>
      <c r="ONA5" s="181"/>
      <c r="ONB5" s="178"/>
      <c r="ONC5" s="179"/>
      <c r="OND5" s="179"/>
      <c r="ONE5" s="179"/>
      <c r="ONF5" s="179"/>
      <c r="ONG5" s="180"/>
      <c r="ONH5" s="179"/>
      <c r="ONI5" s="181"/>
      <c r="ONJ5" s="181"/>
      <c r="ONK5" s="181"/>
      <c r="ONL5" s="181"/>
      <c r="ONM5" s="181"/>
      <c r="ONN5" s="181"/>
      <c r="ONO5" s="178"/>
      <c r="ONP5" s="179"/>
      <c r="ONQ5" s="179"/>
      <c r="ONR5" s="179"/>
      <c r="ONS5" s="179"/>
      <c r="ONT5" s="180"/>
      <c r="ONU5" s="179"/>
      <c r="ONV5" s="181"/>
      <c r="ONW5" s="181"/>
      <c r="ONX5" s="181"/>
      <c r="ONY5" s="181"/>
      <c r="ONZ5" s="181"/>
      <c r="OOA5" s="181"/>
      <c r="OOB5" s="178"/>
      <c r="OOC5" s="179"/>
      <c r="OOD5" s="179"/>
      <c r="OOE5" s="179"/>
      <c r="OOF5" s="179"/>
      <c r="OOG5" s="180"/>
      <c r="OOH5" s="179"/>
      <c r="OOI5" s="181"/>
      <c r="OOJ5" s="181"/>
      <c r="OOK5" s="181"/>
      <c r="OOL5" s="181"/>
      <c r="OOM5" s="181"/>
      <c r="OON5" s="181"/>
      <c r="OOO5" s="178"/>
      <c r="OOP5" s="179"/>
      <c r="OOQ5" s="179"/>
      <c r="OOR5" s="179"/>
      <c r="OOS5" s="179"/>
      <c r="OOT5" s="180"/>
      <c r="OOU5" s="179"/>
      <c r="OOV5" s="181"/>
      <c r="OOW5" s="181"/>
      <c r="OOX5" s="181"/>
      <c r="OOY5" s="181"/>
      <c r="OOZ5" s="181"/>
      <c r="OPA5" s="181"/>
      <c r="OPB5" s="178"/>
      <c r="OPC5" s="179"/>
      <c r="OPD5" s="179"/>
      <c r="OPE5" s="179"/>
      <c r="OPF5" s="179"/>
      <c r="OPG5" s="180"/>
      <c r="OPH5" s="179"/>
      <c r="OPI5" s="181"/>
      <c r="OPJ5" s="181"/>
      <c r="OPK5" s="181"/>
      <c r="OPL5" s="181"/>
      <c r="OPM5" s="181"/>
      <c r="OPN5" s="181"/>
      <c r="OPO5" s="178"/>
      <c r="OPP5" s="179"/>
      <c r="OPQ5" s="179"/>
      <c r="OPR5" s="179"/>
      <c r="OPS5" s="179"/>
      <c r="OPT5" s="180"/>
      <c r="OPU5" s="179"/>
      <c r="OPV5" s="181"/>
      <c r="OPW5" s="181"/>
      <c r="OPX5" s="181"/>
      <c r="OPY5" s="181"/>
      <c r="OPZ5" s="181"/>
      <c r="OQA5" s="181"/>
      <c r="OQB5" s="178"/>
      <c r="OQC5" s="179"/>
      <c r="OQD5" s="179"/>
      <c r="OQE5" s="179"/>
      <c r="OQF5" s="179"/>
      <c r="OQG5" s="180"/>
      <c r="OQH5" s="179"/>
      <c r="OQI5" s="181"/>
      <c r="OQJ5" s="181"/>
      <c r="OQK5" s="181"/>
      <c r="OQL5" s="181"/>
      <c r="OQM5" s="181"/>
      <c r="OQN5" s="181"/>
      <c r="OQO5" s="178"/>
      <c r="OQP5" s="179"/>
      <c r="OQQ5" s="179"/>
      <c r="OQR5" s="179"/>
      <c r="OQS5" s="179"/>
      <c r="OQT5" s="180"/>
      <c r="OQU5" s="179"/>
      <c r="OQV5" s="181"/>
      <c r="OQW5" s="181"/>
      <c r="OQX5" s="181"/>
      <c r="OQY5" s="181"/>
      <c r="OQZ5" s="181"/>
      <c r="ORA5" s="181"/>
      <c r="ORB5" s="178"/>
      <c r="ORC5" s="179"/>
      <c r="ORD5" s="179"/>
      <c r="ORE5" s="179"/>
      <c r="ORF5" s="179"/>
      <c r="ORG5" s="180"/>
      <c r="ORH5" s="179"/>
      <c r="ORI5" s="181"/>
      <c r="ORJ5" s="181"/>
      <c r="ORK5" s="181"/>
      <c r="ORL5" s="181"/>
      <c r="ORM5" s="181"/>
      <c r="ORN5" s="181"/>
      <c r="ORO5" s="178"/>
      <c r="ORP5" s="179"/>
      <c r="ORQ5" s="179"/>
      <c r="ORR5" s="179"/>
      <c r="ORS5" s="179"/>
      <c r="ORT5" s="180"/>
      <c r="ORU5" s="179"/>
      <c r="ORV5" s="181"/>
      <c r="ORW5" s="181"/>
      <c r="ORX5" s="181"/>
      <c r="ORY5" s="181"/>
      <c r="ORZ5" s="181"/>
      <c r="OSA5" s="181"/>
      <c r="OSB5" s="178"/>
      <c r="OSC5" s="179"/>
      <c r="OSD5" s="179"/>
      <c r="OSE5" s="179"/>
      <c r="OSF5" s="179"/>
      <c r="OSG5" s="180"/>
      <c r="OSH5" s="179"/>
      <c r="OSI5" s="181"/>
      <c r="OSJ5" s="181"/>
      <c r="OSK5" s="181"/>
      <c r="OSL5" s="181"/>
      <c r="OSM5" s="181"/>
      <c r="OSN5" s="181"/>
      <c r="OSO5" s="178"/>
      <c r="OSP5" s="179"/>
      <c r="OSQ5" s="179"/>
      <c r="OSR5" s="179"/>
      <c r="OSS5" s="179"/>
      <c r="OST5" s="180"/>
      <c r="OSU5" s="179"/>
      <c r="OSV5" s="181"/>
      <c r="OSW5" s="181"/>
      <c r="OSX5" s="181"/>
      <c r="OSY5" s="181"/>
      <c r="OSZ5" s="181"/>
      <c r="OTA5" s="181"/>
      <c r="OTB5" s="178"/>
      <c r="OTC5" s="179"/>
      <c r="OTD5" s="179"/>
      <c r="OTE5" s="179"/>
      <c r="OTF5" s="179"/>
      <c r="OTG5" s="180"/>
      <c r="OTH5" s="179"/>
      <c r="OTI5" s="181"/>
      <c r="OTJ5" s="181"/>
      <c r="OTK5" s="181"/>
      <c r="OTL5" s="181"/>
      <c r="OTM5" s="181"/>
      <c r="OTN5" s="181"/>
      <c r="OTO5" s="178"/>
      <c r="OTP5" s="179"/>
      <c r="OTQ5" s="179"/>
      <c r="OTR5" s="179"/>
      <c r="OTS5" s="179"/>
      <c r="OTT5" s="180"/>
      <c r="OTU5" s="179"/>
      <c r="OTV5" s="181"/>
      <c r="OTW5" s="181"/>
      <c r="OTX5" s="181"/>
      <c r="OTY5" s="181"/>
      <c r="OTZ5" s="181"/>
      <c r="OUA5" s="181"/>
      <c r="OUB5" s="178"/>
      <c r="OUC5" s="179"/>
      <c r="OUD5" s="179"/>
      <c r="OUE5" s="179"/>
      <c r="OUF5" s="179"/>
      <c r="OUG5" s="180"/>
      <c r="OUH5" s="179"/>
      <c r="OUI5" s="181"/>
      <c r="OUJ5" s="181"/>
      <c r="OUK5" s="181"/>
      <c r="OUL5" s="181"/>
      <c r="OUM5" s="181"/>
      <c r="OUN5" s="181"/>
      <c r="OUO5" s="178"/>
      <c r="OUP5" s="179"/>
      <c r="OUQ5" s="179"/>
      <c r="OUR5" s="179"/>
      <c r="OUS5" s="179"/>
      <c r="OUT5" s="180"/>
      <c r="OUU5" s="179"/>
      <c r="OUV5" s="181"/>
      <c r="OUW5" s="181"/>
      <c r="OUX5" s="181"/>
      <c r="OUY5" s="181"/>
      <c r="OUZ5" s="181"/>
      <c r="OVA5" s="181"/>
      <c r="OVB5" s="178"/>
      <c r="OVC5" s="179"/>
      <c r="OVD5" s="179"/>
      <c r="OVE5" s="179"/>
      <c r="OVF5" s="179"/>
      <c r="OVG5" s="180"/>
      <c r="OVH5" s="179"/>
      <c r="OVI5" s="181"/>
      <c r="OVJ5" s="181"/>
      <c r="OVK5" s="181"/>
      <c r="OVL5" s="181"/>
      <c r="OVM5" s="181"/>
      <c r="OVN5" s="181"/>
      <c r="OVO5" s="178"/>
      <c r="OVP5" s="179"/>
      <c r="OVQ5" s="179"/>
      <c r="OVR5" s="179"/>
      <c r="OVS5" s="179"/>
      <c r="OVT5" s="180"/>
      <c r="OVU5" s="179"/>
      <c r="OVV5" s="181"/>
      <c r="OVW5" s="181"/>
      <c r="OVX5" s="181"/>
      <c r="OVY5" s="181"/>
      <c r="OVZ5" s="181"/>
      <c r="OWA5" s="181"/>
      <c r="OWB5" s="178"/>
      <c r="OWC5" s="179"/>
      <c r="OWD5" s="179"/>
      <c r="OWE5" s="179"/>
      <c r="OWF5" s="179"/>
      <c r="OWG5" s="180"/>
      <c r="OWH5" s="179"/>
      <c r="OWI5" s="181"/>
      <c r="OWJ5" s="181"/>
      <c r="OWK5" s="181"/>
      <c r="OWL5" s="181"/>
      <c r="OWM5" s="181"/>
      <c r="OWN5" s="181"/>
      <c r="OWO5" s="178"/>
      <c r="OWP5" s="179"/>
      <c r="OWQ5" s="179"/>
      <c r="OWR5" s="179"/>
      <c r="OWS5" s="179"/>
      <c r="OWT5" s="180"/>
      <c r="OWU5" s="179"/>
      <c r="OWV5" s="181"/>
      <c r="OWW5" s="181"/>
      <c r="OWX5" s="181"/>
      <c r="OWY5" s="181"/>
      <c r="OWZ5" s="181"/>
      <c r="OXA5" s="181"/>
      <c r="OXB5" s="178"/>
      <c r="OXC5" s="179"/>
      <c r="OXD5" s="179"/>
      <c r="OXE5" s="179"/>
      <c r="OXF5" s="179"/>
      <c r="OXG5" s="180"/>
      <c r="OXH5" s="179"/>
      <c r="OXI5" s="181"/>
      <c r="OXJ5" s="181"/>
      <c r="OXK5" s="181"/>
      <c r="OXL5" s="181"/>
      <c r="OXM5" s="181"/>
      <c r="OXN5" s="181"/>
      <c r="OXO5" s="178"/>
      <c r="OXP5" s="179"/>
      <c r="OXQ5" s="179"/>
      <c r="OXR5" s="179"/>
      <c r="OXS5" s="179"/>
      <c r="OXT5" s="180"/>
      <c r="OXU5" s="179"/>
      <c r="OXV5" s="181"/>
      <c r="OXW5" s="181"/>
      <c r="OXX5" s="181"/>
      <c r="OXY5" s="181"/>
      <c r="OXZ5" s="181"/>
      <c r="OYA5" s="181"/>
      <c r="OYB5" s="178"/>
      <c r="OYC5" s="179"/>
      <c r="OYD5" s="179"/>
      <c r="OYE5" s="179"/>
      <c r="OYF5" s="179"/>
      <c r="OYG5" s="180"/>
      <c r="OYH5" s="179"/>
      <c r="OYI5" s="181"/>
      <c r="OYJ5" s="181"/>
      <c r="OYK5" s="181"/>
      <c r="OYL5" s="181"/>
      <c r="OYM5" s="181"/>
      <c r="OYN5" s="181"/>
      <c r="OYO5" s="178"/>
      <c r="OYP5" s="179"/>
      <c r="OYQ5" s="179"/>
      <c r="OYR5" s="179"/>
      <c r="OYS5" s="179"/>
      <c r="OYT5" s="180"/>
      <c r="OYU5" s="179"/>
      <c r="OYV5" s="181"/>
      <c r="OYW5" s="181"/>
      <c r="OYX5" s="181"/>
      <c r="OYY5" s="181"/>
      <c r="OYZ5" s="181"/>
      <c r="OZA5" s="181"/>
      <c r="OZB5" s="178"/>
      <c r="OZC5" s="179"/>
      <c r="OZD5" s="179"/>
      <c r="OZE5" s="179"/>
      <c r="OZF5" s="179"/>
      <c r="OZG5" s="180"/>
      <c r="OZH5" s="179"/>
      <c r="OZI5" s="181"/>
      <c r="OZJ5" s="181"/>
      <c r="OZK5" s="181"/>
      <c r="OZL5" s="181"/>
      <c r="OZM5" s="181"/>
      <c r="OZN5" s="181"/>
      <c r="OZO5" s="178"/>
      <c r="OZP5" s="179"/>
      <c r="OZQ5" s="179"/>
      <c r="OZR5" s="179"/>
      <c r="OZS5" s="179"/>
      <c r="OZT5" s="180"/>
      <c r="OZU5" s="179"/>
      <c r="OZV5" s="181"/>
      <c r="OZW5" s="181"/>
      <c r="OZX5" s="181"/>
      <c r="OZY5" s="181"/>
      <c r="OZZ5" s="181"/>
      <c r="PAA5" s="181"/>
      <c r="PAB5" s="178"/>
      <c r="PAC5" s="179"/>
      <c r="PAD5" s="179"/>
      <c r="PAE5" s="179"/>
      <c r="PAF5" s="179"/>
      <c r="PAG5" s="180"/>
      <c r="PAH5" s="179"/>
      <c r="PAI5" s="181"/>
      <c r="PAJ5" s="181"/>
      <c r="PAK5" s="181"/>
      <c r="PAL5" s="181"/>
      <c r="PAM5" s="181"/>
      <c r="PAN5" s="181"/>
      <c r="PAO5" s="178"/>
      <c r="PAP5" s="179"/>
      <c r="PAQ5" s="179"/>
      <c r="PAR5" s="179"/>
      <c r="PAS5" s="179"/>
      <c r="PAT5" s="180"/>
      <c r="PAU5" s="179"/>
      <c r="PAV5" s="181"/>
      <c r="PAW5" s="181"/>
      <c r="PAX5" s="181"/>
      <c r="PAY5" s="181"/>
      <c r="PAZ5" s="181"/>
      <c r="PBA5" s="181"/>
      <c r="PBB5" s="178"/>
      <c r="PBC5" s="179"/>
      <c r="PBD5" s="179"/>
      <c r="PBE5" s="179"/>
      <c r="PBF5" s="179"/>
      <c r="PBG5" s="180"/>
      <c r="PBH5" s="179"/>
      <c r="PBI5" s="181"/>
      <c r="PBJ5" s="181"/>
      <c r="PBK5" s="181"/>
      <c r="PBL5" s="181"/>
      <c r="PBM5" s="181"/>
      <c r="PBN5" s="181"/>
      <c r="PBO5" s="178"/>
      <c r="PBP5" s="179"/>
      <c r="PBQ5" s="179"/>
      <c r="PBR5" s="179"/>
      <c r="PBS5" s="179"/>
      <c r="PBT5" s="180"/>
      <c r="PBU5" s="179"/>
      <c r="PBV5" s="181"/>
      <c r="PBW5" s="181"/>
      <c r="PBX5" s="181"/>
      <c r="PBY5" s="181"/>
      <c r="PBZ5" s="181"/>
      <c r="PCA5" s="181"/>
      <c r="PCB5" s="178"/>
      <c r="PCC5" s="179"/>
      <c r="PCD5" s="179"/>
      <c r="PCE5" s="179"/>
      <c r="PCF5" s="179"/>
      <c r="PCG5" s="180"/>
      <c r="PCH5" s="179"/>
      <c r="PCI5" s="181"/>
      <c r="PCJ5" s="181"/>
      <c r="PCK5" s="181"/>
      <c r="PCL5" s="181"/>
      <c r="PCM5" s="181"/>
      <c r="PCN5" s="181"/>
      <c r="PCO5" s="178"/>
      <c r="PCP5" s="179"/>
      <c r="PCQ5" s="179"/>
      <c r="PCR5" s="179"/>
      <c r="PCS5" s="179"/>
      <c r="PCT5" s="180"/>
      <c r="PCU5" s="179"/>
      <c r="PCV5" s="181"/>
      <c r="PCW5" s="181"/>
      <c r="PCX5" s="181"/>
      <c r="PCY5" s="181"/>
      <c r="PCZ5" s="181"/>
      <c r="PDA5" s="181"/>
      <c r="PDB5" s="178"/>
      <c r="PDC5" s="179"/>
      <c r="PDD5" s="179"/>
      <c r="PDE5" s="179"/>
      <c r="PDF5" s="179"/>
      <c r="PDG5" s="180"/>
      <c r="PDH5" s="179"/>
      <c r="PDI5" s="181"/>
      <c r="PDJ5" s="181"/>
      <c r="PDK5" s="181"/>
      <c r="PDL5" s="181"/>
      <c r="PDM5" s="181"/>
      <c r="PDN5" s="181"/>
      <c r="PDO5" s="178"/>
      <c r="PDP5" s="179"/>
      <c r="PDQ5" s="179"/>
      <c r="PDR5" s="179"/>
      <c r="PDS5" s="179"/>
      <c r="PDT5" s="180"/>
      <c r="PDU5" s="179"/>
      <c r="PDV5" s="181"/>
      <c r="PDW5" s="181"/>
      <c r="PDX5" s="181"/>
      <c r="PDY5" s="181"/>
      <c r="PDZ5" s="181"/>
      <c r="PEA5" s="181"/>
      <c r="PEB5" s="178"/>
      <c r="PEC5" s="179"/>
      <c r="PED5" s="179"/>
      <c r="PEE5" s="179"/>
      <c r="PEF5" s="179"/>
      <c r="PEG5" s="180"/>
      <c r="PEH5" s="179"/>
      <c r="PEI5" s="181"/>
      <c r="PEJ5" s="181"/>
      <c r="PEK5" s="181"/>
      <c r="PEL5" s="181"/>
      <c r="PEM5" s="181"/>
      <c r="PEN5" s="181"/>
      <c r="PEO5" s="178"/>
      <c r="PEP5" s="179"/>
      <c r="PEQ5" s="179"/>
      <c r="PER5" s="179"/>
      <c r="PES5" s="179"/>
      <c r="PET5" s="180"/>
      <c r="PEU5" s="179"/>
      <c r="PEV5" s="181"/>
      <c r="PEW5" s="181"/>
      <c r="PEX5" s="181"/>
      <c r="PEY5" s="181"/>
      <c r="PEZ5" s="181"/>
      <c r="PFA5" s="181"/>
      <c r="PFB5" s="178"/>
      <c r="PFC5" s="179"/>
      <c r="PFD5" s="179"/>
      <c r="PFE5" s="179"/>
      <c r="PFF5" s="179"/>
      <c r="PFG5" s="180"/>
      <c r="PFH5" s="179"/>
      <c r="PFI5" s="181"/>
      <c r="PFJ5" s="181"/>
      <c r="PFK5" s="181"/>
      <c r="PFL5" s="181"/>
      <c r="PFM5" s="181"/>
      <c r="PFN5" s="181"/>
      <c r="PFO5" s="178"/>
      <c r="PFP5" s="179"/>
      <c r="PFQ5" s="179"/>
      <c r="PFR5" s="179"/>
      <c r="PFS5" s="179"/>
      <c r="PFT5" s="180"/>
      <c r="PFU5" s="179"/>
      <c r="PFV5" s="181"/>
      <c r="PFW5" s="181"/>
      <c r="PFX5" s="181"/>
      <c r="PFY5" s="181"/>
      <c r="PFZ5" s="181"/>
      <c r="PGA5" s="181"/>
      <c r="PGB5" s="178"/>
      <c r="PGC5" s="179"/>
      <c r="PGD5" s="179"/>
      <c r="PGE5" s="179"/>
      <c r="PGF5" s="179"/>
      <c r="PGG5" s="180"/>
      <c r="PGH5" s="179"/>
      <c r="PGI5" s="181"/>
      <c r="PGJ5" s="181"/>
      <c r="PGK5" s="181"/>
      <c r="PGL5" s="181"/>
      <c r="PGM5" s="181"/>
      <c r="PGN5" s="181"/>
      <c r="PGO5" s="178"/>
      <c r="PGP5" s="179"/>
      <c r="PGQ5" s="179"/>
      <c r="PGR5" s="179"/>
      <c r="PGS5" s="179"/>
      <c r="PGT5" s="180"/>
      <c r="PGU5" s="179"/>
      <c r="PGV5" s="181"/>
      <c r="PGW5" s="181"/>
      <c r="PGX5" s="181"/>
      <c r="PGY5" s="181"/>
      <c r="PGZ5" s="181"/>
      <c r="PHA5" s="181"/>
      <c r="PHB5" s="178"/>
      <c r="PHC5" s="179"/>
      <c r="PHD5" s="179"/>
      <c r="PHE5" s="179"/>
      <c r="PHF5" s="179"/>
      <c r="PHG5" s="180"/>
      <c r="PHH5" s="179"/>
      <c r="PHI5" s="181"/>
      <c r="PHJ5" s="181"/>
      <c r="PHK5" s="181"/>
      <c r="PHL5" s="181"/>
      <c r="PHM5" s="181"/>
      <c r="PHN5" s="181"/>
      <c r="PHO5" s="178"/>
      <c r="PHP5" s="179"/>
      <c r="PHQ5" s="179"/>
      <c r="PHR5" s="179"/>
      <c r="PHS5" s="179"/>
      <c r="PHT5" s="180"/>
      <c r="PHU5" s="179"/>
      <c r="PHV5" s="181"/>
      <c r="PHW5" s="181"/>
      <c r="PHX5" s="181"/>
      <c r="PHY5" s="181"/>
      <c r="PHZ5" s="181"/>
      <c r="PIA5" s="181"/>
      <c r="PIB5" s="178"/>
      <c r="PIC5" s="179"/>
      <c r="PID5" s="179"/>
      <c r="PIE5" s="179"/>
      <c r="PIF5" s="179"/>
      <c r="PIG5" s="180"/>
      <c r="PIH5" s="179"/>
      <c r="PII5" s="181"/>
      <c r="PIJ5" s="181"/>
      <c r="PIK5" s="181"/>
      <c r="PIL5" s="181"/>
      <c r="PIM5" s="181"/>
      <c r="PIN5" s="181"/>
      <c r="PIO5" s="178"/>
      <c r="PIP5" s="179"/>
      <c r="PIQ5" s="179"/>
      <c r="PIR5" s="179"/>
      <c r="PIS5" s="179"/>
      <c r="PIT5" s="180"/>
      <c r="PIU5" s="179"/>
      <c r="PIV5" s="181"/>
      <c r="PIW5" s="181"/>
      <c r="PIX5" s="181"/>
      <c r="PIY5" s="181"/>
      <c r="PIZ5" s="181"/>
      <c r="PJA5" s="181"/>
      <c r="PJB5" s="178"/>
      <c r="PJC5" s="179"/>
      <c r="PJD5" s="179"/>
      <c r="PJE5" s="179"/>
      <c r="PJF5" s="179"/>
      <c r="PJG5" s="180"/>
      <c r="PJH5" s="179"/>
      <c r="PJI5" s="181"/>
      <c r="PJJ5" s="181"/>
      <c r="PJK5" s="181"/>
      <c r="PJL5" s="181"/>
      <c r="PJM5" s="181"/>
      <c r="PJN5" s="181"/>
      <c r="PJO5" s="178"/>
      <c r="PJP5" s="179"/>
      <c r="PJQ5" s="179"/>
      <c r="PJR5" s="179"/>
      <c r="PJS5" s="179"/>
      <c r="PJT5" s="180"/>
      <c r="PJU5" s="179"/>
      <c r="PJV5" s="181"/>
      <c r="PJW5" s="181"/>
      <c r="PJX5" s="181"/>
      <c r="PJY5" s="181"/>
      <c r="PJZ5" s="181"/>
      <c r="PKA5" s="181"/>
      <c r="PKB5" s="178"/>
      <c r="PKC5" s="179"/>
      <c r="PKD5" s="179"/>
      <c r="PKE5" s="179"/>
      <c r="PKF5" s="179"/>
      <c r="PKG5" s="180"/>
      <c r="PKH5" s="179"/>
      <c r="PKI5" s="181"/>
      <c r="PKJ5" s="181"/>
      <c r="PKK5" s="181"/>
      <c r="PKL5" s="181"/>
      <c r="PKM5" s="181"/>
      <c r="PKN5" s="181"/>
      <c r="PKO5" s="178"/>
      <c r="PKP5" s="179"/>
      <c r="PKQ5" s="179"/>
      <c r="PKR5" s="179"/>
      <c r="PKS5" s="179"/>
      <c r="PKT5" s="180"/>
      <c r="PKU5" s="179"/>
      <c r="PKV5" s="181"/>
      <c r="PKW5" s="181"/>
      <c r="PKX5" s="181"/>
      <c r="PKY5" s="181"/>
      <c r="PKZ5" s="181"/>
      <c r="PLA5" s="181"/>
      <c r="PLB5" s="178"/>
      <c r="PLC5" s="179"/>
      <c r="PLD5" s="179"/>
      <c r="PLE5" s="179"/>
      <c r="PLF5" s="179"/>
      <c r="PLG5" s="180"/>
      <c r="PLH5" s="179"/>
      <c r="PLI5" s="181"/>
      <c r="PLJ5" s="181"/>
      <c r="PLK5" s="181"/>
      <c r="PLL5" s="181"/>
      <c r="PLM5" s="181"/>
      <c r="PLN5" s="181"/>
      <c r="PLO5" s="178"/>
      <c r="PLP5" s="179"/>
      <c r="PLQ5" s="179"/>
      <c r="PLR5" s="179"/>
      <c r="PLS5" s="179"/>
      <c r="PLT5" s="180"/>
      <c r="PLU5" s="179"/>
      <c r="PLV5" s="181"/>
      <c r="PLW5" s="181"/>
      <c r="PLX5" s="181"/>
      <c r="PLY5" s="181"/>
      <c r="PLZ5" s="181"/>
      <c r="PMA5" s="181"/>
      <c r="PMB5" s="178"/>
      <c r="PMC5" s="179"/>
      <c r="PMD5" s="179"/>
      <c r="PME5" s="179"/>
      <c r="PMF5" s="179"/>
      <c r="PMG5" s="180"/>
      <c r="PMH5" s="179"/>
      <c r="PMI5" s="181"/>
      <c r="PMJ5" s="181"/>
      <c r="PMK5" s="181"/>
      <c r="PML5" s="181"/>
      <c r="PMM5" s="181"/>
      <c r="PMN5" s="181"/>
      <c r="PMO5" s="178"/>
      <c r="PMP5" s="179"/>
      <c r="PMQ5" s="179"/>
      <c r="PMR5" s="179"/>
      <c r="PMS5" s="179"/>
      <c r="PMT5" s="180"/>
      <c r="PMU5" s="179"/>
      <c r="PMV5" s="181"/>
      <c r="PMW5" s="181"/>
      <c r="PMX5" s="181"/>
      <c r="PMY5" s="181"/>
      <c r="PMZ5" s="181"/>
      <c r="PNA5" s="181"/>
      <c r="PNB5" s="178"/>
      <c r="PNC5" s="179"/>
      <c r="PND5" s="179"/>
      <c r="PNE5" s="179"/>
      <c r="PNF5" s="179"/>
      <c r="PNG5" s="180"/>
      <c r="PNH5" s="179"/>
      <c r="PNI5" s="181"/>
      <c r="PNJ5" s="181"/>
      <c r="PNK5" s="181"/>
      <c r="PNL5" s="181"/>
      <c r="PNM5" s="181"/>
      <c r="PNN5" s="181"/>
      <c r="PNO5" s="178"/>
      <c r="PNP5" s="179"/>
      <c r="PNQ5" s="179"/>
      <c r="PNR5" s="179"/>
      <c r="PNS5" s="179"/>
      <c r="PNT5" s="180"/>
      <c r="PNU5" s="179"/>
      <c r="PNV5" s="181"/>
      <c r="PNW5" s="181"/>
      <c r="PNX5" s="181"/>
      <c r="PNY5" s="181"/>
      <c r="PNZ5" s="181"/>
      <c r="POA5" s="181"/>
      <c r="POB5" s="178"/>
      <c r="POC5" s="179"/>
      <c r="POD5" s="179"/>
      <c r="POE5" s="179"/>
      <c r="POF5" s="179"/>
      <c r="POG5" s="180"/>
      <c r="POH5" s="179"/>
      <c r="POI5" s="181"/>
      <c r="POJ5" s="181"/>
      <c r="POK5" s="181"/>
      <c r="POL5" s="181"/>
      <c r="POM5" s="181"/>
      <c r="PON5" s="181"/>
      <c r="POO5" s="178"/>
      <c r="POP5" s="179"/>
      <c r="POQ5" s="179"/>
      <c r="POR5" s="179"/>
      <c r="POS5" s="179"/>
      <c r="POT5" s="180"/>
      <c r="POU5" s="179"/>
      <c r="POV5" s="181"/>
      <c r="POW5" s="181"/>
      <c r="POX5" s="181"/>
      <c r="POY5" s="181"/>
      <c r="POZ5" s="181"/>
      <c r="PPA5" s="181"/>
      <c r="PPB5" s="178"/>
      <c r="PPC5" s="179"/>
      <c r="PPD5" s="179"/>
      <c r="PPE5" s="179"/>
      <c r="PPF5" s="179"/>
      <c r="PPG5" s="180"/>
      <c r="PPH5" s="179"/>
      <c r="PPI5" s="181"/>
      <c r="PPJ5" s="181"/>
      <c r="PPK5" s="181"/>
      <c r="PPL5" s="181"/>
      <c r="PPM5" s="181"/>
      <c r="PPN5" s="181"/>
      <c r="PPO5" s="178"/>
      <c r="PPP5" s="179"/>
      <c r="PPQ5" s="179"/>
      <c r="PPR5" s="179"/>
      <c r="PPS5" s="179"/>
      <c r="PPT5" s="180"/>
      <c r="PPU5" s="179"/>
      <c r="PPV5" s="181"/>
      <c r="PPW5" s="181"/>
      <c r="PPX5" s="181"/>
      <c r="PPY5" s="181"/>
      <c r="PPZ5" s="181"/>
      <c r="PQA5" s="181"/>
      <c r="PQB5" s="178"/>
      <c r="PQC5" s="179"/>
      <c r="PQD5" s="179"/>
      <c r="PQE5" s="179"/>
      <c r="PQF5" s="179"/>
      <c r="PQG5" s="180"/>
      <c r="PQH5" s="179"/>
      <c r="PQI5" s="181"/>
      <c r="PQJ5" s="181"/>
      <c r="PQK5" s="181"/>
      <c r="PQL5" s="181"/>
      <c r="PQM5" s="181"/>
      <c r="PQN5" s="181"/>
      <c r="PQO5" s="178"/>
      <c r="PQP5" s="179"/>
      <c r="PQQ5" s="179"/>
      <c r="PQR5" s="179"/>
      <c r="PQS5" s="179"/>
      <c r="PQT5" s="180"/>
      <c r="PQU5" s="179"/>
      <c r="PQV5" s="181"/>
      <c r="PQW5" s="181"/>
      <c r="PQX5" s="181"/>
      <c r="PQY5" s="181"/>
      <c r="PQZ5" s="181"/>
      <c r="PRA5" s="181"/>
      <c r="PRB5" s="178"/>
      <c r="PRC5" s="179"/>
      <c r="PRD5" s="179"/>
      <c r="PRE5" s="179"/>
      <c r="PRF5" s="179"/>
      <c r="PRG5" s="180"/>
      <c r="PRH5" s="179"/>
      <c r="PRI5" s="181"/>
      <c r="PRJ5" s="181"/>
      <c r="PRK5" s="181"/>
      <c r="PRL5" s="181"/>
      <c r="PRM5" s="181"/>
      <c r="PRN5" s="181"/>
      <c r="PRO5" s="178"/>
      <c r="PRP5" s="179"/>
      <c r="PRQ5" s="179"/>
      <c r="PRR5" s="179"/>
      <c r="PRS5" s="179"/>
      <c r="PRT5" s="180"/>
      <c r="PRU5" s="179"/>
      <c r="PRV5" s="181"/>
      <c r="PRW5" s="181"/>
      <c r="PRX5" s="181"/>
      <c r="PRY5" s="181"/>
      <c r="PRZ5" s="181"/>
      <c r="PSA5" s="181"/>
      <c r="PSB5" s="178"/>
      <c r="PSC5" s="179"/>
      <c r="PSD5" s="179"/>
      <c r="PSE5" s="179"/>
      <c r="PSF5" s="179"/>
      <c r="PSG5" s="180"/>
      <c r="PSH5" s="179"/>
      <c r="PSI5" s="181"/>
      <c r="PSJ5" s="181"/>
      <c r="PSK5" s="181"/>
      <c r="PSL5" s="181"/>
      <c r="PSM5" s="181"/>
      <c r="PSN5" s="181"/>
      <c r="PSO5" s="178"/>
      <c r="PSP5" s="179"/>
      <c r="PSQ5" s="179"/>
      <c r="PSR5" s="179"/>
      <c r="PSS5" s="179"/>
      <c r="PST5" s="180"/>
      <c r="PSU5" s="179"/>
      <c r="PSV5" s="181"/>
      <c r="PSW5" s="181"/>
      <c r="PSX5" s="181"/>
      <c r="PSY5" s="181"/>
      <c r="PSZ5" s="181"/>
      <c r="PTA5" s="181"/>
      <c r="PTB5" s="178"/>
      <c r="PTC5" s="179"/>
      <c r="PTD5" s="179"/>
      <c r="PTE5" s="179"/>
      <c r="PTF5" s="179"/>
      <c r="PTG5" s="180"/>
      <c r="PTH5" s="179"/>
      <c r="PTI5" s="181"/>
      <c r="PTJ5" s="181"/>
      <c r="PTK5" s="181"/>
      <c r="PTL5" s="181"/>
      <c r="PTM5" s="181"/>
      <c r="PTN5" s="181"/>
      <c r="PTO5" s="178"/>
      <c r="PTP5" s="179"/>
      <c r="PTQ5" s="179"/>
      <c r="PTR5" s="179"/>
      <c r="PTS5" s="179"/>
      <c r="PTT5" s="180"/>
      <c r="PTU5" s="179"/>
      <c r="PTV5" s="181"/>
      <c r="PTW5" s="181"/>
      <c r="PTX5" s="181"/>
      <c r="PTY5" s="181"/>
      <c r="PTZ5" s="181"/>
      <c r="PUA5" s="181"/>
      <c r="PUB5" s="178"/>
      <c r="PUC5" s="179"/>
      <c r="PUD5" s="179"/>
      <c r="PUE5" s="179"/>
      <c r="PUF5" s="179"/>
      <c r="PUG5" s="180"/>
      <c r="PUH5" s="179"/>
      <c r="PUI5" s="181"/>
      <c r="PUJ5" s="181"/>
      <c r="PUK5" s="181"/>
      <c r="PUL5" s="181"/>
      <c r="PUM5" s="181"/>
      <c r="PUN5" s="181"/>
      <c r="PUO5" s="178"/>
      <c r="PUP5" s="179"/>
      <c r="PUQ5" s="179"/>
      <c r="PUR5" s="179"/>
      <c r="PUS5" s="179"/>
      <c r="PUT5" s="180"/>
      <c r="PUU5" s="179"/>
      <c r="PUV5" s="181"/>
      <c r="PUW5" s="181"/>
      <c r="PUX5" s="181"/>
      <c r="PUY5" s="181"/>
      <c r="PUZ5" s="181"/>
      <c r="PVA5" s="181"/>
      <c r="PVB5" s="178"/>
      <c r="PVC5" s="179"/>
      <c r="PVD5" s="179"/>
      <c r="PVE5" s="179"/>
      <c r="PVF5" s="179"/>
      <c r="PVG5" s="180"/>
      <c r="PVH5" s="179"/>
      <c r="PVI5" s="181"/>
      <c r="PVJ5" s="181"/>
      <c r="PVK5" s="181"/>
      <c r="PVL5" s="181"/>
      <c r="PVM5" s="181"/>
      <c r="PVN5" s="181"/>
      <c r="PVO5" s="178"/>
      <c r="PVP5" s="179"/>
      <c r="PVQ5" s="179"/>
      <c r="PVR5" s="179"/>
      <c r="PVS5" s="179"/>
      <c r="PVT5" s="180"/>
      <c r="PVU5" s="179"/>
      <c r="PVV5" s="181"/>
      <c r="PVW5" s="181"/>
      <c r="PVX5" s="181"/>
      <c r="PVY5" s="181"/>
      <c r="PVZ5" s="181"/>
      <c r="PWA5" s="181"/>
      <c r="PWB5" s="178"/>
      <c r="PWC5" s="179"/>
      <c r="PWD5" s="179"/>
      <c r="PWE5" s="179"/>
      <c r="PWF5" s="179"/>
      <c r="PWG5" s="180"/>
      <c r="PWH5" s="179"/>
      <c r="PWI5" s="181"/>
      <c r="PWJ5" s="181"/>
      <c r="PWK5" s="181"/>
      <c r="PWL5" s="181"/>
      <c r="PWM5" s="181"/>
      <c r="PWN5" s="181"/>
      <c r="PWO5" s="178"/>
      <c r="PWP5" s="179"/>
      <c r="PWQ5" s="179"/>
      <c r="PWR5" s="179"/>
      <c r="PWS5" s="179"/>
      <c r="PWT5" s="180"/>
      <c r="PWU5" s="179"/>
      <c r="PWV5" s="181"/>
      <c r="PWW5" s="181"/>
      <c r="PWX5" s="181"/>
      <c r="PWY5" s="181"/>
      <c r="PWZ5" s="181"/>
      <c r="PXA5" s="181"/>
      <c r="PXB5" s="178"/>
      <c r="PXC5" s="179"/>
      <c r="PXD5" s="179"/>
      <c r="PXE5" s="179"/>
      <c r="PXF5" s="179"/>
      <c r="PXG5" s="180"/>
      <c r="PXH5" s="179"/>
      <c r="PXI5" s="181"/>
      <c r="PXJ5" s="181"/>
      <c r="PXK5" s="181"/>
      <c r="PXL5" s="181"/>
      <c r="PXM5" s="181"/>
      <c r="PXN5" s="181"/>
      <c r="PXO5" s="178"/>
      <c r="PXP5" s="179"/>
      <c r="PXQ5" s="179"/>
      <c r="PXR5" s="179"/>
      <c r="PXS5" s="179"/>
      <c r="PXT5" s="180"/>
      <c r="PXU5" s="179"/>
      <c r="PXV5" s="181"/>
      <c r="PXW5" s="181"/>
      <c r="PXX5" s="181"/>
      <c r="PXY5" s="181"/>
      <c r="PXZ5" s="181"/>
      <c r="PYA5" s="181"/>
      <c r="PYB5" s="178"/>
      <c r="PYC5" s="179"/>
      <c r="PYD5" s="179"/>
      <c r="PYE5" s="179"/>
      <c r="PYF5" s="179"/>
      <c r="PYG5" s="180"/>
      <c r="PYH5" s="179"/>
      <c r="PYI5" s="181"/>
      <c r="PYJ5" s="181"/>
      <c r="PYK5" s="181"/>
      <c r="PYL5" s="181"/>
      <c r="PYM5" s="181"/>
      <c r="PYN5" s="181"/>
      <c r="PYO5" s="178"/>
      <c r="PYP5" s="179"/>
      <c r="PYQ5" s="179"/>
      <c r="PYR5" s="179"/>
      <c r="PYS5" s="179"/>
      <c r="PYT5" s="180"/>
      <c r="PYU5" s="179"/>
      <c r="PYV5" s="181"/>
      <c r="PYW5" s="181"/>
      <c r="PYX5" s="181"/>
      <c r="PYY5" s="181"/>
      <c r="PYZ5" s="181"/>
      <c r="PZA5" s="181"/>
      <c r="PZB5" s="178"/>
      <c r="PZC5" s="179"/>
      <c r="PZD5" s="179"/>
      <c r="PZE5" s="179"/>
      <c r="PZF5" s="179"/>
      <c r="PZG5" s="180"/>
      <c r="PZH5" s="179"/>
      <c r="PZI5" s="181"/>
      <c r="PZJ5" s="181"/>
      <c r="PZK5" s="181"/>
      <c r="PZL5" s="181"/>
      <c r="PZM5" s="181"/>
      <c r="PZN5" s="181"/>
      <c r="PZO5" s="178"/>
      <c r="PZP5" s="179"/>
      <c r="PZQ5" s="179"/>
      <c r="PZR5" s="179"/>
      <c r="PZS5" s="179"/>
      <c r="PZT5" s="180"/>
      <c r="PZU5" s="179"/>
      <c r="PZV5" s="181"/>
      <c r="PZW5" s="181"/>
      <c r="PZX5" s="181"/>
      <c r="PZY5" s="181"/>
      <c r="PZZ5" s="181"/>
      <c r="QAA5" s="181"/>
      <c r="QAB5" s="178"/>
      <c r="QAC5" s="179"/>
      <c r="QAD5" s="179"/>
      <c r="QAE5" s="179"/>
      <c r="QAF5" s="179"/>
      <c r="QAG5" s="180"/>
      <c r="QAH5" s="179"/>
      <c r="QAI5" s="181"/>
      <c r="QAJ5" s="181"/>
      <c r="QAK5" s="181"/>
      <c r="QAL5" s="181"/>
      <c r="QAM5" s="181"/>
      <c r="QAN5" s="181"/>
      <c r="QAO5" s="178"/>
      <c r="QAP5" s="179"/>
      <c r="QAQ5" s="179"/>
      <c r="QAR5" s="179"/>
      <c r="QAS5" s="179"/>
      <c r="QAT5" s="180"/>
      <c r="QAU5" s="179"/>
      <c r="QAV5" s="181"/>
      <c r="QAW5" s="181"/>
      <c r="QAX5" s="181"/>
      <c r="QAY5" s="181"/>
      <c r="QAZ5" s="181"/>
      <c r="QBA5" s="181"/>
      <c r="QBB5" s="178"/>
      <c r="QBC5" s="179"/>
      <c r="QBD5" s="179"/>
      <c r="QBE5" s="179"/>
      <c r="QBF5" s="179"/>
      <c r="QBG5" s="180"/>
      <c r="QBH5" s="179"/>
      <c r="QBI5" s="181"/>
      <c r="QBJ5" s="181"/>
      <c r="QBK5" s="181"/>
      <c r="QBL5" s="181"/>
      <c r="QBM5" s="181"/>
      <c r="QBN5" s="181"/>
      <c r="QBO5" s="178"/>
      <c r="QBP5" s="179"/>
      <c r="QBQ5" s="179"/>
      <c r="QBR5" s="179"/>
      <c r="QBS5" s="179"/>
      <c r="QBT5" s="180"/>
      <c r="QBU5" s="179"/>
      <c r="QBV5" s="181"/>
      <c r="QBW5" s="181"/>
      <c r="QBX5" s="181"/>
      <c r="QBY5" s="181"/>
      <c r="QBZ5" s="181"/>
      <c r="QCA5" s="181"/>
      <c r="QCB5" s="178"/>
      <c r="QCC5" s="179"/>
      <c r="QCD5" s="179"/>
      <c r="QCE5" s="179"/>
      <c r="QCF5" s="179"/>
      <c r="QCG5" s="180"/>
      <c r="QCH5" s="179"/>
      <c r="QCI5" s="181"/>
      <c r="QCJ5" s="181"/>
      <c r="QCK5" s="181"/>
      <c r="QCL5" s="181"/>
      <c r="QCM5" s="181"/>
      <c r="QCN5" s="181"/>
      <c r="QCO5" s="178"/>
      <c r="QCP5" s="179"/>
      <c r="QCQ5" s="179"/>
      <c r="QCR5" s="179"/>
      <c r="QCS5" s="179"/>
      <c r="QCT5" s="180"/>
      <c r="QCU5" s="179"/>
      <c r="QCV5" s="181"/>
      <c r="QCW5" s="181"/>
      <c r="QCX5" s="181"/>
      <c r="QCY5" s="181"/>
      <c r="QCZ5" s="181"/>
      <c r="QDA5" s="181"/>
      <c r="QDB5" s="178"/>
      <c r="QDC5" s="179"/>
      <c r="QDD5" s="179"/>
      <c r="QDE5" s="179"/>
      <c r="QDF5" s="179"/>
      <c r="QDG5" s="180"/>
      <c r="QDH5" s="179"/>
      <c r="QDI5" s="181"/>
      <c r="QDJ5" s="181"/>
      <c r="QDK5" s="181"/>
      <c r="QDL5" s="181"/>
      <c r="QDM5" s="181"/>
      <c r="QDN5" s="181"/>
      <c r="QDO5" s="178"/>
      <c r="QDP5" s="179"/>
      <c r="QDQ5" s="179"/>
      <c r="QDR5" s="179"/>
      <c r="QDS5" s="179"/>
      <c r="QDT5" s="180"/>
      <c r="QDU5" s="179"/>
      <c r="QDV5" s="181"/>
      <c r="QDW5" s="181"/>
      <c r="QDX5" s="181"/>
      <c r="QDY5" s="181"/>
      <c r="QDZ5" s="181"/>
      <c r="QEA5" s="181"/>
      <c r="QEB5" s="178"/>
      <c r="QEC5" s="179"/>
      <c r="QED5" s="179"/>
      <c r="QEE5" s="179"/>
      <c r="QEF5" s="179"/>
      <c r="QEG5" s="180"/>
      <c r="QEH5" s="179"/>
      <c r="QEI5" s="181"/>
      <c r="QEJ5" s="181"/>
      <c r="QEK5" s="181"/>
      <c r="QEL5" s="181"/>
      <c r="QEM5" s="181"/>
      <c r="QEN5" s="181"/>
      <c r="QEO5" s="178"/>
      <c r="QEP5" s="179"/>
      <c r="QEQ5" s="179"/>
      <c r="QER5" s="179"/>
      <c r="QES5" s="179"/>
      <c r="QET5" s="180"/>
      <c r="QEU5" s="179"/>
      <c r="QEV5" s="181"/>
      <c r="QEW5" s="181"/>
      <c r="QEX5" s="181"/>
      <c r="QEY5" s="181"/>
      <c r="QEZ5" s="181"/>
      <c r="QFA5" s="181"/>
      <c r="QFB5" s="178"/>
      <c r="QFC5" s="179"/>
      <c r="QFD5" s="179"/>
      <c r="QFE5" s="179"/>
      <c r="QFF5" s="179"/>
      <c r="QFG5" s="180"/>
      <c r="QFH5" s="179"/>
      <c r="QFI5" s="181"/>
      <c r="QFJ5" s="181"/>
      <c r="QFK5" s="181"/>
      <c r="QFL5" s="181"/>
      <c r="QFM5" s="181"/>
      <c r="QFN5" s="181"/>
      <c r="QFO5" s="178"/>
      <c r="QFP5" s="179"/>
      <c r="QFQ5" s="179"/>
      <c r="QFR5" s="179"/>
      <c r="QFS5" s="179"/>
      <c r="QFT5" s="180"/>
      <c r="QFU5" s="179"/>
      <c r="QFV5" s="181"/>
      <c r="QFW5" s="181"/>
      <c r="QFX5" s="181"/>
      <c r="QFY5" s="181"/>
      <c r="QFZ5" s="181"/>
      <c r="QGA5" s="181"/>
      <c r="QGB5" s="178"/>
      <c r="QGC5" s="179"/>
      <c r="QGD5" s="179"/>
      <c r="QGE5" s="179"/>
      <c r="QGF5" s="179"/>
      <c r="QGG5" s="180"/>
      <c r="QGH5" s="179"/>
      <c r="QGI5" s="181"/>
      <c r="QGJ5" s="181"/>
      <c r="QGK5" s="181"/>
      <c r="QGL5" s="181"/>
      <c r="QGM5" s="181"/>
      <c r="QGN5" s="181"/>
      <c r="QGO5" s="178"/>
      <c r="QGP5" s="179"/>
      <c r="QGQ5" s="179"/>
      <c r="QGR5" s="179"/>
      <c r="QGS5" s="179"/>
      <c r="QGT5" s="180"/>
      <c r="QGU5" s="179"/>
      <c r="QGV5" s="181"/>
      <c r="QGW5" s="181"/>
      <c r="QGX5" s="181"/>
      <c r="QGY5" s="181"/>
      <c r="QGZ5" s="181"/>
      <c r="QHA5" s="181"/>
      <c r="QHB5" s="178"/>
      <c r="QHC5" s="179"/>
      <c r="QHD5" s="179"/>
      <c r="QHE5" s="179"/>
      <c r="QHF5" s="179"/>
      <c r="QHG5" s="180"/>
      <c r="QHH5" s="179"/>
      <c r="QHI5" s="181"/>
      <c r="QHJ5" s="181"/>
      <c r="QHK5" s="181"/>
      <c r="QHL5" s="181"/>
      <c r="QHM5" s="181"/>
      <c r="QHN5" s="181"/>
      <c r="QHO5" s="178"/>
      <c r="QHP5" s="179"/>
      <c r="QHQ5" s="179"/>
      <c r="QHR5" s="179"/>
      <c r="QHS5" s="179"/>
      <c r="QHT5" s="180"/>
      <c r="QHU5" s="179"/>
      <c r="QHV5" s="181"/>
      <c r="QHW5" s="181"/>
      <c r="QHX5" s="181"/>
      <c r="QHY5" s="181"/>
      <c r="QHZ5" s="181"/>
      <c r="QIA5" s="181"/>
      <c r="QIB5" s="178"/>
      <c r="QIC5" s="179"/>
      <c r="QID5" s="179"/>
      <c r="QIE5" s="179"/>
      <c r="QIF5" s="179"/>
      <c r="QIG5" s="180"/>
      <c r="QIH5" s="179"/>
      <c r="QII5" s="181"/>
      <c r="QIJ5" s="181"/>
      <c r="QIK5" s="181"/>
      <c r="QIL5" s="181"/>
      <c r="QIM5" s="181"/>
      <c r="QIN5" s="181"/>
      <c r="QIO5" s="178"/>
      <c r="QIP5" s="179"/>
      <c r="QIQ5" s="179"/>
      <c r="QIR5" s="179"/>
      <c r="QIS5" s="179"/>
      <c r="QIT5" s="180"/>
      <c r="QIU5" s="179"/>
      <c r="QIV5" s="181"/>
      <c r="QIW5" s="181"/>
      <c r="QIX5" s="181"/>
      <c r="QIY5" s="181"/>
      <c r="QIZ5" s="181"/>
      <c r="QJA5" s="181"/>
      <c r="QJB5" s="178"/>
      <c r="QJC5" s="179"/>
      <c r="QJD5" s="179"/>
      <c r="QJE5" s="179"/>
      <c r="QJF5" s="179"/>
      <c r="QJG5" s="180"/>
      <c r="QJH5" s="179"/>
      <c r="QJI5" s="181"/>
      <c r="QJJ5" s="181"/>
      <c r="QJK5" s="181"/>
      <c r="QJL5" s="181"/>
      <c r="QJM5" s="181"/>
      <c r="QJN5" s="181"/>
      <c r="QJO5" s="178"/>
      <c r="QJP5" s="179"/>
      <c r="QJQ5" s="179"/>
      <c r="QJR5" s="179"/>
      <c r="QJS5" s="179"/>
      <c r="QJT5" s="180"/>
      <c r="QJU5" s="179"/>
      <c r="QJV5" s="181"/>
      <c r="QJW5" s="181"/>
      <c r="QJX5" s="181"/>
      <c r="QJY5" s="181"/>
      <c r="QJZ5" s="181"/>
      <c r="QKA5" s="181"/>
      <c r="QKB5" s="178"/>
      <c r="QKC5" s="179"/>
      <c r="QKD5" s="179"/>
      <c r="QKE5" s="179"/>
      <c r="QKF5" s="179"/>
      <c r="QKG5" s="180"/>
      <c r="QKH5" s="179"/>
      <c r="QKI5" s="181"/>
      <c r="QKJ5" s="181"/>
      <c r="QKK5" s="181"/>
      <c r="QKL5" s="181"/>
      <c r="QKM5" s="181"/>
      <c r="QKN5" s="181"/>
      <c r="QKO5" s="178"/>
      <c r="QKP5" s="179"/>
      <c r="QKQ5" s="179"/>
      <c r="QKR5" s="179"/>
      <c r="QKS5" s="179"/>
      <c r="QKT5" s="180"/>
      <c r="QKU5" s="179"/>
      <c r="QKV5" s="181"/>
      <c r="QKW5" s="181"/>
      <c r="QKX5" s="181"/>
      <c r="QKY5" s="181"/>
      <c r="QKZ5" s="181"/>
      <c r="QLA5" s="181"/>
      <c r="QLB5" s="178"/>
      <c r="QLC5" s="179"/>
      <c r="QLD5" s="179"/>
      <c r="QLE5" s="179"/>
      <c r="QLF5" s="179"/>
      <c r="QLG5" s="180"/>
      <c r="QLH5" s="179"/>
      <c r="QLI5" s="181"/>
      <c r="QLJ5" s="181"/>
      <c r="QLK5" s="181"/>
      <c r="QLL5" s="181"/>
      <c r="QLM5" s="181"/>
      <c r="QLN5" s="181"/>
      <c r="QLO5" s="178"/>
      <c r="QLP5" s="179"/>
      <c r="QLQ5" s="179"/>
      <c r="QLR5" s="179"/>
      <c r="QLS5" s="179"/>
      <c r="QLT5" s="180"/>
      <c r="QLU5" s="179"/>
      <c r="QLV5" s="181"/>
      <c r="QLW5" s="181"/>
      <c r="QLX5" s="181"/>
      <c r="QLY5" s="181"/>
      <c r="QLZ5" s="181"/>
      <c r="QMA5" s="181"/>
      <c r="QMB5" s="178"/>
      <c r="QMC5" s="179"/>
      <c r="QMD5" s="179"/>
      <c r="QME5" s="179"/>
      <c r="QMF5" s="179"/>
      <c r="QMG5" s="180"/>
      <c r="QMH5" s="179"/>
      <c r="QMI5" s="181"/>
      <c r="QMJ5" s="181"/>
      <c r="QMK5" s="181"/>
      <c r="QML5" s="181"/>
      <c r="QMM5" s="181"/>
      <c r="QMN5" s="181"/>
      <c r="QMO5" s="178"/>
      <c r="QMP5" s="179"/>
      <c r="QMQ5" s="179"/>
      <c r="QMR5" s="179"/>
      <c r="QMS5" s="179"/>
      <c r="QMT5" s="180"/>
      <c r="QMU5" s="179"/>
      <c r="QMV5" s="181"/>
      <c r="QMW5" s="181"/>
      <c r="QMX5" s="181"/>
      <c r="QMY5" s="181"/>
      <c r="QMZ5" s="181"/>
      <c r="QNA5" s="181"/>
      <c r="QNB5" s="178"/>
      <c r="QNC5" s="179"/>
      <c r="QND5" s="179"/>
      <c r="QNE5" s="179"/>
      <c r="QNF5" s="179"/>
      <c r="QNG5" s="180"/>
      <c r="QNH5" s="179"/>
      <c r="QNI5" s="181"/>
      <c r="QNJ5" s="181"/>
      <c r="QNK5" s="181"/>
      <c r="QNL5" s="181"/>
      <c r="QNM5" s="181"/>
      <c r="QNN5" s="181"/>
      <c r="QNO5" s="178"/>
      <c r="QNP5" s="179"/>
      <c r="QNQ5" s="179"/>
      <c r="QNR5" s="179"/>
      <c r="QNS5" s="179"/>
      <c r="QNT5" s="180"/>
      <c r="QNU5" s="179"/>
      <c r="QNV5" s="181"/>
      <c r="QNW5" s="181"/>
      <c r="QNX5" s="181"/>
      <c r="QNY5" s="181"/>
      <c r="QNZ5" s="181"/>
      <c r="QOA5" s="181"/>
      <c r="QOB5" s="178"/>
      <c r="QOC5" s="179"/>
      <c r="QOD5" s="179"/>
      <c r="QOE5" s="179"/>
      <c r="QOF5" s="179"/>
      <c r="QOG5" s="180"/>
      <c r="QOH5" s="179"/>
      <c r="QOI5" s="181"/>
      <c r="QOJ5" s="181"/>
      <c r="QOK5" s="181"/>
      <c r="QOL5" s="181"/>
      <c r="QOM5" s="181"/>
      <c r="QON5" s="181"/>
      <c r="QOO5" s="178"/>
      <c r="QOP5" s="179"/>
      <c r="QOQ5" s="179"/>
      <c r="QOR5" s="179"/>
      <c r="QOS5" s="179"/>
      <c r="QOT5" s="180"/>
      <c r="QOU5" s="179"/>
      <c r="QOV5" s="181"/>
      <c r="QOW5" s="181"/>
      <c r="QOX5" s="181"/>
      <c r="QOY5" s="181"/>
      <c r="QOZ5" s="181"/>
      <c r="QPA5" s="181"/>
      <c r="QPB5" s="178"/>
      <c r="QPC5" s="179"/>
      <c r="QPD5" s="179"/>
      <c r="QPE5" s="179"/>
      <c r="QPF5" s="179"/>
      <c r="QPG5" s="180"/>
      <c r="QPH5" s="179"/>
      <c r="QPI5" s="181"/>
      <c r="QPJ5" s="181"/>
      <c r="QPK5" s="181"/>
      <c r="QPL5" s="181"/>
      <c r="QPM5" s="181"/>
      <c r="QPN5" s="181"/>
      <c r="QPO5" s="178"/>
      <c r="QPP5" s="179"/>
      <c r="QPQ5" s="179"/>
      <c r="QPR5" s="179"/>
      <c r="QPS5" s="179"/>
      <c r="QPT5" s="180"/>
      <c r="QPU5" s="179"/>
      <c r="QPV5" s="181"/>
      <c r="QPW5" s="181"/>
      <c r="QPX5" s="181"/>
      <c r="QPY5" s="181"/>
      <c r="QPZ5" s="181"/>
      <c r="QQA5" s="181"/>
      <c r="QQB5" s="178"/>
      <c r="QQC5" s="179"/>
      <c r="QQD5" s="179"/>
      <c r="QQE5" s="179"/>
      <c r="QQF5" s="179"/>
      <c r="QQG5" s="180"/>
      <c r="QQH5" s="179"/>
      <c r="QQI5" s="181"/>
      <c r="QQJ5" s="181"/>
      <c r="QQK5" s="181"/>
      <c r="QQL5" s="181"/>
      <c r="QQM5" s="181"/>
      <c r="QQN5" s="181"/>
      <c r="QQO5" s="178"/>
      <c r="QQP5" s="179"/>
      <c r="QQQ5" s="179"/>
      <c r="QQR5" s="179"/>
      <c r="QQS5" s="179"/>
      <c r="QQT5" s="180"/>
      <c r="QQU5" s="179"/>
      <c r="QQV5" s="181"/>
      <c r="QQW5" s="181"/>
      <c r="QQX5" s="181"/>
      <c r="QQY5" s="181"/>
      <c r="QQZ5" s="181"/>
      <c r="QRA5" s="181"/>
      <c r="QRB5" s="178"/>
      <c r="QRC5" s="179"/>
      <c r="QRD5" s="179"/>
      <c r="QRE5" s="179"/>
      <c r="QRF5" s="179"/>
      <c r="QRG5" s="180"/>
      <c r="QRH5" s="179"/>
      <c r="QRI5" s="181"/>
      <c r="QRJ5" s="181"/>
      <c r="QRK5" s="181"/>
      <c r="QRL5" s="181"/>
      <c r="QRM5" s="181"/>
      <c r="QRN5" s="181"/>
      <c r="QRO5" s="178"/>
      <c r="QRP5" s="179"/>
      <c r="QRQ5" s="179"/>
      <c r="QRR5" s="179"/>
      <c r="QRS5" s="179"/>
      <c r="QRT5" s="180"/>
      <c r="QRU5" s="179"/>
      <c r="QRV5" s="181"/>
      <c r="QRW5" s="181"/>
      <c r="QRX5" s="181"/>
      <c r="QRY5" s="181"/>
      <c r="QRZ5" s="181"/>
      <c r="QSA5" s="181"/>
      <c r="QSB5" s="178"/>
      <c r="QSC5" s="179"/>
      <c r="QSD5" s="179"/>
      <c r="QSE5" s="179"/>
      <c r="QSF5" s="179"/>
      <c r="QSG5" s="180"/>
      <c r="QSH5" s="179"/>
      <c r="QSI5" s="181"/>
      <c r="QSJ5" s="181"/>
      <c r="QSK5" s="181"/>
      <c r="QSL5" s="181"/>
      <c r="QSM5" s="181"/>
      <c r="QSN5" s="181"/>
      <c r="QSO5" s="178"/>
      <c r="QSP5" s="179"/>
      <c r="QSQ5" s="179"/>
      <c r="QSR5" s="179"/>
      <c r="QSS5" s="179"/>
      <c r="QST5" s="180"/>
      <c r="QSU5" s="179"/>
      <c r="QSV5" s="181"/>
      <c r="QSW5" s="181"/>
      <c r="QSX5" s="181"/>
      <c r="QSY5" s="181"/>
      <c r="QSZ5" s="181"/>
      <c r="QTA5" s="181"/>
      <c r="QTB5" s="178"/>
      <c r="QTC5" s="179"/>
      <c r="QTD5" s="179"/>
      <c r="QTE5" s="179"/>
      <c r="QTF5" s="179"/>
      <c r="QTG5" s="180"/>
      <c r="QTH5" s="179"/>
      <c r="QTI5" s="181"/>
      <c r="QTJ5" s="181"/>
      <c r="QTK5" s="181"/>
      <c r="QTL5" s="181"/>
      <c r="QTM5" s="181"/>
      <c r="QTN5" s="181"/>
      <c r="QTO5" s="178"/>
      <c r="QTP5" s="179"/>
      <c r="QTQ5" s="179"/>
      <c r="QTR5" s="179"/>
      <c r="QTS5" s="179"/>
      <c r="QTT5" s="180"/>
      <c r="QTU5" s="179"/>
      <c r="QTV5" s="181"/>
      <c r="QTW5" s="181"/>
      <c r="QTX5" s="181"/>
      <c r="QTY5" s="181"/>
      <c r="QTZ5" s="181"/>
      <c r="QUA5" s="181"/>
      <c r="QUB5" s="178"/>
      <c r="QUC5" s="179"/>
      <c r="QUD5" s="179"/>
      <c r="QUE5" s="179"/>
      <c r="QUF5" s="179"/>
      <c r="QUG5" s="180"/>
      <c r="QUH5" s="179"/>
      <c r="QUI5" s="181"/>
      <c r="QUJ5" s="181"/>
      <c r="QUK5" s="181"/>
      <c r="QUL5" s="181"/>
      <c r="QUM5" s="181"/>
      <c r="QUN5" s="181"/>
      <c r="QUO5" s="178"/>
      <c r="QUP5" s="179"/>
      <c r="QUQ5" s="179"/>
      <c r="QUR5" s="179"/>
      <c r="QUS5" s="179"/>
      <c r="QUT5" s="180"/>
      <c r="QUU5" s="179"/>
      <c r="QUV5" s="181"/>
      <c r="QUW5" s="181"/>
      <c r="QUX5" s="181"/>
      <c r="QUY5" s="181"/>
      <c r="QUZ5" s="181"/>
      <c r="QVA5" s="181"/>
      <c r="QVB5" s="178"/>
      <c r="QVC5" s="179"/>
      <c r="QVD5" s="179"/>
      <c r="QVE5" s="179"/>
      <c r="QVF5" s="179"/>
      <c r="QVG5" s="180"/>
      <c r="QVH5" s="179"/>
      <c r="QVI5" s="181"/>
      <c r="QVJ5" s="181"/>
      <c r="QVK5" s="181"/>
      <c r="QVL5" s="181"/>
      <c r="QVM5" s="181"/>
      <c r="QVN5" s="181"/>
      <c r="QVO5" s="178"/>
      <c r="QVP5" s="179"/>
      <c r="QVQ5" s="179"/>
      <c r="QVR5" s="179"/>
      <c r="QVS5" s="179"/>
      <c r="QVT5" s="180"/>
      <c r="QVU5" s="179"/>
      <c r="QVV5" s="181"/>
      <c r="QVW5" s="181"/>
      <c r="QVX5" s="181"/>
      <c r="QVY5" s="181"/>
      <c r="QVZ5" s="181"/>
      <c r="QWA5" s="181"/>
      <c r="QWB5" s="178"/>
      <c r="QWC5" s="179"/>
      <c r="QWD5" s="179"/>
      <c r="QWE5" s="179"/>
      <c r="QWF5" s="179"/>
      <c r="QWG5" s="180"/>
      <c r="QWH5" s="179"/>
      <c r="QWI5" s="181"/>
      <c r="QWJ5" s="181"/>
      <c r="QWK5" s="181"/>
      <c r="QWL5" s="181"/>
      <c r="QWM5" s="181"/>
      <c r="QWN5" s="181"/>
      <c r="QWO5" s="178"/>
      <c r="QWP5" s="179"/>
      <c r="QWQ5" s="179"/>
      <c r="QWR5" s="179"/>
      <c r="QWS5" s="179"/>
      <c r="QWT5" s="180"/>
      <c r="QWU5" s="179"/>
      <c r="QWV5" s="181"/>
      <c r="QWW5" s="181"/>
      <c r="QWX5" s="181"/>
      <c r="QWY5" s="181"/>
      <c r="QWZ5" s="181"/>
      <c r="QXA5" s="181"/>
      <c r="QXB5" s="178"/>
      <c r="QXC5" s="179"/>
      <c r="QXD5" s="179"/>
      <c r="QXE5" s="179"/>
      <c r="QXF5" s="179"/>
      <c r="QXG5" s="180"/>
      <c r="QXH5" s="179"/>
      <c r="QXI5" s="181"/>
      <c r="QXJ5" s="181"/>
      <c r="QXK5" s="181"/>
      <c r="QXL5" s="181"/>
      <c r="QXM5" s="181"/>
      <c r="QXN5" s="181"/>
      <c r="QXO5" s="178"/>
      <c r="QXP5" s="179"/>
      <c r="QXQ5" s="179"/>
      <c r="QXR5" s="179"/>
      <c r="QXS5" s="179"/>
      <c r="QXT5" s="180"/>
      <c r="QXU5" s="179"/>
      <c r="QXV5" s="181"/>
      <c r="QXW5" s="181"/>
      <c r="QXX5" s="181"/>
      <c r="QXY5" s="181"/>
      <c r="QXZ5" s="181"/>
      <c r="QYA5" s="181"/>
      <c r="QYB5" s="178"/>
      <c r="QYC5" s="179"/>
      <c r="QYD5" s="179"/>
      <c r="QYE5" s="179"/>
      <c r="QYF5" s="179"/>
      <c r="QYG5" s="180"/>
      <c r="QYH5" s="179"/>
      <c r="QYI5" s="181"/>
      <c r="QYJ5" s="181"/>
      <c r="QYK5" s="181"/>
      <c r="QYL5" s="181"/>
      <c r="QYM5" s="181"/>
      <c r="QYN5" s="181"/>
      <c r="QYO5" s="178"/>
      <c r="QYP5" s="179"/>
      <c r="QYQ5" s="179"/>
      <c r="QYR5" s="179"/>
      <c r="QYS5" s="179"/>
      <c r="QYT5" s="180"/>
      <c r="QYU5" s="179"/>
      <c r="QYV5" s="181"/>
      <c r="QYW5" s="181"/>
      <c r="QYX5" s="181"/>
      <c r="QYY5" s="181"/>
      <c r="QYZ5" s="181"/>
      <c r="QZA5" s="181"/>
      <c r="QZB5" s="178"/>
      <c r="QZC5" s="179"/>
      <c r="QZD5" s="179"/>
      <c r="QZE5" s="179"/>
      <c r="QZF5" s="179"/>
      <c r="QZG5" s="180"/>
      <c r="QZH5" s="179"/>
      <c r="QZI5" s="181"/>
      <c r="QZJ5" s="181"/>
      <c r="QZK5" s="181"/>
      <c r="QZL5" s="181"/>
      <c r="QZM5" s="181"/>
      <c r="QZN5" s="181"/>
      <c r="QZO5" s="178"/>
      <c r="QZP5" s="179"/>
      <c r="QZQ5" s="179"/>
      <c r="QZR5" s="179"/>
      <c r="QZS5" s="179"/>
      <c r="QZT5" s="180"/>
      <c r="QZU5" s="179"/>
      <c r="QZV5" s="181"/>
      <c r="QZW5" s="181"/>
      <c r="QZX5" s="181"/>
      <c r="QZY5" s="181"/>
      <c r="QZZ5" s="181"/>
      <c r="RAA5" s="181"/>
      <c r="RAB5" s="178"/>
      <c r="RAC5" s="179"/>
      <c r="RAD5" s="179"/>
      <c r="RAE5" s="179"/>
      <c r="RAF5" s="179"/>
      <c r="RAG5" s="180"/>
      <c r="RAH5" s="179"/>
      <c r="RAI5" s="181"/>
      <c r="RAJ5" s="181"/>
      <c r="RAK5" s="181"/>
      <c r="RAL5" s="181"/>
      <c r="RAM5" s="181"/>
      <c r="RAN5" s="181"/>
      <c r="RAO5" s="178"/>
      <c r="RAP5" s="179"/>
      <c r="RAQ5" s="179"/>
      <c r="RAR5" s="179"/>
      <c r="RAS5" s="179"/>
      <c r="RAT5" s="180"/>
      <c r="RAU5" s="179"/>
      <c r="RAV5" s="181"/>
      <c r="RAW5" s="181"/>
      <c r="RAX5" s="181"/>
      <c r="RAY5" s="181"/>
      <c r="RAZ5" s="181"/>
      <c r="RBA5" s="181"/>
      <c r="RBB5" s="178"/>
      <c r="RBC5" s="179"/>
      <c r="RBD5" s="179"/>
      <c r="RBE5" s="179"/>
      <c r="RBF5" s="179"/>
      <c r="RBG5" s="180"/>
      <c r="RBH5" s="179"/>
      <c r="RBI5" s="181"/>
      <c r="RBJ5" s="181"/>
      <c r="RBK5" s="181"/>
      <c r="RBL5" s="181"/>
      <c r="RBM5" s="181"/>
      <c r="RBN5" s="181"/>
      <c r="RBO5" s="178"/>
      <c r="RBP5" s="179"/>
      <c r="RBQ5" s="179"/>
      <c r="RBR5" s="179"/>
      <c r="RBS5" s="179"/>
      <c r="RBT5" s="180"/>
      <c r="RBU5" s="179"/>
      <c r="RBV5" s="181"/>
      <c r="RBW5" s="181"/>
      <c r="RBX5" s="181"/>
      <c r="RBY5" s="181"/>
      <c r="RBZ5" s="181"/>
      <c r="RCA5" s="181"/>
      <c r="RCB5" s="178"/>
      <c r="RCC5" s="179"/>
      <c r="RCD5" s="179"/>
      <c r="RCE5" s="179"/>
      <c r="RCF5" s="179"/>
      <c r="RCG5" s="180"/>
      <c r="RCH5" s="179"/>
      <c r="RCI5" s="181"/>
      <c r="RCJ5" s="181"/>
      <c r="RCK5" s="181"/>
      <c r="RCL5" s="181"/>
      <c r="RCM5" s="181"/>
      <c r="RCN5" s="181"/>
      <c r="RCO5" s="178"/>
      <c r="RCP5" s="179"/>
      <c r="RCQ5" s="179"/>
      <c r="RCR5" s="179"/>
      <c r="RCS5" s="179"/>
      <c r="RCT5" s="180"/>
      <c r="RCU5" s="179"/>
      <c r="RCV5" s="181"/>
      <c r="RCW5" s="181"/>
      <c r="RCX5" s="181"/>
      <c r="RCY5" s="181"/>
      <c r="RCZ5" s="181"/>
      <c r="RDA5" s="181"/>
      <c r="RDB5" s="178"/>
      <c r="RDC5" s="179"/>
      <c r="RDD5" s="179"/>
      <c r="RDE5" s="179"/>
      <c r="RDF5" s="179"/>
      <c r="RDG5" s="180"/>
      <c r="RDH5" s="179"/>
      <c r="RDI5" s="181"/>
      <c r="RDJ5" s="181"/>
      <c r="RDK5" s="181"/>
      <c r="RDL5" s="181"/>
      <c r="RDM5" s="181"/>
      <c r="RDN5" s="181"/>
      <c r="RDO5" s="178"/>
      <c r="RDP5" s="179"/>
      <c r="RDQ5" s="179"/>
      <c r="RDR5" s="179"/>
      <c r="RDS5" s="179"/>
      <c r="RDT5" s="180"/>
      <c r="RDU5" s="179"/>
      <c r="RDV5" s="181"/>
      <c r="RDW5" s="181"/>
      <c r="RDX5" s="181"/>
      <c r="RDY5" s="181"/>
      <c r="RDZ5" s="181"/>
      <c r="REA5" s="181"/>
      <c r="REB5" s="178"/>
      <c r="REC5" s="179"/>
      <c r="RED5" s="179"/>
      <c r="REE5" s="179"/>
      <c r="REF5" s="179"/>
      <c r="REG5" s="180"/>
      <c r="REH5" s="179"/>
      <c r="REI5" s="181"/>
      <c r="REJ5" s="181"/>
      <c r="REK5" s="181"/>
      <c r="REL5" s="181"/>
      <c r="REM5" s="181"/>
      <c r="REN5" s="181"/>
      <c r="REO5" s="178"/>
      <c r="REP5" s="179"/>
      <c r="REQ5" s="179"/>
      <c r="RER5" s="179"/>
      <c r="RES5" s="179"/>
      <c r="RET5" s="180"/>
      <c r="REU5" s="179"/>
      <c r="REV5" s="181"/>
      <c r="REW5" s="181"/>
      <c r="REX5" s="181"/>
      <c r="REY5" s="181"/>
      <c r="REZ5" s="181"/>
      <c r="RFA5" s="181"/>
      <c r="RFB5" s="178"/>
      <c r="RFC5" s="179"/>
      <c r="RFD5" s="179"/>
      <c r="RFE5" s="179"/>
      <c r="RFF5" s="179"/>
      <c r="RFG5" s="180"/>
      <c r="RFH5" s="179"/>
      <c r="RFI5" s="181"/>
      <c r="RFJ5" s="181"/>
      <c r="RFK5" s="181"/>
      <c r="RFL5" s="181"/>
      <c r="RFM5" s="181"/>
      <c r="RFN5" s="181"/>
      <c r="RFO5" s="178"/>
      <c r="RFP5" s="179"/>
      <c r="RFQ5" s="179"/>
      <c r="RFR5" s="179"/>
      <c r="RFS5" s="179"/>
      <c r="RFT5" s="180"/>
      <c r="RFU5" s="179"/>
      <c r="RFV5" s="181"/>
      <c r="RFW5" s="181"/>
      <c r="RFX5" s="181"/>
      <c r="RFY5" s="181"/>
      <c r="RFZ5" s="181"/>
      <c r="RGA5" s="181"/>
      <c r="RGB5" s="178"/>
      <c r="RGC5" s="179"/>
      <c r="RGD5" s="179"/>
      <c r="RGE5" s="179"/>
      <c r="RGF5" s="179"/>
      <c r="RGG5" s="180"/>
      <c r="RGH5" s="179"/>
      <c r="RGI5" s="181"/>
      <c r="RGJ5" s="181"/>
      <c r="RGK5" s="181"/>
      <c r="RGL5" s="181"/>
      <c r="RGM5" s="181"/>
      <c r="RGN5" s="181"/>
      <c r="RGO5" s="178"/>
      <c r="RGP5" s="179"/>
      <c r="RGQ5" s="179"/>
      <c r="RGR5" s="179"/>
      <c r="RGS5" s="179"/>
      <c r="RGT5" s="180"/>
      <c r="RGU5" s="179"/>
      <c r="RGV5" s="181"/>
      <c r="RGW5" s="181"/>
      <c r="RGX5" s="181"/>
      <c r="RGY5" s="181"/>
      <c r="RGZ5" s="181"/>
      <c r="RHA5" s="181"/>
      <c r="RHB5" s="178"/>
      <c r="RHC5" s="179"/>
      <c r="RHD5" s="179"/>
      <c r="RHE5" s="179"/>
      <c r="RHF5" s="179"/>
      <c r="RHG5" s="180"/>
      <c r="RHH5" s="179"/>
      <c r="RHI5" s="181"/>
      <c r="RHJ5" s="181"/>
      <c r="RHK5" s="181"/>
      <c r="RHL5" s="181"/>
      <c r="RHM5" s="181"/>
      <c r="RHN5" s="181"/>
      <c r="RHO5" s="178"/>
      <c r="RHP5" s="179"/>
      <c r="RHQ5" s="179"/>
      <c r="RHR5" s="179"/>
      <c r="RHS5" s="179"/>
      <c r="RHT5" s="180"/>
      <c r="RHU5" s="179"/>
      <c r="RHV5" s="181"/>
      <c r="RHW5" s="181"/>
      <c r="RHX5" s="181"/>
      <c r="RHY5" s="181"/>
      <c r="RHZ5" s="181"/>
      <c r="RIA5" s="181"/>
      <c r="RIB5" s="178"/>
      <c r="RIC5" s="179"/>
      <c r="RID5" s="179"/>
      <c r="RIE5" s="179"/>
      <c r="RIF5" s="179"/>
      <c r="RIG5" s="180"/>
      <c r="RIH5" s="179"/>
      <c r="RII5" s="181"/>
      <c r="RIJ5" s="181"/>
      <c r="RIK5" s="181"/>
      <c r="RIL5" s="181"/>
      <c r="RIM5" s="181"/>
      <c r="RIN5" s="181"/>
      <c r="RIO5" s="178"/>
      <c r="RIP5" s="179"/>
      <c r="RIQ5" s="179"/>
      <c r="RIR5" s="179"/>
      <c r="RIS5" s="179"/>
      <c r="RIT5" s="180"/>
      <c r="RIU5" s="179"/>
      <c r="RIV5" s="181"/>
      <c r="RIW5" s="181"/>
      <c r="RIX5" s="181"/>
      <c r="RIY5" s="181"/>
      <c r="RIZ5" s="181"/>
      <c r="RJA5" s="181"/>
      <c r="RJB5" s="178"/>
      <c r="RJC5" s="179"/>
      <c r="RJD5" s="179"/>
      <c r="RJE5" s="179"/>
      <c r="RJF5" s="179"/>
      <c r="RJG5" s="180"/>
      <c r="RJH5" s="179"/>
      <c r="RJI5" s="181"/>
      <c r="RJJ5" s="181"/>
      <c r="RJK5" s="181"/>
      <c r="RJL5" s="181"/>
      <c r="RJM5" s="181"/>
      <c r="RJN5" s="181"/>
      <c r="RJO5" s="178"/>
      <c r="RJP5" s="179"/>
      <c r="RJQ5" s="179"/>
      <c r="RJR5" s="179"/>
      <c r="RJS5" s="179"/>
      <c r="RJT5" s="180"/>
      <c r="RJU5" s="179"/>
      <c r="RJV5" s="181"/>
      <c r="RJW5" s="181"/>
      <c r="RJX5" s="181"/>
      <c r="RJY5" s="181"/>
      <c r="RJZ5" s="181"/>
      <c r="RKA5" s="181"/>
      <c r="RKB5" s="178"/>
      <c r="RKC5" s="179"/>
      <c r="RKD5" s="179"/>
      <c r="RKE5" s="179"/>
      <c r="RKF5" s="179"/>
      <c r="RKG5" s="180"/>
      <c r="RKH5" s="179"/>
      <c r="RKI5" s="181"/>
      <c r="RKJ5" s="181"/>
      <c r="RKK5" s="181"/>
      <c r="RKL5" s="181"/>
      <c r="RKM5" s="181"/>
      <c r="RKN5" s="181"/>
      <c r="RKO5" s="178"/>
      <c r="RKP5" s="179"/>
      <c r="RKQ5" s="179"/>
      <c r="RKR5" s="179"/>
      <c r="RKS5" s="179"/>
      <c r="RKT5" s="180"/>
      <c r="RKU5" s="179"/>
      <c r="RKV5" s="181"/>
      <c r="RKW5" s="181"/>
      <c r="RKX5" s="181"/>
      <c r="RKY5" s="181"/>
      <c r="RKZ5" s="181"/>
      <c r="RLA5" s="181"/>
      <c r="RLB5" s="178"/>
      <c r="RLC5" s="179"/>
      <c r="RLD5" s="179"/>
      <c r="RLE5" s="179"/>
      <c r="RLF5" s="179"/>
      <c r="RLG5" s="180"/>
      <c r="RLH5" s="179"/>
      <c r="RLI5" s="181"/>
      <c r="RLJ5" s="181"/>
      <c r="RLK5" s="181"/>
      <c r="RLL5" s="181"/>
      <c r="RLM5" s="181"/>
      <c r="RLN5" s="181"/>
      <c r="RLO5" s="178"/>
      <c r="RLP5" s="179"/>
      <c r="RLQ5" s="179"/>
      <c r="RLR5" s="179"/>
      <c r="RLS5" s="179"/>
      <c r="RLT5" s="180"/>
      <c r="RLU5" s="179"/>
      <c r="RLV5" s="181"/>
      <c r="RLW5" s="181"/>
      <c r="RLX5" s="181"/>
      <c r="RLY5" s="181"/>
      <c r="RLZ5" s="181"/>
      <c r="RMA5" s="181"/>
      <c r="RMB5" s="178"/>
      <c r="RMC5" s="179"/>
      <c r="RMD5" s="179"/>
      <c r="RME5" s="179"/>
      <c r="RMF5" s="179"/>
      <c r="RMG5" s="180"/>
      <c r="RMH5" s="179"/>
      <c r="RMI5" s="181"/>
      <c r="RMJ5" s="181"/>
      <c r="RMK5" s="181"/>
      <c r="RML5" s="181"/>
      <c r="RMM5" s="181"/>
      <c r="RMN5" s="181"/>
      <c r="RMO5" s="178"/>
      <c r="RMP5" s="179"/>
      <c r="RMQ5" s="179"/>
      <c r="RMR5" s="179"/>
      <c r="RMS5" s="179"/>
      <c r="RMT5" s="180"/>
      <c r="RMU5" s="179"/>
      <c r="RMV5" s="181"/>
      <c r="RMW5" s="181"/>
      <c r="RMX5" s="181"/>
      <c r="RMY5" s="181"/>
      <c r="RMZ5" s="181"/>
      <c r="RNA5" s="181"/>
      <c r="RNB5" s="178"/>
      <c r="RNC5" s="179"/>
      <c r="RND5" s="179"/>
      <c r="RNE5" s="179"/>
      <c r="RNF5" s="179"/>
      <c r="RNG5" s="180"/>
      <c r="RNH5" s="179"/>
      <c r="RNI5" s="181"/>
      <c r="RNJ5" s="181"/>
      <c r="RNK5" s="181"/>
      <c r="RNL5" s="181"/>
      <c r="RNM5" s="181"/>
      <c r="RNN5" s="181"/>
      <c r="RNO5" s="178"/>
      <c r="RNP5" s="179"/>
      <c r="RNQ5" s="179"/>
      <c r="RNR5" s="179"/>
      <c r="RNS5" s="179"/>
      <c r="RNT5" s="180"/>
      <c r="RNU5" s="179"/>
      <c r="RNV5" s="181"/>
      <c r="RNW5" s="181"/>
      <c r="RNX5" s="181"/>
      <c r="RNY5" s="181"/>
      <c r="RNZ5" s="181"/>
      <c r="ROA5" s="181"/>
      <c r="ROB5" s="178"/>
      <c r="ROC5" s="179"/>
      <c r="ROD5" s="179"/>
      <c r="ROE5" s="179"/>
      <c r="ROF5" s="179"/>
      <c r="ROG5" s="180"/>
      <c r="ROH5" s="179"/>
      <c r="ROI5" s="181"/>
      <c r="ROJ5" s="181"/>
      <c r="ROK5" s="181"/>
      <c r="ROL5" s="181"/>
      <c r="ROM5" s="181"/>
      <c r="RON5" s="181"/>
      <c r="ROO5" s="178"/>
      <c r="ROP5" s="179"/>
      <c r="ROQ5" s="179"/>
      <c r="ROR5" s="179"/>
      <c r="ROS5" s="179"/>
      <c r="ROT5" s="180"/>
      <c r="ROU5" s="179"/>
      <c r="ROV5" s="181"/>
      <c r="ROW5" s="181"/>
      <c r="ROX5" s="181"/>
      <c r="ROY5" s="181"/>
      <c r="ROZ5" s="181"/>
      <c r="RPA5" s="181"/>
      <c r="RPB5" s="178"/>
      <c r="RPC5" s="179"/>
      <c r="RPD5" s="179"/>
      <c r="RPE5" s="179"/>
      <c r="RPF5" s="179"/>
      <c r="RPG5" s="180"/>
      <c r="RPH5" s="179"/>
      <c r="RPI5" s="181"/>
      <c r="RPJ5" s="181"/>
      <c r="RPK5" s="181"/>
      <c r="RPL5" s="181"/>
      <c r="RPM5" s="181"/>
      <c r="RPN5" s="181"/>
      <c r="RPO5" s="178"/>
      <c r="RPP5" s="179"/>
      <c r="RPQ5" s="179"/>
      <c r="RPR5" s="179"/>
      <c r="RPS5" s="179"/>
      <c r="RPT5" s="180"/>
      <c r="RPU5" s="179"/>
      <c r="RPV5" s="181"/>
      <c r="RPW5" s="181"/>
      <c r="RPX5" s="181"/>
      <c r="RPY5" s="181"/>
      <c r="RPZ5" s="181"/>
      <c r="RQA5" s="181"/>
      <c r="RQB5" s="178"/>
      <c r="RQC5" s="179"/>
      <c r="RQD5" s="179"/>
      <c r="RQE5" s="179"/>
      <c r="RQF5" s="179"/>
      <c r="RQG5" s="180"/>
      <c r="RQH5" s="179"/>
      <c r="RQI5" s="181"/>
      <c r="RQJ5" s="181"/>
      <c r="RQK5" s="181"/>
      <c r="RQL5" s="181"/>
      <c r="RQM5" s="181"/>
      <c r="RQN5" s="181"/>
      <c r="RQO5" s="178"/>
      <c r="RQP5" s="179"/>
      <c r="RQQ5" s="179"/>
      <c r="RQR5" s="179"/>
      <c r="RQS5" s="179"/>
      <c r="RQT5" s="180"/>
      <c r="RQU5" s="179"/>
      <c r="RQV5" s="181"/>
      <c r="RQW5" s="181"/>
      <c r="RQX5" s="181"/>
      <c r="RQY5" s="181"/>
      <c r="RQZ5" s="181"/>
      <c r="RRA5" s="181"/>
      <c r="RRB5" s="178"/>
      <c r="RRC5" s="179"/>
      <c r="RRD5" s="179"/>
      <c r="RRE5" s="179"/>
      <c r="RRF5" s="179"/>
      <c r="RRG5" s="180"/>
      <c r="RRH5" s="179"/>
      <c r="RRI5" s="181"/>
      <c r="RRJ5" s="181"/>
      <c r="RRK5" s="181"/>
      <c r="RRL5" s="181"/>
      <c r="RRM5" s="181"/>
      <c r="RRN5" s="181"/>
      <c r="RRO5" s="178"/>
      <c r="RRP5" s="179"/>
      <c r="RRQ5" s="179"/>
      <c r="RRR5" s="179"/>
      <c r="RRS5" s="179"/>
      <c r="RRT5" s="180"/>
      <c r="RRU5" s="179"/>
      <c r="RRV5" s="181"/>
      <c r="RRW5" s="181"/>
      <c r="RRX5" s="181"/>
      <c r="RRY5" s="181"/>
      <c r="RRZ5" s="181"/>
      <c r="RSA5" s="181"/>
      <c r="RSB5" s="178"/>
      <c r="RSC5" s="179"/>
      <c r="RSD5" s="179"/>
      <c r="RSE5" s="179"/>
      <c r="RSF5" s="179"/>
      <c r="RSG5" s="180"/>
      <c r="RSH5" s="179"/>
      <c r="RSI5" s="181"/>
      <c r="RSJ5" s="181"/>
      <c r="RSK5" s="181"/>
      <c r="RSL5" s="181"/>
      <c r="RSM5" s="181"/>
      <c r="RSN5" s="181"/>
      <c r="RSO5" s="178"/>
      <c r="RSP5" s="179"/>
      <c r="RSQ5" s="179"/>
      <c r="RSR5" s="179"/>
      <c r="RSS5" s="179"/>
      <c r="RST5" s="180"/>
      <c r="RSU5" s="179"/>
      <c r="RSV5" s="181"/>
      <c r="RSW5" s="181"/>
      <c r="RSX5" s="181"/>
      <c r="RSY5" s="181"/>
      <c r="RSZ5" s="181"/>
      <c r="RTA5" s="181"/>
      <c r="RTB5" s="178"/>
      <c r="RTC5" s="179"/>
      <c r="RTD5" s="179"/>
      <c r="RTE5" s="179"/>
      <c r="RTF5" s="179"/>
      <c r="RTG5" s="180"/>
      <c r="RTH5" s="179"/>
      <c r="RTI5" s="181"/>
      <c r="RTJ5" s="181"/>
      <c r="RTK5" s="181"/>
      <c r="RTL5" s="181"/>
      <c r="RTM5" s="181"/>
      <c r="RTN5" s="181"/>
      <c r="RTO5" s="178"/>
      <c r="RTP5" s="179"/>
      <c r="RTQ5" s="179"/>
      <c r="RTR5" s="179"/>
      <c r="RTS5" s="179"/>
      <c r="RTT5" s="180"/>
      <c r="RTU5" s="179"/>
      <c r="RTV5" s="181"/>
      <c r="RTW5" s="181"/>
      <c r="RTX5" s="181"/>
      <c r="RTY5" s="181"/>
      <c r="RTZ5" s="181"/>
      <c r="RUA5" s="181"/>
      <c r="RUB5" s="178"/>
      <c r="RUC5" s="179"/>
      <c r="RUD5" s="179"/>
      <c r="RUE5" s="179"/>
      <c r="RUF5" s="179"/>
      <c r="RUG5" s="180"/>
      <c r="RUH5" s="179"/>
      <c r="RUI5" s="181"/>
      <c r="RUJ5" s="181"/>
      <c r="RUK5" s="181"/>
      <c r="RUL5" s="181"/>
      <c r="RUM5" s="181"/>
      <c r="RUN5" s="181"/>
      <c r="RUO5" s="178"/>
      <c r="RUP5" s="179"/>
      <c r="RUQ5" s="179"/>
      <c r="RUR5" s="179"/>
      <c r="RUS5" s="179"/>
      <c r="RUT5" s="180"/>
      <c r="RUU5" s="179"/>
      <c r="RUV5" s="181"/>
      <c r="RUW5" s="181"/>
      <c r="RUX5" s="181"/>
      <c r="RUY5" s="181"/>
      <c r="RUZ5" s="181"/>
      <c r="RVA5" s="181"/>
      <c r="RVB5" s="178"/>
      <c r="RVC5" s="179"/>
      <c r="RVD5" s="179"/>
      <c r="RVE5" s="179"/>
      <c r="RVF5" s="179"/>
      <c r="RVG5" s="180"/>
      <c r="RVH5" s="179"/>
      <c r="RVI5" s="181"/>
      <c r="RVJ5" s="181"/>
      <c r="RVK5" s="181"/>
      <c r="RVL5" s="181"/>
      <c r="RVM5" s="181"/>
      <c r="RVN5" s="181"/>
      <c r="RVO5" s="178"/>
      <c r="RVP5" s="179"/>
      <c r="RVQ5" s="179"/>
      <c r="RVR5" s="179"/>
      <c r="RVS5" s="179"/>
      <c r="RVT5" s="180"/>
      <c r="RVU5" s="179"/>
      <c r="RVV5" s="181"/>
      <c r="RVW5" s="181"/>
      <c r="RVX5" s="181"/>
      <c r="RVY5" s="181"/>
      <c r="RVZ5" s="181"/>
      <c r="RWA5" s="181"/>
      <c r="RWB5" s="178"/>
      <c r="RWC5" s="179"/>
      <c r="RWD5" s="179"/>
      <c r="RWE5" s="179"/>
      <c r="RWF5" s="179"/>
      <c r="RWG5" s="180"/>
      <c r="RWH5" s="179"/>
      <c r="RWI5" s="181"/>
      <c r="RWJ5" s="181"/>
      <c r="RWK5" s="181"/>
      <c r="RWL5" s="181"/>
      <c r="RWM5" s="181"/>
      <c r="RWN5" s="181"/>
      <c r="RWO5" s="178"/>
      <c r="RWP5" s="179"/>
      <c r="RWQ5" s="179"/>
      <c r="RWR5" s="179"/>
      <c r="RWS5" s="179"/>
      <c r="RWT5" s="180"/>
      <c r="RWU5" s="179"/>
      <c r="RWV5" s="181"/>
      <c r="RWW5" s="181"/>
      <c r="RWX5" s="181"/>
      <c r="RWY5" s="181"/>
      <c r="RWZ5" s="181"/>
      <c r="RXA5" s="181"/>
      <c r="RXB5" s="178"/>
      <c r="RXC5" s="179"/>
      <c r="RXD5" s="179"/>
      <c r="RXE5" s="179"/>
      <c r="RXF5" s="179"/>
      <c r="RXG5" s="180"/>
      <c r="RXH5" s="179"/>
      <c r="RXI5" s="181"/>
      <c r="RXJ5" s="181"/>
      <c r="RXK5" s="181"/>
      <c r="RXL5" s="181"/>
      <c r="RXM5" s="181"/>
      <c r="RXN5" s="181"/>
      <c r="RXO5" s="178"/>
      <c r="RXP5" s="179"/>
      <c r="RXQ5" s="179"/>
      <c r="RXR5" s="179"/>
      <c r="RXS5" s="179"/>
      <c r="RXT5" s="180"/>
      <c r="RXU5" s="179"/>
      <c r="RXV5" s="181"/>
      <c r="RXW5" s="181"/>
      <c r="RXX5" s="181"/>
      <c r="RXY5" s="181"/>
      <c r="RXZ5" s="181"/>
      <c r="RYA5" s="181"/>
      <c r="RYB5" s="178"/>
      <c r="RYC5" s="179"/>
      <c r="RYD5" s="179"/>
      <c r="RYE5" s="179"/>
      <c r="RYF5" s="179"/>
      <c r="RYG5" s="180"/>
      <c r="RYH5" s="179"/>
      <c r="RYI5" s="181"/>
      <c r="RYJ5" s="181"/>
      <c r="RYK5" s="181"/>
      <c r="RYL5" s="181"/>
      <c r="RYM5" s="181"/>
      <c r="RYN5" s="181"/>
      <c r="RYO5" s="178"/>
      <c r="RYP5" s="179"/>
      <c r="RYQ5" s="179"/>
      <c r="RYR5" s="179"/>
      <c r="RYS5" s="179"/>
      <c r="RYT5" s="180"/>
      <c r="RYU5" s="179"/>
      <c r="RYV5" s="181"/>
      <c r="RYW5" s="181"/>
      <c r="RYX5" s="181"/>
      <c r="RYY5" s="181"/>
      <c r="RYZ5" s="181"/>
      <c r="RZA5" s="181"/>
      <c r="RZB5" s="178"/>
      <c r="RZC5" s="179"/>
      <c r="RZD5" s="179"/>
      <c r="RZE5" s="179"/>
      <c r="RZF5" s="179"/>
      <c r="RZG5" s="180"/>
      <c r="RZH5" s="179"/>
      <c r="RZI5" s="181"/>
      <c r="RZJ5" s="181"/>
      <c r="RZK5" s="181"/>
      <c r="RZL5" s="181"/>
      <c r="RZM5" s="181"/>
      <c r="RZN5" s="181"/>
      <c r="RZO5" s="178"/>
      <c r="RZP5" s="179"/>
      <c r="RZQ5" s="179"/>
      <c r="RZR5" s="179"/>
      <c r="RZS5" s="179"/>
      <c r="RZT5" s="180"/>
      <c r="RZU5" s="179"/>
      <c r="RZV5" s="181"/>
      <c r="RZW5" s="181"/>
      <c r="RZX5" s="181"/>
      <c r="RZY5" s="181"/>
      <c r="RZZ5" s="181"/>
      <c r="SAA5" s="181"/>
      <c r="SAB5" s="178"/>
      <c r="SAC5" s="179"/>
      <c r="SAD5" s="179"/>
      <c r="SAE5" s="179"/>
      <c r="SAF5" s="179"/>
      <c r="SAG5" s="180"/>
      <c r="SAH5" s="179"/>
      <c r="SAI5" s="181"/>
      <c r="SAJ5" s="181"/>
      <c r="SAK5" s="181"/>
      <c r="SAL5" s="181"/>
      <c r="SAM5" s="181"/>
      <c r="SAN5" s="181"/>
      <c r="SAO5" s="178"/>
      <c r="SAP5" s="179"/>
      <c r="SAQ5" s="179"/>
      <c r="SAR5" s="179"/>
      <c r="SAS5" s="179"/>
      <c r="SAT5" s="180"/>
      <c r="SAU5" s="179"/>
      <c r="SAV5" s="181"/>
      <c r="SAW5" s="181"/>
      <c r="SAX5" s="181"/>
      <c r="SAY5" s="181"/>
      <c r="SAZ5" s="181"/>
      <c r="SBA5" s="181"/>
      <c r="SBB5" s="178"/>
      <c r="SBC5" s="179"/>
      <c r="SBD5" s="179"/>
      <c r="SBE5" s="179"/>
      <c r="SBF5" s="179"/>
      <c r="SBG5" s="180"/>
      <c r="SBH5" s="179"/>
      <c r="SBI5" s="181"/>
      <c r="SBJ5" s="181"/>
      <c r="SBK5" s="181"/>
      <c r="SBL5" s="181"/>
      <c r="SBM5" s="181"/>
      <c r="SBN5" s="181"/>
      <c r="SBO5" s="178"/>
      <c r="SBP5" s="179"/>
      <c r="SBQ5" s="179"/>
      <c r="SBR5" s="179"/>
      <c r="SBS5" s="179"/>
      <c r="SBT5" s="180"/>
      <c r="SBU5" s="179"/>
      <c r="SBV5" s="181"/>
      <c r="SBW5" s="181"/>
      <c r="SBX5" s="181"/>
      <c r="SBY5" s="181"/>
      <c r="SBZ5" s="181"/>
      <c r="SCA5" s="181"/>
      <c r="SCB5" s="178"/>
      <c r="SCC5" s="179"/>
      <c r="SCD5" s="179"/>
      <c r="SCE5" s="179"/>
      <c r="SCF5" s="179"/>
      <c r="SCG5" s="180"/>
      <c r="SCH5" s="179"/>
      <c r="SCI5" s="181"/>
      <c r="SCJ5" s="181"/>
      <c r="SCK5" s="181"/>
      <c r="SCL5" s="181"/>
      <c r="SCM5" s="181"/>
      <c r="SCN5" s="181"/>
      <c r="SCO5" s="178"/>
      <c r="SCP5" s="179"/>
      <c r="SCQ5" s="179"/>
      <c r="SCR5" s="179"/>
      <c r="SCS5" s="179"/>
      <c r="SCT5" s="180"/>
      <c r="SCU5" s="179"/>
      <c r="SCV5" s="181"/>
      <c r="SCW5" s="181"/>
      <c r="SCX5" s="181"/>
      <c r="SCY5" s="181"/>
      <c r="SCZ5" s="181"/>
      <c r="SDA5" s="181"/>
      <c r="SDB5" s="178"/>
      <c r="SDC5" s="179"/>
      <c r="SDD5" s="179"/>
      <c r="SDE5" s="179"/>
      <c r="SDF5" s="179"/>
      <c r="SDG5" s="180"/>
      <c r="SDH5" s="179"/>
      <c r="SDI5" s="181"/>
      <c r="SDJ5" s="181"/>
      <c r="SDK5" s="181"/>
      <c r="SDL5" s="181"/>
      <c r="SDM5" s="181"/>
      <c r="SDN5" s="181"/>
      <c r="SDO5" s="178"/>
      <c r="SDP5" s="179"/>
      <c r="SDQ5" s="179"/>
      <c r="SDR5" s="179"/>
      <c r="SDS5" s="179"/>
      <c r="SDT5" s="180"/>
      <c r="SDU5" s="179"/>
      <c r="SDV5" s="181"/>
      <c r="SDW5" s="181"/>
      <c r="SDX5" s="181"/>
      <c r="SDY5" s="181"/>
      <c r="SDZ5" s="181"/>
      <c r="SEA5" s="181"/>
      <c r="SEB5" s="178"/>
      <c r="SEC5" s="179"/>
      <c r="SED5" s="179"/>
      <c r="SEE5" s="179"/>
      <c r="SEF5" s="179"/>
      <c r="SEG5" s="180"/>
      <c r="SEH5" s="179"/>
      <c r="SEI5" s="181"/>
      <c r="SEJ5" s="181"/>
      <c r="SEK5" s="181"/>
      <c r="SEL5" s="181"/>
      <c r="SEM5" s="181"/>
      <c r="SEN5" s="181"/>
      <c r="SEO5" s="178"/>
      <c r="SEP5" s="179"/>
      <c r="SEQ5" s="179"/>
      <c r="SER5" s="179"/>
      <c r="SES5" s="179"/>
      <c r="SET5" s="180"/>
      <c r="SEU5" s="179"/>
      <c r="SEV5" s="181"/>
      <c r="SEW5" s="181"/>
      <c r="SEX5" s="181"/>
      <c r="SEY5" s="181"/>
      <c r="SEZ5" s="181"/>
      <c r="SFA5" s="181"/>
      <c r="SFB5" s="178"/>
      <c r="SFC5" s="179"/>
      <c r="SFD5" s="179"/>
      <c r="SFE5" s="179"/>
      <c r="SFF5" s="179"/>
      <c r="SFG5" s="180"/>
      <c r="SFH5" s="179"/>
      <c r="SFI5" s="181"/>
      <c r="SFJ5" s="181"/>
      <c r="SFK5" s="181"/>
      <c r="SFL5" s="181"/>
      <c r="SFM5" s="181"/>
      <c r="SFN5" s="181"/>
      <c r="SFO5" s="178"/>
      <c r="SFP5" s="179"/>
      <c r="SFQ5" s="179"/>
      <c r="SFR5" s="179"/>
      <c r="SFS5" s="179"/>
      <c r="SFT5" s="180"/>
      <c r="SFU5" s="179"/>
      <c r="SFV5" s="181"/>
      <c r="SFW5" s="181"/>
      <c r="SFX5" s="181"/>
      <c r="SFY5" s="181"/>
      <c r="SFZ5" s="181"/>
      <c r="SGA5" s="181"/>
      <c r="SGB5" s="178"/>
      <c r="SGC5" s="179"/>
      <c r="SGD5" s="179"/>
      <c r="SGE5" s="179"/>
      <c r="SGF5" s="179"/>
      <c r="SGG5" s="180"/>
      <c r="SGH5" s="179"/>
      <c r="SGI5" s="181"/>
      <c r="SGJ5" s="181"/>
      <c r="SGK5" s="181"/>
      <c r="SGL5" s="181"/>
      <c r="SGM5" s="181"/>
      <c r="SGN5" s="181"/>
      <c r="SGO5" s="178"/>
      <c r="SGP5" s="179"/>
      <c r="SGQ5" s="179"/>
      <c r="SGR5" s="179"/>
      <c r="SGS5" s="179"/>
      <c r="SGT5" s="180"/>
      <c r="SGU5" s="179"/>
      <c r="SGV5" s="181"/>
      <c r="SGW5" s="181"/>
      <c r="SGX5" s="181"/>
      <c r="SGY5" s="181"/>
      <c r="SGZ5" s="181"/>
      <c r="SHA5" s="181"/>
      <c r="SHB5" s="178"/>
      <c r="SHC5" s="179"/>
      <c r="SHD5" s="179"/>
      <c r="SHE5" s="179"/>
      <c r="SHF5" s="179"/>
      <c r="SHG5" s="180"/>
      <c r="SHH5" s="179"/>
      <c r="SHI5" s="181"/>
      <c r="SHJ5" s="181"/>
      <c r="SHK5" s="181"/>
      <c r="SHL5" s="181"/>
      <c r="SHM5" s="181"/>
      <c r="SHN5" s="181"/>
      <c r="SHO5" s="178"/>
      <c r="SHP5" s="179"/>
      <c r="SHQ5" s="179"/>
      <c r="SHR5" s="179"/>
      <c r="SHS5" s="179"/>
      <c r="SHT5" s="180"/>
      <c r="SHU5" s="179"/>
      <c r="SHV5" s="181"/>
      <c r="SHW5" s="181"/>
      <c r="SHX5" s="181"/>
      <c r="SHY5" s="181"/>
      <c r="SHZ5" s="181"/>
      <c r="SIA5" s="181"/>
      <c r="SIB5" s="178"/>
      <c r="SIC5" s="179"/>
      <c r="SID5" s="179"/>
      <c r="SIE5" s="179"/>
      <c r="SIF5" s="179"/>
      <c r="SIG5" s="180"/>
      <c r="SIH5" s="179"/>
      <c r="SII5" s="181"/>
      <c r="SIJ5" s="181"/>
      <c r="SIK5" s="181"/>
      <c r="SIL5" s="181"/>
      <c r="SIM5" s="181"/>
      <c r="SIN5" s="181"/>
      <c r="SIO5" s="178"/>
      <c r="SIP5" s="179"/>
      <c r="SIQ5" s="179"/>
      <c r="SIR5" s="179"/>
      <c r="SIS5" s="179"/>
      <c r="SIT5" s="180"/>
      <c r="SIU5" s="179"/>
      <c r="SIV5" s="181"/>
      <c r="SIW5" s="181"/>
      <c r="SIX5" s="181"/>
      <c r="SIY5" s="181"/>
      <c r="SIZ5" s="181"/>
      <c r="SJA5" s="181"/>
      <c r="SJB5" s="178"/>
      <c r="SJC5" s="179"/>
      <c r="SJD5" s="179"/>
      <c r="SJE5" s="179"/>
      <c r="SJF5" s="179"/>
      <c r="SJG5" s="180"/>
      <c r="SJH5" s="179"/>
      <c r="SJI5" s="181"/>
      <c r="SJJ5" s="181"/>
      <c r="SJK5" s="181"/>
      <c r="SJL5" s="181"/>
      <c r="SJM5" s="181"/>
      <c r="SJN5" s="181"/>
      <c r="SJO5" s="178"/>
      <c r="SJP5" s="179"/>
      <c r="SJQ5" s="179"/>
      <c r="SJR5" s="179"/>
      <c r="SJS5" s="179"/>
      <c r="SJT5" s="180"/>
      <c r="SJU5" s="179"/>
      <c r="SJV5" s="181"/>
      <c r="SJW5" s="181"/>
      <c r="SJX5" s="181"/>
      <c r="SJY5" s="181"/>
      <c r="SJZ5" s="181"/>
      <c r="SKA5" s="181"/>
      <c r="SKB5" s="178"/>
      <c r="SKC5" s="179"/>
      <c r="SKD5" s="179"/>
      <c r="SKE5" s="179"/>
      <c r="SKF5" s="179"/>
      <c r="SKG5" s="180"/>
      <c r="SKH5" s="179"/>
      <c r="SKI5" s="181"/>
      <c r="SKJ5" s="181"/>
      <c r="SKK5" s="181"/>
      <c r="SKL5" s="181"/>
      <c r="SKM5" s="181"/>
      <c r="SKN5" s="181"/>
      <c r="SKO5" s="178"/>
      <c r="SKP5" s="179"/>
      <c r="SKQ5" s="179"/>
      <c r="SKR5" s="179"/>
      <c r="SKS5" s="179"/>
      <c r="SKT5" s="180"/>
      <c r="SKU5" s="179"/>
      <c r="SKV5" s="181"/>
      <c r="SKW5" s="181"/>
      <c r="SKX5" s="181"/>
      <c r="SKY5" s="181"/>
      <c r="SKZ5" s="181"/>
      <c r="SLA5" s="181"/>
      <c r="SLB5" s="178"/>
      <c r="SLC5" s="179"/>
      <c r="SLD5" s="179"/>
      <c r="SLE5" s="179"/>
      <c r="SLF5" s="179"/>
      <c r="SLG5" s="180"/>
      <c r="SLH5" s="179"/>
      <c r="SLI5" s="181"/>
      <c r="SLJ5" s="181"/>
      <c r="SLK5" s="181"/>
      <c r="SLL5" s="181"/>
      <c r="SLM5" s="181"/>
      <c r="SLN5" s="181"/>
      <c r="SLO5" s="178"/>
      <c r="SLP5" s="179"/>
      <c r="SLQ5" s="179"/>
      <c r="SLR5" s="179"/>
      <c r="SLS5" s="179"/>
      <c r="SLT5" s="180"/>
      <c r="SLU5" s="179"/>
      <c r="SLV5" s="181"/>
      <c r="SLW5" s="181"/>
      <c r="SLX5" s="181"/>
      <c r="SLY5" s="181"/>
      <c r="SLZ5" s="181"/>
      <c r="SMA5" s="181"/>
      <c r="SMB5" s="178"/>
      <c r="SMC5" s="179"/>
      <c r="SMD5" s="179"/>
      <c r="SME5" s="179"/>
      <c r="SMF5" s="179"/>
      <c r="SMG5" s="180"/>
      <c r="SMH5" s="179"/>
      <c r="SMI5" s="181"/>
      <c r="SMJ5" s="181"/>
      <c r="SMK5" s="181"/>
      <c r="SML5" s="181"/>
      <c r="SMM5" s="181"/>
      <c r="SMN5" s="181"/>
      <c r="SMO5" s="178"/>
      <c r="SMP5" s="179"/>
      <c r="SMQ5" s="179"/>
      <c r="SMR5" s="179"/>
      <c r="SMS5" s="179"/>
      <c r="SMT5" s="180"/>
      <c r="SMU5" s="179"/>
      <c r="SMV5" s="181"/>
      <c r="SMW5" s="181"/>
      <c r="SMX5" s="181"/>
      <c r="SMY5" s="181"/>
      <c r="SMZ5" s="181"/>
      <c r="SNA5" s="181"/>
      <c r="SNB5" s="178"/>
      <c r="SNC5" s="179"/>
      <c r="SND5" s="179"/>
      <c r="SNE5" s="179"/>
      <c r="SNF5" s="179"/>
      <c r="SNG5" s="180"/>
      <c r="SNH5" s="179"/>
      <c r="SNI5" s="181"/>
      <c r="SNJ5" s="181"/>
      <c r="SNK5" s="181"/>
      <c r="SNL5" s="181"/>
      <c r="SNM5" s="181"/>
      <c r="SNN5" s="181"/>
      <c r="SNO5" s="178"/>
      <c r="SNP5" s="179"/>
      <c r="SNQ5" s="179"/>
      <c r="SNR5" s="179"/>
      <c r="SNS5" s="179"/>
      <c r="SNT5" s="180"/>
      <c r="SNU5" s="179"/>
      <c r="SNV5" s="181"/>
      <c r="SNW5" s="181"/>
      <c r="SNX5" s="181"/>
      <c r="SNY5" s="181"/>
      <c r="SNZ5" s="181"/>
      <c r="SOA5" s="181"/>
      <c r="SOB5" s="178"/>
      <c r="SOC5" s="179"/>
      <c r="SOD5" s="179"/>
      <c r="SOE5" s="179"/>
      <c r="SOF5" s="179"/>
      <c r="SOG5" s="180"/>
      <c r="SOH5" s="179"/>
      <c r="SOI5" s="181"/>
      <c r="SOJ5" s="181"/>
      <c r="SOK5" s="181"/>
      <c r="SOL5" s="181"/>
      <c r="SOM5" s="181"/>
      <c r="SON5" s="181"/>
      <c r="SOO5" s="178"/>
      <c r="SOP5" s="179"/>
      <c r="SOQ5" s="179"/>
      <c r="SOR5" s="179"/>
      <c r="SOS5" s="179"/>
      <c r="SOT5" s="180"/>
      <c r="SOU5" s="179"/>
      <c r="SOV5" s="181"/>
      <c r="SOW5" s="181"/>
      <c r="SOX5" s="181"/>
      <c r="SOY5" s="181"/>
      <c r="SOZ5" s="181"/>
      <c r="SPA5" s="181"/>
      <c r="SPB5" s="178"/>
      <c r="SPC5" s="179"/>
      <c r="SPD5" s="179"/>
      <c r="SPE5" s="179"/>
      <c r="SPF5" s="179"/>
      <c r="SPG5" s="180"/>
      <c r="SPH5" s="179"/>
      <c r="SPI5" s="181"/>
      <c r="SPJ5" s="181"/>
      <c r="SPK5" s="181"/>
      <c r="SPL5" s="181"/>
      <c r="SPM5" s="181"/>
      <c r="SPN5" s="181"/>
      <c r="SPO5" s="178"/>
      <c r="SPP5" s="179"/>
      <c r="SPQ5" s="179"/>
      <c r="SPR5" s="179"/>
      <c r="SPS5" s="179"/>
      <c r="SPT5" s="180"/>
      <c r="SPU5" s="179"/>
      <c r="SPV5" s="181"/>
      <c r="SPW5" s="181"/>
      <c r="SPX5" s="181"/>
      <c r="SPY5" s="181"/>
      <c r="SPZ5" s="181"/>
      <c r="SQA5" s="181"/>
      <c r="SQB5" s="178"/>
      <c r="SQC5" s="179"/>
      <c r="SQD5" s="179"/>
      <c r="SQE5" s="179"/>
      <c r="SQF5" s="179"/>
      <c r="SQG5" s="180"/>
      <c r="SQH5" s="179"/>
      <c r="SQI5" s="181"/>
      <c r="SQJ5" s="181"/>
      <c r="SQK5" s="181"/>
      <c r="SQL5" s="181"/>
      <c r="SQM5" s="181"/>
      <c r="SQN5" s="181"/>
      <c r="SQO5" s="178"/>
      <c r="SQP5" s="179"/>
      <c r="SQQ5" s="179"/>
      <c r="SQR5" s="179"/>
      <c r="SQS5" s="179"/>
      <c r="SQT5" s="180"/>
      <c r="SQU5" s="179"/>
      <c r="SQV5" s="181"/>
      <c r="SQW5" s="181"/>
      <c r="SQX5" s="181"/>
      <c r="SQY5" s="181"/>
      <c r="SQZ5" s="181"/>
      <c r="SRA5" s="181"/>
      <c r="SRB5" s="178"/>
      <c r="SRC5" s="179"/>
      <c r="SRD5" s="179"/>
      <c r="SRE5" s="179"/>
      <c r="SRF5" s="179"/>
      <c r="SRG5" s="180"/>
      <c r="SRH5" s="179"/>
      <c r="SRI5" s="181"/>
      <c r="SRJ5" s="181"/>
      <c r="SRK5" s="181"/>
      <c r="SRL5" s="181"/>
      <c r="SRM5" s="181"/>
      <c r="SRN5" s="181"/>
      <c r="SRO5" s="178"/>
      <c r="SRP5" s="179"/>
      <c r="SRQ5" s="179"/>
      <c r="SRR5" s="179"/>
      <c r="SRS5" s="179"/>
      <c r="SRT5" s="180"/>
      <c r="SRU5" s="179"/>
      <c r="SRV5" s="181"/>
      <c r="SRW5" s="181"/>
      <c r="SRX5" s="181"/>
      <c r="SRY5" s="181"/>
      <c r="SRZ5" s="181"/>
      <c r="SSA5" s="181"/>
      <c r="SSB5" s="178"/>
      <c r="SSC5" s="179"/>
      <c r="SSD5" s="179"/>
      <c r="SSE5" s="179"/>
      <c r="SSF5" s="179"/>
      <c r="SSG5" s="180"/>
      <c r="SSH5" s="179"/>
      <c r="SSI5" s="181"/>
      <c r="SSJ5" s="181"/>
      <c r="SSK5" s="181"/>
      <c r="SSL5" s="181"/>
      <c r="SSM5" s="181"/>
      <c r="SSN5" s="181"/>
      <c r="SSO5" s="178"/>
      <c r="SSP5" s="179"/>
      <c r="SSQ5" s="179"/>
      <c r="SSR5" s="179"/>
      <c r="SSS5" s="179"/>
      <c r="SST5" s="180"/>
      <c r="SSU5" s="179"/>
      <c r="SSV5" s="181"/>
      <c r="SSW5" s="181"/>
      <c r="SSX5" s="181"/>
      <c r="SSY5" s="181"/>
      <c r="SSZ5" s="181"/>
      <c r="STA5" s="181"/>
      <c r="STB5" s="178"/>
      <c r="STC5" s="179"/>
      <c r="STD5" s="179"/>
      <c r="STE5" s="179"/>
      <c r="STF5" s="179"/>
      <c r="STG5" s="180"/>
      <c r="STH5" s="179"/>
      <c r="STI5" s="181"/>
      <c r="STJ5" s="181"/>
      <c r="STK5" s="181"/>
      <c r="STL5" s="181"/>
      <c r="STM5" s="181"/>
      <c r="STN5" s="181"/>
      <c r="STO5" s="178"/>
      <c r="STP5" s="179"/>
      <c r="STQ5" s="179"/>
      <c r="STR5" s="179"/>
      <c r="STS5" s="179"/>
      <c r="STT5" s="180"/>
      <c r="STU5" s="179"/>
      <c r="STV5" s="181"/>
      <c r="STW5" s="181"/>
      <c r="STX5" s="181"/>
      <c r="STY5" s="181"/>
      <c r="STZ5" s="181"/>
      <c r="SUA5" s="181"/>
      <c r="SUB5" s="178"/>
      <c r="SUC5" s="179"/>
      <c r="SUD5" s="179"/>
      <c r="SUE5" s="179"/>
      <c r="SUF5" s="179"/>
      <c r="SUG5" s="180"/>
      <c r="SUH5" s="179"/>
      <c r="SUI5" s="181"/>
      <c r="SUJ5" s="181"/>
      <c r="SUK5" s="181"/>
      <c r="SUL5" s="181"/>
      <c r="SUM5" s="181"/>
      <c r="SUN5" s="181"/>
      <c r="SUO5" s="178"/>
      <c r="SUP5" s="179"/>
      <c r="SUQ5" s="179"/>
      <c r="SUR5" s="179"/>
      <c r="SUS5" s="179"/>
      <c r="SUT5" s="180"/>
      <c r="SUU5" s="179"/>
      <c r="SUV5" s="181"/>
      <c r="SUW5" s="181"/>
      <c r="SUX5" s="181"/>
      <c r="SUY5" s="181"/>
      <c r="SUZ5" s="181"/>
      <c r="SVA5" s="181"/>
      <c r="SVB5" s="178"/>
      <c r="SVC5" s="179"/>
      <c r="SVD5" s="179"/>
      <c r="SVE5" s="179"/>
      <c r="SVF5" s="179"/>
      <c r="SVG5" s="180"/>
      <c r="SVH5" s="179"/>
      <c r="SVI5" s="181"/>
      <c r="SVJ5" s="181"/>
      <c r="SVK5" s="181"/>
      <c r="SVL5" s="181"/>
      <c r="SVM5" s="181"/>
      <c r="SVN5" s="181"/>
      <c r="SVO5" s="178"/>
      <c r="SVP5" s="179"/>
      <c r="SVQ5" s="179"/>
      <c r="SVR5" s="179"/>
      <c r="SVS5" s="179"/>
      <c r="SVT5" s="180"/>
      <c r="SVU5" s="179"/>
      <c r="SVV5" s="181"/>
      <c r="SVW5" s="181"/>
      <c r="SVX5" s="181"/>
      <c r="SVY5" s="181"/>
      <c r="SVZ5" s="181"/>
      <c r="SWA5" s="181"/>
      <c r="SWB5" s="178"/>
      <c r="SWC5" s="179"/>
      <c r="SWD5" s="179"/>
      <c r="SWE5" s="179"/>
      <c r="SWF5" s="179"/>
      <c r="SWG5" s="180"/>
      <c r="SWH5" s="179"/>
      <c r="SWI5" s="181"/>
      <c r="SWJ5" s="181"/>
      <c r="SWK5" s="181"/>
      <c r="SWL5" s="181"/>
      <c r="SWM5" s="181"/>
      <c r="SWN5" s="181"/>
      <c r="SWO5" s="178"/>
      <c r="SWP5" s="179"/>
      <c r="SWQ5" s="179"/>
      <c r="SWR5" s="179"/>
      <c r="SWS5" s="179"/>
      <c r="SWT5" s="180"/>
      <c r="SWU5" s="179"/>
      <c r="SWV5" s="181"/>
      <c r="SWW5" s="181"/>
      <c r="SWX5" s="181"/>
      <c r="SWY5" s="181"/>
      <c r="SWZ5" s="181"/>
      <c r="SXA5" s="181"/>
      <c r="SXB5" s="178"/>
      <c r="SXC5" s="179"/>
      <c r="SXD5" s="179"/>
      <c r="SXE5" s="179"/>
      <c r="SXF5" s="179"/>
      <c r="SXG5" s="180"/>
      <c r="SXH5" s="179"/>
      <c r="SXI5" s="181"/>
      <c r="SXJ5" s="181"/>
      <c r="SXK5" s="181"/>
      <c r="SXL5" s="181"/>
      <c r="SXM5" s="181"/>
      <c r="SXN5" s="181"/>
      <c r="SXO5" s="178"/>
      <c r="SXP5" s="179"/>
      <c r="SXQ5" s="179"/>
      <c r="SXR5" s="179"/>
      <c r="SXS5" s="179"/>
      <c r="SXT5" s="180"/>
      <c r="SXU5" s="179"/>
      <c r="SXV5" s="181"/>
      <c r="SXW5" s="181"/>
      <c r="SXX5" s="181"/>
      <c r="SXY5" s="181"/>
      <c r="SXZ5" s="181"/>
      <c r="SYA5" s="181"/>
      <c r="SYB5" s="178"/>
      <c r="SYC5" s="179"/>
      <c r="SYD5" s="179"/>
      <c r="SYE5" s="179"/>
      <c r="SYF5" s="179"/>
      <c r="SYG5" s="180"/>
      <c r="SYH5" s="179"/>
      <c r="SYI5" s="181"/>
      <c r="SYJ5" s="181"/>
      <c r="SYK5" s="181"/>
      <c r="SYL5" s="181"/>
      <c r="SYM5" s="181"/>
      <c r="SYN5" s="181"/>
      <c r="SYO5" s="178"/>
      <c r="SYP5" s="179"/>
      <c r="SYQ5" s="179"/>
      <c r="SYR5" s="179"/>
      <c r="SYS5" s="179"/>
      <c r="SYT5" s="180"/>
      <c r="SYU5" s="179"/>
      <c r="SYV5" s="181"/>
      <c r="SYW5" s="181"/>
      <c r="SYX5" s="181"/>
      <c r="SYY5" s="181"/>
      <c r="SYZ5" s="181"/>
      <c r="SZA5" s="181"/>
      <c r="SZB5" s="178"/>
      <c r="SZC5" s="179"/>
      <c r="SZD5" s="179"/>
      <c r="SZE5" s="179"/>
      <c r="SZF5" s="179"/>
      <c r="SZG5" s="180"/>
      <c r="SZH5" s="179"/>
      <c r="SZI5" s="181"/>
      <c r="SZJ5" s="181"/>
      <c r="SZK5" s="181"/>
      <c r="SZL5" s="181"/>
      <c r="SZM5" s="181"/>
      <c r="SZN5" s="181"/>
      <c r="SZO5" s="178"/>
      <c r="SZP5" s="179"/>
      <c r="SZQ5" s="179"/>
      <c r="SZR5" s="179"/>
      <c r="SZS5" s="179"/>
      <c r="SZT5" s="180"/>
      <c r="SZU5" s="179"/>
      <c r="SZV5" s="181"/>
      <c r="SZW5" s="181"/>
      <c r="SZX5" s="181"/>
      <c r="SZY5" s="181"/>
      <c r="SZZ5" s="181"/>
      <c r="TAA5" s="181"/>
      <c r="TAB5" s="178"/>
      <c r="TAC5" s="179"/>
      <c r="TAD5" s="179"/>
      <c r="TAE5" s="179"/>
      <c r="TAF5" s="179"/>
      <c r="TAG5" s="180"/>
      <c r="TAH5" s="179"/>
      <c r="TAI5" s="181"/>
      <c r="TAJ5" s="181"/>
      <c r="TAK5" s="181"/>
      <c r="TAL5" s="181"/>
      <c r="TAM5" s="181"/>
      <c r="TAN5" s="181"/>
      <c r="TAO5" s="178"/>
      <c r="TAP5" s="179"/>
      <c r="TAQ5" s="179"/>
      <c r="TAR5" s="179"/>
      <c r="TAS5" s="179"/>
      <c r="TAT5" s="180"/>
      <c r="TAU5" s="179"/>
      <c r="TAV5" s="181"/>
      <c r="TAW5" s="181"/>
      <c r="TAX5" s="181"/>
      <c r="TAY5" s="181"/>
      <c r="TAZ5" s="181"/>
      <c r="TBA5" s="181"/>
      <c r="TBB5" s="178"/>
      <c r="TBC5" s="179"/>
      <c r="TBD5" s="179"/>
      <c r="TBE5" s="179"/>
      <c r="TBF5" s="179"/>
      <c r="TBG5" s="180"/>
      <c r="TBH5" s="179"/>
      <c r="TBI5" s="181"/>
      <c r="TBJ5" s="181"/>
      <c r="TBK5" s="181"/>
      <c r="TBL5" s="181"/>
      <c r="TBM5" s="181"/>
      <c r="TBN5" s="181"/>
      <c r="TBO5" s="178"/>
      <c r="TBP5" s="179"/>
      <c r="TBQ5" s="179"/>
      <c r="TBR5" s="179"/>
      <c r="TBS5" s="179"/>
      <c r="TBT5" s="180"/>
      <c r="TBU5" s="179"/>
      <c r="TBV5" s="181"/>
      <c r="TBW5" s="181"/>
      <c r="TBX5" s="181"/>
      <c r="TBY5" s="181"/>
      <c r="TBZ5" s="181"/>
      <c r="TCA5" s="181"/>
      <c r="TCB5" s="178"/>
      <c r="TCC5" s="179"/>
      <c r="TCD5" s="179"/>
      <c r="TCE5" s="179"/>
      <c r="TCF5" s="179"/>
      <c r="TCG5" s="180"/>
      <c r="TCH5" s="179"/>
      <c r="TCI5" s="181"/>
      <c r="TCJ5" s="181"/>
      <c r="TCK5" s="181"/>
      <c r="TCL5" s="181"/>
      <c r="TCM5" s="181"/>
      <c r="TCN5" s="181"/>
      <c r="TCO5" s="178"/>
      <c r="TCP5" s="179"/>
      <c r="TCQ5" s="179"/>
      <c r="TCR5" s="179"/>
      <c r="TCS5" s="179"/>
      <c r="TCT5" s="180"/>
      <c r="TCU5" s="179"/>
      <c r="TCV5" s="181"/>
      <c r="TCW5" s="181"/>
      <c r="TCX5" s="181"/>
      <c r="TCY5" s="181"/>
      <c r="TCZ5" s="181"/>
      <c r="TDA5" s="181"/>
      <c r="TDB5" s="178"/>
      <c r="TDC5" s="179"/>
      <c r="TDD5" s="179"/>
      <c r="TDE5" s="179"/>
      <c r="TDF5" s="179"/>
      <c r="TDG5" s="180"/>
      <c r="TDH5" s="179"/>
      <c r="TDI5" s="181"/>
      <c r="TDJ5" s="181"/>
      <c r="TDK5" s="181"/>
      <c r="TDL5" s="181"/>
      <c r="TDM5" s="181"/>
      <c r="TDN5" s="181"/>
      <c r="TDO5" s="178"/>
      <c r="TDP5" s="179"/>
      <c r="TDQ5" s="179"/>
      <c r="TDR5" s="179"/>
      <c r="TDS5" s="179"/>
      <c r="TDT5" s="180"/>
      <c r="TDU5" s="179"/>
      <c r="TDV5" s="181"/>
      <c r="TDW5" s="181"/>
      <c r="TDX5" s="181"/>
      <c r="TDY5" s="181"/>
      <c r="TDZ5" s="181"/>
      <c r="TEA5" s="181"/>
      <c r="TEB5" s="178"/>
      <c r="TEC5" s="179"/>
      <c r="TED5" s="179"/>
      <c r="TEE5" s="179"/>
      <c r="TEF5" s="179"/>
      <c r="TEG5" s="180"/>
      <c r="TEH5" s="179"/>
      <c r="TEI5" s="181"/>
      <c r="TEJ5" s="181"/>
      <c r="TEK5" s="181"/>
      <c r="TEL5" s="181"/>
      <c r="TEM5" s="181"/>
      <c r="TEN5" s="181"/>
      <c r="TEO5" s="178"/>
      <c r="TEP5" s="179"/>
      <c r="TEQ5" s="179"/>
      <c r="TER5" s="179"/>
      <c r="TES5" s="179"/>
      <c r="TET5" s="180"/>
      <c r="TEU5" s="179"/>
      <c r="TEV5" s="181"/>
      <c r="TEW5" s="181"/>
      <c r="TEX5" s="181"/>
      <c r="TEY5" s="181"/>
      <c r="TEZ5" s="181"/>
      <c r="TFA5" s="181"/>
      <c r="TFB5" s="178"/>
      <c r="TFC5" s="179"/>
      <c r="TFD5" s="179"/>
      <c r="TFE5" s="179"/>
      <c r="TFF5" s="179"/>
      <c r="TFG5" s="180"/>
      <c r="TFH5" s="179"/>
      <c r="TFI5" s="181"/>
      <c r="TFJ5" s="181"/>
      <c r="TFK5" s="181"/>
      <c r="TFL5" s="181"/>
      <c r="TFM5" s="181"/>
      <c r="TFN5" s="181"/>
      <c r="TFO5" s="178"/>
      <c r="TFP5" s="179"/>
      <c r="TFQ5" s="179"/>
      <c r="TFR5" s="179"/>
      <c r="TFS5" s="179"/>
      <c r="TFT5" s="180"/>
      <c r="TFU5" s="179"/>
      <c r="TFV5" s="181"/>
      <c r="TFW5" s="181"/>
      <c r="TFX5" s="181"/>
      <c r="TFY5" s="181"/>
      <c r="TFZ5" s="181"/>
      <c r="TGA5" s="181"/>
      <c r="TGB5" s="178"/>
      <c r="TGC5" s="179"/>
      <c r="TGD5" s="179"/>
      <c r="TGE5" s="179"/>
      <c r="TGF5" s="179"/>
      <c r="TGG5" s="180"/>
      <c r="TGH5" s="179"/>
      <c r="TGI5" s="181"/>
      <c r="TGJ5" s="181"/>
      <c r="TGK5" s="181"/>
      <c r="TGL5" s="181"/>
      <c r="TGM5" s="181"/>
      <c r="TGN5" s="181"/>
      <c r="TGO5" s="178"/>
      <c r="TGP5" s="179"/>
      <c r="TGQ5" s="179"/>
      <c r="TGR5" s="179"/>
      <c r="TGS5" s="179"/>
      <c r="TGT5" s="180"/>
      <c r="TGU5" s="179"/>
      <c r="TGV5" s="181"/>
      <c r="TGW5" s="181"/>
      <c r="TGX5" s="181"/>
      <c r="TGY5" s="181"/>
      <c r="TGZ5" s="181"/>
      <c r="THA5" s="181"/>
      <c r="THB5" s="178"/>
      <c r="THC5" s="179"/>
      <c r="THD5" s="179"/>
      <c r="THE5" s="179"/>
      <c r="THF5" s="179"/>
      <c r="THG5" s="180"/>
      <c r="THH5" s="179"/>
      <c r="THI5" s="181"/>
      <c r="THJ5" s="181"/>
      <c r="THK5" s="181"/>
      <c r="THL5" s="181"/>
      <c r="THM5" s="181"/>
      <c r="THN5" s="181"/>
      <c r="THO5" s="178"/>
      <c r="THP5" s="179"/>
      <c r="THQ5" s="179"/>
      <c r="THR5" s="179"/>
      <c r="THS5" s="179"/>
      <c r="THT5" s="180"/>
      <c r="THU5" s="179"/>
      <c r="THV5" s="181"/>
      <c r="THW5" s="181"/>
      <c r="THX5" s="181"/>
      <c r="THY5" s="181"/>
      <c r="THZ5" s="181"/>
      <c r="TIA5" s="181"/>
      <c r="TIB5" s="178"/>
      <c r="TIC5" s="179"/>
      <c r="TID5" s="179"/>
      <c r="TIE5" s="179"/>
      <c r="TIF5" s="179"/>
      <c r="TIG5" s="180"/>
      <c r="TIH5" s="179"/>
      <c r="TII5" s="181"/>
      <c r="TIJ5" s="181"/>
      <c r="TIK5" s="181"/>
      <c r="TIL5" s="181"/>
      <c r="TIM5" s="181"/>
      <c r="TIN5" s="181"/>
      <c r="TIO5" s="178"/>
      <c r="TIP5" s="179"/>
      <c r="TIQ5" s="179"/>
      <c r="TIR5" s="179"/>
      <c r="TIS5" s="179"/>
      <c r="TIT5" s="180"/>
      <c r="TIU5" s="179"/>
      <c r="TIV5" s="181"/>
      <c r="TIW5" s="181"/>
      <c r="TIX5" s="181"/>
      <c r="TIY5" s="181"/>
      <c r="TIZ5" s="181"/>
      <c r="TJA5" s="181"/>
      <c r="TJB5" s="178"/>
      <c r="TJC5" s="179"/>
      <c r="TJD5" s="179"/>
      <c r="TJE5" s="179"/>
      <c r="TJF5" s="179"/>
      <c r="TJG5" s="180"/>
      <c r="TJH5" s="179"/>
      <c r="TJI5" s="181"/>
      <c r="TJJ5" s="181"/>
      <c r="TJK5" s="181"/>
      <c r="TJL5" s="181"/>
      <c r="TJM5" s="181"/>
      <c r="TJN5" s="181"/>
      <c r="TJO5" s="178"/>
      <c r="TJP5" s="179"/>
      <c r="TJQ5" s="179"/>
      <c r="TJR5" s="179"/>
      <c r="TJS5" s="179"/>
      <c r="TJT5" s="180"/>
      <c r="TJU5" s="179"/>
      <c r="TJV5" s="181"/>
      <c r="TJW5" s="181"/>
      <c r="TJX5" s="181"/>
      <c r="TJY5" s="181"/>
      <c r="TJZ5" s="181"/>
      <c r="TKA5" s="181"/>
      <c r="TKB5" s="178"/>
      <c r="TKC5" s="179"/>
      <c r="TKD5" s="179"/>
      <c r="TKE5" s="179"/>
      <c r="TKF5" s="179"/>
      <c r="TKG5" s="180"/>
      <c r="TKH5" s="179"/>
      <c r="TKI5" s="181"/>
      <c r="TKJ5" s="181"/>
      <c r="TKK5" s="181"/>
      <c r="TKL5" s="181"/>
      <c r="TKM5" s="181"/>
      <c r="TKN5" s="181"/>
      <c r="TKO5" s="178"/>
      <c r="TKP5" s="179"/>
      <c r="TKQ5" s="179"/>
      <c r="TKR5" s="179"/>
      <c r="TKS5" s="179"/>
      <c r="TKT5" s="180"/>
      <c r="TKU5" s="179"/>
      <c r="TKV5" s="181"/>
      <c r="TKW5" s="181"/>
      <c r="TKX5" s="181"/>
      <c r="TKY5" s="181"/>
      <c r="TKZ5" s="181"/>
      <c r="TLA5" s="181"/>
      <c r="TLB5" s="178"/>
      <c r="TLC5" s="179"/>
      <c r="TLD5" s="179"/>
      <c r="TLE5" s="179"/>
      <c r="TLF5" s="179"/>
      <c r="TLG5" s="180"/>
      <c r="TLH5" s="179"/>
      <c r="TLI5" s="181"/>
      <c r="TLJ5" s="181"/>
      <c r="TLK5" s="181"/>
      <c r="TLL5" s="181"/>
      <c r="TLM5" s="181"/>
      <c r="TLN5" s="181"/>
      <c r="TLO5" s="178"/>
      <c r="TLP5" s="179"/>
      <c r="TLQ5" s="179"/>
      <c r="TLR5" s="179"/>
      <c r="TLS5" s="179"/>
      <c r="TLT5" s="180"/>
      <c r="TLU5" s="179"/>
      <c r="TLV5" s="181"/>
      <c r="TLW5" s="181"/>
      <c r="TLX5" s="181"/>
      <c r="TLY5" s="181"/>
      <c r="TLZ5" s="181"/>
      <c r="TMA5" s="181"/>
      <c r="TMB5" s="178"/>
      <c r="TMC5" s="179"/>
      <c r="TMD5" s="179"/>
      <c r="TME5" s="179"/>
      <c r="TMF5" s="179"/>
      <c r="TMG5" s="180"/>
      <c r="TMH5" s="179"/>
      <c r="TMI5" s="181"/>
      <c r="TMJ5" s="181"/>
      <c r="TMK5" s="181"/>
      <c r="TML5" s="181"/>
      <c r="TMM5" s="181"/>
      <c r="TMN5" s="181"/>
      <c r="TMO5" s="178"/>
      <c r="TMP5" s="179"/>
      <c r="TMQ5" s="179"/>
      <c r="TMR5" s="179"/>
      <c r="TMS5" s="179"/>
      <c r="TMT5" s="180"/>
      <c r="TMU5" s="179"/>
      <c r="TMV5" s="181"/>
      <c r="TMW5" s="181"/>
      <c r="TMX5" s="181"/>
      <c r="TMY5" s="181"/>
      <c r="TMZ5" s="181"/>
      <c r="TNA5" s="181"/>
      <c r="TNB5" s="178"/>
      <c r="TNC5" s="179"/>
      <c r="TND5" s="179"/>
      <c r="TNE5" s="179"/>
      <c r="TNF5" s="179"/>
      <c r="TNG5" s="180"/>
      <c r="TNH5" s="179"/>
      <c r="TNI5" s="181"/>
      <c r="TNJ5" s="181"/>
      <c r="TNK5" s="181"/>
      <c r="TNL5" s="181"/>
      <c r="TNM5" s="181"/>
      <c r="TNN5" s="181"/>
      <c r="TNO5" s="178"/>
      <c r="TNP5" s="179"/>
      <c r="TNQ5" s="179"/>
      <c r="TNR5" s="179"/>
      <c r="TNS5" s="179"/>
      <c r="TNT5" s="180"/>
      <c r="TNU5" s="179"/>
      <c r="TNV5" s="181"/>
      <c r="TNW5" s="181"/>
      <c r="TNX5" s="181"/>
      <c r="TNY5" s="181"/>
      <c r="TNZ5" s="181"/>
      <c r="TOA5" s="181"/>
      <c r="TOB5" s="178"/>
      <c r="TOC5" s="179"/>
      <c r="TOD5" s="179"/>
      <c r="TOE5" s="179"/>
      <c r="TOF5" s="179"/>
      <c r="TOG5" s="180"/>
      <c r="TOH5" s="179"/>
      <c r="TOI5" s="181"/>
      <c r="TOJ5" s="181"/>
      <c r="TOK5" s="181"/>
      <c r="TOL5" s="181"/>
      <c r="TOM5" s="181"/>
      <c r="TON5" s="181"/>
      <c r="TOO5" s="178"/>
      <c r="TOP5" s="179"/>
      <c r="TOQ5" s="179"/>
      <c r="TOR5" s="179"/>
      <c r="TOS5" s="179"/>
      <c r="TOT5" s="180"/>
      <c r="TOU5" s="179"/>
      <c r="TOV5" s="181"/>
      <c r="TOW5" s="181"/>
      <c r="TOX5" s="181"/>
      <c r="TOY5" s="181"/>
      <c r="TOZ5" s="181"/>
      <c r="TPA5" s="181"/>
      <c r="TPB5" s="178"/>
      <c r="TPC5" s="179"/>
      <c r="TPD5" s="179"/>
      <c r="TPE5" s="179"/>
      <c r="TPF5" s="179"/>
      <c r="TPG5" s="180"/>
      <c r="TPH5" s="179"/>
      <c r="TPI5" s="181"/>
      <c r="TPJ5" s="181"/>
      <c r="TPK5" s="181"/>
      <c r="TPL5" s="181"/>
      <c r="TPM5" s="181"/>
      <c r="TPN5" s="181"/>
      <c r="TPO5" s="178"/>
      <c r="TPP5" s="179"/>
      <c r="TPQ5" s="179"/>
      <c r="TPR5" s="179"/>
      <c r="TPS5" s="179"/>
      <c r="TPT5" s="180"/>
      <c r="TPU5" s="179"/>
      <c r="TPV5" s="181"/>
      <c r="TPW5" s="181"/>
      <c r="TPX5" s="181"/>
      <c r="TPY5" s="181"/>
      <c r="TPZ5" s="181"/>
      <c r="TQA5" s="181"/>
      <c r="TQB5" s="178"/>
      <c r="TQC5" s="179"/>
      <c r="TQD5" s="179"/>
      <c r="TQE5" s="179"/>
      <c r="TQF5" s="179"/>
      <c r="TQG5" s="180"/>
      <c r="TQH5" s="179"/>
      <c r="TQI5" s="181"/>
      <c r="TQJ5" s="181"/>
      <c r="TQK5" s="181"/>
      <c r="TQL5" s="181"/>
      <c r="TQM5" s="181"/>
      <c r="TQN5" s="181"/>
      <c r="TQO5" s="178"/>
      <c r="TQP5" s="179"/>
      <c r="TQQ5" s="179"/>
      <c r="TQR5" s="179"/>
      <c r="TQS5" s="179"/>
      <c r="TQT5" s="180"/>
      <c r="TQU5" s="179"/>
      <c r="TQV5" s="181"/>
      <c r="TQW5" s="181"/>
      <c r="TQX5" s="181"/>
      <c r="TQY5" s="181"/>
      <c r="TQZ5" s="181"/>
      <c r="TRA5" s="181"/>
      <c r="TRB5" s="178"/>
      <c r="TRC5" s="179"/>
      <c r="TRD5" s="179"/>
      <c r="TRE5" s="179"/>
      <c r="TRF5" s="179"/>
      <c r="TRG5" s="180"/>
      <c r="TRH5" s="179"/>
      <c r="TRI5" s="181"/>
      <c r="TRJ5" s="181"/>
      <c r="TRK5" s="181"/>
      <c r="TRL5" s="181"/>
      <c r="TRM5" s="181"/>
      <c r="TRN5" s="181"/>
      <c r="TRO5" s="178"/>
      <c r="TRP5" s="179"/>
      <c r="TRQ5" s="179"/>
      <c r="TRR5" s="179"/>
      <c r="TRS5" s="179"/>
      <c r="TRT5" s="180"/>
      <c r="TRU5" s="179"/>
      <c r="TRV5" s="181"/>
      <c r="TRW5" s="181"/>
      <c r="TRX5" s="181"/>
      <c r="TRY5" s="181"/>
      <c r="TRZ5" s="181"/>
      <c r="TSA5" s="181"/>
      <c r="TSB5" s="178"/>
      <c r="TSC5" s="179"/>
      <c r="TSD5" s="179"/>
      <c r="TSE5" s="179"/>
      <c r="TSF5" s="179"/>
      <c r="TSG5" s="180"/>
      <c r="TSH5" s="179"/>
      <c r="TSI5" s="181"/>
      <c r="TSJ5" s="181"/>
      <c r="TSK5" s="181"/>
      <c r="TSL5" s="181"/>
      <c r="TSM5" s="181"/>
      <c r="TSN5" s="181"/>
      <c r="TSO5" s="178"/>
      <c r="TSP5" s="179"/>
      <c r="TSQ5" s="179"/>
      <c r="TSR5" s="179"/>
      <c r="TSS5" s="179"/>
      <c r="TST5" s="180"/>
      <c r="TSU5" s="179"/>
      <c r="TSV5" s="181"/>
      <c r="TSW5" s="181"/>
      <c r="TSX5" s="181"/>
      <c r="TSY5" s="181"/>
      <c r="TSZ5" s="181"/>
      <c r="TTA5" s="181"/>
      <c r="TTB5" s="178"/>
      <c r="TTC5" s="179"/>
      <c r="TTD5" s="179"/>
      <c r="TTE5" s="179"/>
      <c r="TTF5" s="179"/>
      <c r="TTG5" s="180"/>
      <c r="TTH5" s="179"/>
      <c r="TTI5" s="181"/>
      <c r="TTJ5" s="181"/>
      <c r="TTK5" s="181"/>
      <c r="TTL5" s="181"/>
      <c r="TTM5" s="181"/>
      <c r="TTN5" s="181"/>
      <c r="TTO5" s="178"/>
      <c r="TTP5" s="179"/>
      <c r="TTQ5" s="179"/>
      <c r="TTR5" s="179"/>
      <c r="TTS5" s="179"/>
      <c r="TTT5" s="180"/>
      <c r="TTU5" s="179"/>
      <c r="TTV5" s="181"/>
      <c r="TTW5" s="181"/>
      <c r="TTX5" s="181"/>
      <c r="TTY5" s="181"/>
      <c r="TTZ5" s="181"/>
      <c r="TUA5" s="181"/>
      <c r="TUB5" s="178"/>
      <c r="TUC5" s="179"/>
      <c r="TUD5" s="179"/>
      <c r="TUE5" s="179"/>
      <c r="TUF5" s="179"/>
      <c r="TUG5" s="180"/>
      <c r="TUH5" s="179"/>
      <c r="TUI5" s="181"/>
      <c r="TUJ5" s="181"/>
      <c r="TUK5" s="181"/>
      <c r="TUL5" s="181"/>
      <c r="TUM5" s="181"/>
      <c r="TUN5" s="181"/>
      <c r="TUO5" s="178"/>
      <c r="TUP5" s="179"/>
      <c r="TUQ5" s="179"/>
      <c r="TUR5" s="179"/>
      <c r="TUS5" s="179"/>
      <c r="TUT5" s="180"/>
      <c r="TUU5" s="179"/>
      <c r="TUV5" s="181"/>
      <c r="TUW5" s="181"/>
      <c r="TUX5" s="181"/>
      <c r="TUY5" s="181"/>
      <c r="TUZ5" s="181"/>
      <c r="TVA5" s="181"/>
      <c r="TVB5" s="178"/>
      <c r="TVC5" s="179"/>
      <c r="TVD5" s="179"/>
      <c r="TVE5" s="179"/>
      <c r="TVF5" s="179"/>
      <c r="TVG5" s="180"/>
      <c r="TVH5" s="179"/>
      <c r="TVI5" s="181"/>
      <c r="TVJ5" s="181"/>
      <c r="TVK5" s="181"/>
      <c r="TVL5" s="181"/>
      <c r="TVM5" s="181"/>
      <c r="TVN5" s="181"/>
      <c r="TVO5" s="178"/>
      <c r="TVP5" s="179"/>
      <c r="TVQ5" s="179"/>
      <c r="TVR5" s="179"/>
      <c r="TVS5" s="179"/>
      <c r="TVT5" s="180"/>
      <c r="TVU5" s="179"/>
      <c r="TVV5" s="181"/>
      <c r="TVW5" s="181"/>
      <c r="TVX5" s="181"/>
      <c r="TVY5" s="181"/>
      <c r="TVZ5" s="181"/>
      <c r="TWA5" s="181"/>
      <c r="TWB5" s="178"/>
      <c r="TWC5" s="179"/>
      <c r="TWD5" s="179"/>
      <c r="TWE5" s="179"/>
      <c r="TWF5" s="179"/>
      <c r="TWG5" s="180"/>
      <c r="TWH5" s="179"/>
      <c r="TWI5" s="181"/>
      <c r="TWJ5" s="181"/>
      <c r="TWK5" s="181"/>
      <c r="TWL5" s="181"/>
      <c r="TWM5" s="181"/>
      <c r="TWN5" s="181"/>
      <c r="TWO5" s="178"/>
      <c r="TWP5" s="179"/>
      <c r="TWQ5" s="179"/>
      <c r="TWR5" s="179"/>
      <c r="TWS5" s="179"/>
      <c r="TWT5" s="180"/>
      <c r="TWU5" s="179"/>
      <c r="TWV5" s="181"/>
      <c r="TWW5" s="181"/>
      <c r="TWX5" s="181"/>
      <c r="TWY5" s="181"/>
      <c r="TWZ5" s="181"/>
      <c r="TXA5" s="181"/>
      <c r="TXB5" s="178"/>
      <c r="TXC5" s="179"/>
      <c r="TXD5" s="179"/>
      <c r="TXE5" s="179"/>
      <c r="TXF5" s="179"/>
      <c r="TXG5" s="180"/>
      <c r="TXH5" s="179"/>
      <c r="TXI5" s="181"/>
      <c r="TXJ5" s="181"/>
      <c r="TXK5" s="181"/>
      <c r="TXL5" s="181"/>
      <c r="TXM5" s="181"/>
      <c r="TXN5" s="181"/>
      <c r="TXO5" s="178"/>
      <c r="TXP5" s="179"/>
      <c r="TXQ5" s="179"/>
      <c r="TXR5" s="179"/>
      <c r="TXS5" s="179"/>
      <c r="TXT5" s="180"/>
      <c r="TXU5" s="179"/>
      <c r="TXV5" s="181"/>
      <c r="TXW5" s="181"/>
      <c r="TXX5" s="181"/>
      <c r="TXY5" s="181"/>
      <c r="TXZ5" s="181"/>
      <c r="TYA5" s="181"/>
      <c r="TYB5" s="178"/>
      <c r="TYC5" s="179"/>
      <c r="TYD5" s="179"/>
      <c r="TYE5" s="179"/>
      <c r="TYF5" s="179"/>
      <c r="TYG5" s="180"/>
      <c r="TYH5" s="179"/>
      <c r="TYI5" s="181"/>
      <c r="TYJ5" s="181"/>
      <c r="TYK5" s="181"/>
      <c r="TYL5" s="181"/>
      <c r="TYM5" s="181"/>
      <c r="TYN5" s="181"/>
      <c r="TYO5" s="178"/>
      <c r="TYP5" s="179"/>
      <c r="TYQ5" s="179"/>
      <c r="TYR5" s="179"/>
      <c r="TYS5" s="179"/>
      <c r="TYT5" s="180"/>
      <c r="TYU5" s="179"/>
      <c r="TYV5" s="181"/>
      <c r="TYW5" s="181"/>
      <c r="TYX5" s="181"/>
      <c r="TYY5" s="181"/>
      <c r="TYZ5" s="181"/>
      <c r="TZA5" s="181"/>
      <c r="TZB5" s="178"/>
      <c r="TZC5" s="179"/>
      <c r="TZD5" s="179"/>
      <c r="TZE5" s="179"/>
      <c r="TZF5" s="179"/>
      <c r="TZG5" s="180"/>
      <c r="TZH5" s="179"/>
      <c r="TZI5" s="181"/>
      <c r="TZJ5" s="181"/>
      <c r="TZK5" s="181"/>
      <c r="TZL5" s="181"/>
      <c r="TZM5" s="181"/>
      <c r="TZN5" s="181"/>
      <c r="TZO5" s="178"/>
      <c r="TZP5" s="179"/>
      <c r="TZQ5" s="179"/>
      <c r="TZR5" s="179"/>
      <c r="TZS5" s="179"/>
      <c r="TZT5" s="180"/>
      <c r="TZU5" s="179"/>
      <c r="TZV5" s="181"/>
      <c r="TZW5" s="181"/>
      <c r="TZX5" s="181"/>
      <c r="TZY5" s="181"/>
      <c r="TZZ5" s="181"/>
      <c r="UAA5" s="181"/>
      <c r="UAB5" s="178"/>
      <c r="UAC5" s="179"/>
      <c r="UAD5" s="179"/>
      <c r="UAE5" s="179"/>
      <c r="UAF5" s="179"/>
      <c r="UAG5" s="180"/>
      <c r="UAH5" s="179"/>
      <c r="UAI5" s="181"/>
      <c r="UAJ5" s="181"/>
      <c r="UAK5" s="181"/>
      <c r="UAL5" s="181"/>
      <c r="UAM5" s="181"/>
      <c r="UAN5" s="181"/>
      <c r="UAO5" s="178"/>
      <c r="UAP5" s="179"/>
      <c r="UAQ5" s="179"/>
      <c r="UAR5" s="179"/>
      <c r="UAS5" s="179"/>
      <c r="UAT5" s="180"/>
      <c r="UAU5" s="179"/>
      <c r="UAV5" s="181"/>
      <c r="UAW5" s="181"/>
      <c r="UAX5" s="181"/>
      <c r="UAY5" s="181"/>
      <c r="UAZ5" s="181"/>
      <c r="UBA5" s="181"/>
      <c r="UBB5" s="178"/>
      <c r="UBC5" s="179"/>
      <c r="UBD5" s="179"/>
      <c r="UBE5" s="179"/>
      <c r="UBF5" s="179"/>
      <c r="UBG5" s="180"/>
      <c r="UBH5" s="179"/>
      <c r="UBI5" s="181"/>
      <c r="UBJ5" s="181"/>
      <c r="UBK5" s="181"/>
      <c r="UBL5" s="181"/>
      <c r="UBM5" s="181"/>
      <c r="UBN5" s="181"/>
      <c r="UBO5" s="178"/>
      <c r="UBP5" s="179"/>
      <c r="UBQ5" s="179"/>
      <c r="UBR5" s="179"/>
      <c r="UBS5" s="179"/>
      <c r="UBT5" s="180"/>
      <c r="UBU5" s="179"/>
      <c r="UBV5" s="181"/>
      <c r="UBW5" s="181"/>
      <c r="UBX5" s="181"/>
      <c r="UBY5" s="181"/>
      <c r="UBZ5" s="181"/>
      <c r="UCA5" s="181"/>
      <c r="UCB5" s="178"/>
      <c r="UCC5" s="179"/>
      <c r="UCD5" s="179"/>
      <c r="UCE5" s="179"/>
      <c r="UCF5" s="179"/>
      <c r="UCG5" s="180"/>
      <c r="UCH5" s="179"/>
      <c r="UCI5" s="181"/>
      <c r="UCJ5" s="181"/>
      <c r="UCK5" s="181"/>
      <c r="UCL5" s="181"/>
      <c r="UCM5" s="181"/>
      <c r="UCN5" s="181"/>
      <c r="UCO5" s="178"/>
      <c r="UCP5" s="179"/>
      <c r="UCQ5" s="179"/>
      <c r="UCR5" s="179"/>
      <c r="UCS5" s="179"/>
      <c r="UCT5" s="180"/>
      <c r="UCU5" s="179"/>
      <c r="UCV5" s="181"/>
      <c r="UCW5" s="181"/>
      <c r="UCX5" s="181"/>
      <c r="UCY5" s="181"/>
      <c r="UCZ5" s="181"/>
      <c r="UDA5" s="181"/>
      <c r="UDB5" s="178"/>
      <c r="UDC5" s="179"/>
      <c r="UDD5" s="179"/>
      <c r="UDE5" s="179"/>
      <c r="UDF5" s="179"/>
      <c r="UDG5" s="180"/>
      <c r="UDH5" s="179"/>
      <c r="UDI5" s="181"/>
      <c r="UDJ5" s="181"/>
      <c r="UDK5" s="181"/>
      <c r="UDL5" s="181"/>
      <c r="UDM5" s="181"/>
      <c r="UDN5" s="181"/>
      <c r="UDO5" s="178"/>
      <c r="UDP5" s="179"/>
      <c r="UDQ5" s="179"/>
      <c r="UDR5" s="179"/>
      <c r="UDS5" s="179"/>
      <c r="UDT5" s="180"/>
      <c r="UDU5" s="179"/>
      <c r="UDV5" s="181"/>
      <c r="UDW5" s="181"/>
      <c r="UDX5" s="181"/>
      <c r="UDY5" s="181"/>
      <c r="UDZ5" s="181"/>
      <c r="UEA5" s="181"/>
      <c r="UEB5" s="178"/>
      <c r="UEC5" s="179"/>
      <c r="UED5" s="179"/>
      <c r="UEE5" s="179"/>
      <c r="UEF5" s="179"/>
      <c r="UEG5" s="180"/>
      <c r="UEH5" s="179"/>
      <c r="UEI5" s="181"/>
      <c r="UEJ5" s="181"/>
      <c r="UEK5" s="181"/>
      <c r="UEL5" s="181"/>
      <c r="UEM5" s="181"/>
      <c r="UEN5" s="181"/>
      <c r="UEO5" s="178"/>
      <c r="UEP5" s="179"/>
      <c r="UEQ5" s="179"/>
      <c r="UER5" s="179"/>
      <c r="UES5" s="179"/>
      <c r="UET5" s="180"/>
      <c r="UEU5" s="179"/>
      <c r="UEV5" s="181"/>
      <c r="UEW5" s="181"/>
      <c r="UEX5" s="181"/>
      <c r="UEY5" s="181"/>
      <c r="UEZ5" s="181"/>
      <c r="UFA5" s="181"/>
      <c r="UFB5" s="178"/>
      <c r="UFC5" s="179"/>
      <c r="UFD5" s="179"/>
      <c r="UFE5" s="179"/>
      <c r="UFF5" s="179"/>
      <c r="UFG5" s="180"/>
      <c r="UFH5" s="179"/>
      <c r="UFI5" s="181"/>
      <c r="UFJ5" s="181"/>
      <c r="UFK5" s="181"/>
      <c r="UFL5" s="181"/>
      <c r="UFM5" s="181"/>
      <c r="UFN5" s="181"/>
      <c r="UFO5" s="178"/>
      <c r="UFP5" s="179"/>
      <c r="UFQ5" s="179"/>
      <c r="UFR5" s="179"/>
      <c r="UFS5" s="179"/>
      <c r="UFT5" s="180"/>
      <c r="UFU5" s="179"/>
      <c r="UFV5" s="181"/>
      <c r="UFW5" s="181"/>
      <c r="UFX5" s="181"/>
      <c r="UFY5" s="181"/>
      <c r="UFZ5" s="181"/>
      <c r="UGA5" s="181"/>
      <c r="UGB5" s="178"/>
      <c r="UGC5" s="179"/>
      <c r="UGD5" s="179"/>
      <c r="UGE5" s="179"/>
      <c r="UGF5" s="179"/>
      <c r="UGG5" s="180"/>
      <c r="UGH5" s="179"/>
      <c r="UGI5" s="181"/>
      <c r="UGJ5" s="181"/>
      <c r="UGK5" s="181"/>
      <c r="UGL5" s="181"/>
      <c r="UGM5" s="181"/>
      <c r="UGN5" s="181"/>
      <c r="UGO5" s="178"/>
      <c r="UGP5" s="179"/>
      <c r="UGQ5" s="179"/>
      <c r="UGR5" s="179"/>
      <c r="UGS5" s="179"/>
      <c r="UGT5" s="180"/>
      <c r="UGU5" s="179"/>
      <c r="UGV5" s="181"/>
      <c r="UGW5" s="181"/>
      <c r="UGX5" s="181"/>
      <c r="UGY5" s="181"/>
      <c r="UGZ5" s="181"/>
      <c r="UHA5" s="181"/>
      <c r="UHB5" s="178"/>
      <c r="UHC5" s="179"/>
      <c r="UHD5" s="179"/>
      <c r="UHE5" s="179"/>
      <c r="UHF5" s="179"/>
      <c r="UHG5" s="180"/>
      <c r="UHH5" s="179"/>
      <c r="UHI5" s="181"/>
      <c r="UHJ5" s="181"/>
      <c r="UHK5" s="181"/>
      <c r="UHL5" s="181"/>
      <c r="UHM5" s="181"/>
      <c r="UHN5" s="181"/>
      <c r="UHO5" s="178"/>
      <c r="UHP5" s="179"/>
      <c r="UHQ5" s="179"/>
      <c r="UHR5" s="179"/>
      <c r="UHS5" s="179"/>
      <c r="UHT5" s="180"/>
      <c r="UHU5" s="179"/>
      <c r="UHV5" s="181"/>
      <c r="UHW5" s="181"/>
      <c r="UHX5" s="181"/>
      <c r="UHY5" s="181"/>
      <c r="UHZ5" s="181"/>
      <c r="UIA5" s="181"/>
      <c r="UIB5" s="178"/>
      <c r="UIC5" s="179"/>
      <c r="UID5" s="179"/>
      <c r="UIE5" s="179"/>
      <c r="UIF5" s="179"/>
      <c r="UIG5" s="180"/>
      <c r="UIH5" s="179"/>
      <c r="UII5" s="181"/>
      <c r="UIJ5" s="181"/>
      <c r="UIK5" s="181"/>
      <c r="UIL5" s="181"/>
      <c r="UIM5" s="181"/>
      <c r="UIN5" s="181"/>
      <c r="UIO5" s="178"/>
      <c r="UIP5" s="179"/>
      <c r="UIQ5" s="179"/>
      <c r="UIR5" s="179"/>
      <c r="UIS5" s="179"/>
      <c r="UIT5" s="180"/>
      <c r="UIU5" s="179"/>
      <c r="UIV5" s="181"/>
      <c r="UIW5" s="181"/>
      <c r="UIX5" s="181"/>
      <c r="UIY5" s="181"/>
      <c r="UIZ5" s="181"/>
      <c r="UJA5" s="181"/>
      <c r="UJB5" s="178"/>
      <c r="UJC5" s="179"/>
      <c r="UJD5" s="179"/>
      <c r="UJE5" s="179"/>
      <c r="UJF5" s="179"/>
      <c r="UJG5" s="180"/>
      <c r="UJH5" s="179"/>
      <c r="UJI5" s="181"/>
      <c r="UJJ5" s="181"/>
      <c r="UJK5" s="181"/>
      <c r="UJL5" s="181"/>
      <c r="UJM5" s="181"/>
      <c r="UJN5" s="181"/>
      <c r="UJO5" s="178"/>
      <c r="UJP5" s="179"/>
      <c r="UJQ5" s="179"/>
      <c r="UJR5" s="179"/>
      <c r="UJS5" s="179"/>
      <c r="UJT5" s="180"/>
      <c r="UJU5" s="179"/>
      <c r="UJV5" s="181"/>
      <c r="UJW5" s="181"/>
      <c r="UJX5" s="181"/>
      <c r="UJY5" s="181"/>
      <c r="UJZ5" s="181"/>
      <c r="UKA5" s="181"/>
      <c r="UKB5" s="178"/>
      <c r="UKC5" s="179"/>
      <c r="UKD5" s="179"/>
      <c r="UKE5" s="179"/>
      <c r="UKF5" s="179"/>
      <c r="UKG5" s="180"/>
      <c r="UKH5" s="179"/>
      <c r="UKI5" s="181"/>
      <c r="UKJ5" s="181"/>
      <c r="UKK5" s="181"/>
      <c r="UKL5" s="181"/>
      <c r="UKM5" s="181"/>
      <c r="UKN5" s="181"/>
      <c r="UKO5" s="178"/>
      <c r="UKP5" s="179"/>
      <c r="UKQ5" s="179"/>
      <c r="UKR5" s="179"/>
      <c r="UKS5" s="179"/>
      <c r="UKT5" s="180"/>
      <c r="UKU5" s="179"/>
      <c r="UKV5" s="181"/>
      <c r="UKW5" s="181"/>
      <c r="UKX5" s="181"/>
      <c r="UKY5" s="181"/>
      <c r="UKZ5" s="181"/>
      <c r="ULA5" s="181"/>
      <c r="ULB5" s="178"/>
      <c r="ULC5" s="179"/>
      <c r="ULD5" s="179"/>
      <c r="ULE5" s="179"/>
      <c r="ULF5" s="179"/>
      <c r="ULG5" s="180"/>
      <c r="ULH5" s="179"/>
      <c r="ULI5" s="181"/>
      <c r="ULJ5" s="181"/>
      <c r="ULK5" s="181"/>
      <c r="ULL5" s="181"/>
      <c r="ULM5" s="181"/>
      <c r="ULN5" s="181"/>
      <c r="ULO5" s="178"/>
      <c r="ULP5" s="179"/>
      <c r="ULQ5" s="179"/>
      <c r="ULR5" s="179"/>
      <c r="ULS5" s="179"/>
      <c r="ULT5" s="180"/>
      <c r="ULU5" s="179"/>
      <c r="ULV5" s="181"/>
      <c r="ULW5" s="181"/>
      <c r="ULX5" s="181"/>
      <c r="ULY5" s="181"/>
      <c r="ULZ5" s="181"/>
      <c r="UMA5" s="181"/>
      <c r="UMB5" s="178"/>
      <c r="UMC5" s="179"/>
      <c r="UMD5" s="179"/>
      <c r="UME5" s="179"/>
      <c r="UMF5" s="179"/>
      <c r="UMG5" s="180"/>
      <c r="UMH5" s="179"/>
      <c r="UMI5" s="181"/>
      <c r="UMJ5" s="181"/>
      <c r="UMK5" s="181"/>
      <c r="UML5" s="181"/>
      <c r="UMM5" s="181"/>
      <c r="UMN5" s="181"/>
      <c r="UMO5" s="178"/>
      <c r="UMP5" s="179"/>
      <c r="UMQ5" s="179"/>
      <c r="UMR5" s="179"/>
      <c r="UMS5" s="179"/>
      <c r="UMT5" s="180"/>
      <c r="UMU5" s="179"/>
      <c r="UMV5" s="181"/>
      <c r="UMW5" s="181"/>
      <c r="UMX5" s="181"/>
      <c r="UMY5" s="181"/>
      <c r="UMZ5" s="181"/>
      <c r="UNA5" s="181"/>
      <c r="UNB5" s="178"/>
      <c r="UNC5" s="179"/>
      <c r="UND5" s="179"/>
      <c r="UNE5" s="179"/>
      <c r="UNF5" s="179"/>
      <c r="UNG5" s="180"/>
      <c r="UNH5" s="179"/>
      <c r="UNI5" s="181"/>
      <c r="UNJ5" s="181"/>
      <c r="UNK5" s="181"/>
      <c r="UNL5" s="181"/>
      <c r="UNM5" s="181"/>
      <c r="UNN5" s="181"/>
      <c r="UNO5" s="178"/>
      <c r="UNP5" s="179"/>
      <c r="UNQ5" s="179"/>
      <c r="UNR5" s="179"/>
      <c r="UNS5" s="179"/>
      <c r="UNT5" s="180"/>
      <c r="UNU5" s="179"/>
      <c r="UNV5" s="181"/>
      <c r="UNW5" s="181"/>
      <c r="UNX5" s="181"/>
      <c r="UNY5" s="181"/>
      <c r="UNZ5" s="181"/>
      <c r="UOA5" s="181"/>
      <c r="UOB5" s="178"/>
      <c r="UOC5" s="179"/>
      <c r="UOD5" s="179"/>
      <c r="UOE5" s="179"/>
      <c r="UOF5" s="179"/>
      <c r="UOG5" s="180"/>
      <c r="UOH5" s="179"/>
      <c r="UOI5" s="181"/>
      <c r="UOJ5" s="181"/>
      <c r="UOK5" s="181"/>
      <c r="UOL5" s="181"/>
      <c r="UOM5" s="181"/>
      <c r="UON5" s="181"/>
      <c r="UOO5" s="178"/>
      <c r="UOP5" s="179"/>
      <c r="UOQ5" s="179"/>
      <c r="UOR5" s="179"/>
      <c r="UOS5" s="179"/>
      <c r="UOT5" s="180"/>
      <c r="UOU5" s="179"/>
      <c r="UOV5" s="181"/>
      <c r="UOW5" s="181"/>
      <c r="UOX5" s="181"/>
      <c r="UOY5" s="181"/>
      <c r="UOZ5" s="181"/>
      <c r="UPA5" s="181"/>
      <c r="UPB5" s="178"/>
      <c r="UPC5" s="179"/>
      <c r="UPD5" s="179"/>
      <c r="UPE5" s="179"/>
      <c r="UPF5" s="179"/>
      <c r="UPG5" s="180"/>
      <c r="UPH5" s="179"/>
      <c r="UPI5" s="181"/>
      <c r="UPJ5" s="181"/>
      <c r="UPK5" s="181"/>
      <c r="UPL5" s="181"/>
      <c r="UPM5" s="181"/>
      <c r="UPN5" s="181"/>
      <c r="UPO5" s="178"/>
      <c r="UPP5" s="179"/>
      <c r="UPQ5" s="179"/>
      <c r="UPR5" s="179"/>
      <c r="UPS5" s="179"/>
      <c r="UPT5" s="180"/>
      <c r="UPU5" s="179"/>
      <c r="UPV5" s="181"/>
      <c r="UPW5" s="181"/>
      <c r="UPX5" s="181"/>
      <c r="UPY5" s="181"/>
      <c r="UPZ5" s="181"/>
      <c r="UQA5" s="181"/>
      <c r="UQB5" s="178"/>
      <c r="UQC5" s="179"/>
      <c r="UQD5" s="179"/>
      <c r="UQE5" s="179"/>
      <c r="UQF5" s="179"/>
      <c r="UQG5" s="180"/>
      <c r="UQH5" s="179"/>
      <c r="UQI5" s="181"/>
      <c r="UQJ5" s="181"/>
      <c r="UQK5" s="181"/>
      <c r="UQL5" s="181"/>
      <c r="UQM5" s="181"/>
      <c r="UQN5" s="181"/>
      <c r="UQO5" s="178"/>
      <c r="UQP5" s="179"/>
      <c r="UQQ5" s="179"/>
      <c r="UQR5" s="179"/>
      <c r="UQS5" s="179"/>
      <c r="UQT5" s="180"/>
      <c r="UQU5" s="179"/>
      <c r="UQV5" s="181"/>
      <c r="UQW5" s="181"/>
      <c r="UQX5" s="181"/>
      <c r="UQY5" s="181"/>
      <c r="UQZ5" s="181"/>
      <c r="URA5" s="181"/>
      <c r="URB5" s="178"/>
      <c r="URC5" s="179"/>
      <c r="URD5" s="179"/>
      <c r="URE5" s="179"/>
      <c r="URF5" s="179"/>
      <c r="URG5" s="180"/>
      <c r="URH5" s="179"/>
      <c r="URI5" s="181"/>
      <c r="URJ5" s="181"/>
      <c r="URK5" s="181"/>
      <c r="URL5" s="181"/>
      <c r="URM5" s="181"/>
      <c r="URN5" s="181"/>
      <c r="URO5" s="178"/>
      <c r="URP5" s="179"/>
      <c r="URQ5" s="179"/>
      <c r="URR5" s="179"/>
      <c r="URS5" s="179"/>
      <c r="URT5" s="180"/>
      <c r="URU5" s="179"/>
      <c r="URV5" s="181"/>
      <c r="URW5" s="181"/>
      <c r="URX5" s="181"/>
      <c r="URY5" s="181"/>
      <c r="URZ5" s="181"/>
      <c r="USA5" s="181"/>
      <c r="USB5" s="178"/>
      <c r="USC5" s="179"/>
      <c r="USD5" s="179"/>
      <c r="USE5" s="179"/>
      <c r="USF5" s="179"/>
      <c r="USG5" s="180"/>
      <c r="USH5" s="179"/>
      <c r="USI5" s="181"/>
      <c r="USJ5" s="181"/>
      <c r="USK5" s="181"/>
      <c r="USL5" s="181"/>
      <c r="USM5" s="181"/>
      <c r="USN5" s="181"/>
      <c r="USO5" s="178"/>
      <c r="USP5" s="179"/>
      <c r="USQ5" s="179"/>
      <c r="USR5" s="179"/>
      <c r="USS5" s="179"/>
      <c r="UST5" s="180"/>
      <c r="USU5" s="179"/>
      <c r="USV5" s="181"/>
      <c r="USW5" s="181"/>
      <c r="USX5" s="181"/>
      <c r="USY5" s="181"/>
      <c r="USZ5" s="181"/>
      <c r="UTA5" s="181"/>
      <c r="UTB5" s="178"/>
      <c r="UTC5" s="179"/>
      <c r="UTD5" s="179"/>
      <c r="UTE5" s="179"/>
      <c r="UTF5" s="179"/>
      <c r="UTG5" s="180"/>
      <c r="UTH5" s="179"/>
      <c r="UTI5" s="181"/>
      <c r="UTJ5" s="181"/>
      <c r="UTK5" s="181"/>
      <c r="UTL5" s="181"/>
      <c r="UTM5" s="181"/>
      <c r="UTN5" s="181"/>
      <c r="UTO5" s="178"/>
      <c r="UTP5" s="179"/>
      <c r="UTQ5" s="179"/>
      <c r="UTR5" s="179"/>
      <c r="UTS5" s="179"/>
      <c r="UTT5" s="180"/>
      <c r="UTU5" s="179"/>
      <c r="UTV5" s="181"/>
      <c r="UTW5" s="181"/>
      <c r="UTX5" s="181"/>
      <c r="UTY5" s="181"/>
      <c r="UTZ5" s="181"/>
      <c r="UUA5" s="181"/>
      <c r="UUB5" s="178"/>
      <c r="UUC5" s="179"/>
      <c r="UUD5" s="179"/>
      <c r="UUE5" s="179"/>
      <c r="UUF5" s="179"/>
      <c r="UUG5" s="180"/>
      <c r="UUH5" s="179"/>
      <c r="UUI5" s="181"/>
      <c r="UUJ5" s="181"/>
      <c r="UUK5" s="181"/>
      <c r="UUL5" s="181"/>
      <c r="UUM5" s="181"/>
      <c r="UUN5" s="181"/>
      <c r="UUO5" s="178"/>
      <c r="UUP5" s="179"/>
      <c r="UUQ5" s="179"/>
      <c r="UUR5" s="179"/>
      <c r="UUS5" s="179"/>
      <c r="UUT5" s="180"/>
      <c r="UUU5" s="179"/>
      <c r="UUV5" s="181"/>
      <c r="UUW5" s="181"/>
      <c r="UUX5" s="181"/>
      <c r="UUY5" s="181"/>
      <c r="UUZ5" s="181"/>
      <c r="UVA5" s="181"/>
      <c r="UVB5" s="178"/>
      <c r="UVC5" s="179"/>
      <c r="UVD5" s="179"/>
      <c r="UVE5" s="179"/>
      <c r="UVF5" s="179"/>
      <c r="UVG5" s="180"/>
      <c r="UVH5" s="179"/>
      <c r="UVI5" s="181"/>
      <c r="UVJ5" s="181"/>
      <c r="UVK5" s="181"/>
      <c r="UVL5" s="181"/>
      <c r="UVM5" s="181"/>
      <c r="UVN5" s="181"/>
      <c r="UVO5" s="178"/>
      <c r="UVP5" s="179"/>
      <c r="UVQ5" s="179"/>
      <c r="UVR5" s="179"/>
      <c r="UVS5" s="179"/>
      <c r="UVT5" s="180"/>
      <c r="UVU5" s="179"/>
      <c r="UVV5" s="181"/>
      <c r="UVW5" s="181"/>
      <c r="UVX5" s="181"/>
      <c r="UVY5" s="181"/>
      <c r="UVZ5" s="181"/>
      <c r="UWA5" s="181"/>
      <c r="UWB5" s="178"/>
      <c r="UWC5" s="179"/>
      <c r="UWD5" s="179"/>
      <c r="UWE5" s="179"/>
      <c r="UWF5" s="179"/>
      <c r="UWG5" s="180"/>
      <c r="UWH5" s="179"/>
      <c r="UWI5" s="181"/>
      <c r="UWJ5" s="181"/>
      <c r="UWK5" s="181"/>
      <c r="UWL5" s="181"/>
      <c r="UWM5" s="181"/>
      <c r="UWN5" s="181"/>
      <c r="UWO5" s="178"/>
      <c r="UWP5" s="179"/>
      <c r="UWQ5" s="179"/>
      <c r="UWR5" s="179"/>
      <c r="UWS5" s="179"/>
      <c r="UWT5" s="180"/>
      <c r="UWU5" s="179"/>
      <c r="UWV5" s="181"/>
      <c r="UWW5" s="181"/>
      <c r="UWX5" s="181"/>
      <c r="UWY5" s="181"/>
      <c r="UWZ5" s="181"/>
      <c r="UXA5" s="181"/>
      <c r="UXB5" s="178"/>
      <c r="UXC5" s="179"/>
      <c r="UXD5" s="179"/>
      <c r="UXE5" s="179"/>
      <c r="UXF5" s="179"/>
      <c r="UXG5" s="180"/>
      <c r="UXH5" s="179"/>
      <c r="UXI5" s="181"/>
      <c r="UXJ5" s="181"/>
      <c r="UXK5" s="181"/>
      <c r="UXL5" s="181"/>
      <c r="UXM5" s="181"/>
      <c r="UXN5" s="181"/>
      <c r="UXO5" s="178"/>
      <c r="UXP5" s="179"/>
      <c r="UXQ5" s="179"/>
      <c r="UXR5" s="179"/>
      <c r="UXS5" s="179"/>
      <c r="UXT5" s="180"/>
      <c r="UXU5" s="179"/>
      <c r="UXV5" s="181"/>
      <c r="UXW5" s="181"/>
      <c r="UXX5" s="181"/>
      <c r="UXY5" s="181"/>
      <c r="UXZ5" s="181"/>
      <c r="UYA5" s="181"/>
      <c r="UYB5" s="178"/>
      <c r="UYC5" s="179"/>
      <c r="UYD5" s="179"/>
      <c r="UYE5" s="179"/>
      <c r="UYF5" s="179"/>
      <c r="UYG5" s="180"/>
      <c r="UYH5" s="179"/>
      <c r="UYI5" s="181"/>
      <c r="UYJ5" s="181"/>
      <c r="UYK5" s="181"/>
      <c r="UYL5" s="181"/>
      <c r="UYM5" s="181"/>
      <c r="UYN5" s="181"/>
      <c r="UYO5" s="178"/>
      <c r="UYP5" s="179"/>
      <c r="UYQ5" s="179"/>
      <c r="UYR5" s="179"/>
      <c r="UYS5" s="179"/>
      <c r="UYT5" s="180"/>
      <c r="UYU5" s="179"/>
      <c r="UYV5" s="181"/>
      <c r="UYW5" s="181"/>
      <c r="UYX5" s="181"/>
      <c r="UYY5" s="181"/>
      <c r="UYZ5" s="181"/>
      <c r="UZA5" s="181"/>
      <c r="UZB5" s="178"/>
      <c r="UZC5" s="179"/>
      <c r="UZD5" s="179"/>
      <c r="UZE5" s="179"/>
      <c r="UZF5" s="179"/>
      <c r="UZG5" s="180"/>
      <c r="UZH5" s="179"/>
      <c r="UZI5" s="181"/>
      <c r="UZJ5" s="181"/>
      <c r="UZK5" s="181"/>
      <c r="UZL5" s="181"/>
      <c r="UZM5" s="181"/>
      <c r="UZN5" s="181"/>
      <c r="UZO5" s="178"/>
      <c r="UZP5" s="179"/>
      <c r="UZQ5" s="179"/>
      <c r="UZR5" s="179"/>
      <c r="UZS5" s="179"/>
      <c r="UZT5" s="180"/>
      <c r="UZU5" s="179"/>
      <c r="UZV5" s="181"/>
      <c r="UZW5" s="181"/>
      <c r="UZX5" s="181"/>
      <c r="UZY5" s="181"/>
      <c r="UZZ5" s="181"/>
      <c r="VAA5" s="181"/>
      <c r="VAB5" s="178"/>
      <c r="VAC5" s="179"/>
      <c r="VAD5" s="179"/>
      <c r="VAE5" s="179"/>
      <c r="VAF5" s="179"/>
      <c r="VAG5" s="180"/>
      <c r="VAH5" s="179"/>
      <c r="VAI5" s="181"/>
      <c r="VAJ5" s="181"/>
      <c r="VAK5" s="181"/>
      <c r="VAL5" s="181"/>
      <c r="VAM5" s="181"/>
      <c r="VAN5" s="181"/>
      <c r="VAO5" s="178"/>
      <c r="VAP5" s="179"/>
      <c r="VAQ5" s="179"/>
      <c r="VAR5" s="179"/>
      <c r="VAS5" s="179"/>
      <c r="VAT5" s="180"/>
      <c r="VAU5" s="179"/>
      <c r="VAV5" s="181"/>
      <c r="VAW5" s="181"/>
      <c r="VAX5" s="181"/>
      <c r="VAY5" s="181"/>
      <c r="VAZ5" s="181"/>
      <c r="VBA5" s="181"/>
      <c r="VBB5" s="178"/>
      <c r="VBC5" s="179"/>
      <c r="VBD5" s="179"/>
      <c r="VBE5" s="179"/>
      <c r="VBF5" s="179"/>
      <c r="VBG5" s="180"/>
      <c r="VBH5" s="179"/>
      <c r="VBI5" s="181"/>
      <c r="VBJ5" s="181"/>
      <c r="VBK5" s="181"/>
      <c r="VBL5" s="181"/>
      <c r="VBM5" s="181"/>
      <c r="VBN5" s="181"/>
      <c r="VBO5" s="178"/>
      <c r="VBP5" s="179"/>
      <c r="VBQ5" s="179"/>
      <c r="VBR5" s="179"/>
      <c r="VBS5" s="179"/>
      <c r="VBT5" s="180"/>
      <c r="VBU5" s="179"/>
      <c r="VBV5" s="181"/>
      <c r="VBW5" s="181"/>
      <c r="VBX5" s="181"/>
      <c r="VBY5" s="181"/>
      <c r="VBZ5" s="181"/>
      <c r="VCA5" s="181"/>
      <c r="VCB5" s="178"/>
      <c r="VCC5" s="179"/>
      <c r="VCD5" s="179"/>
      <c r="VCE5" s="179"/>
      <c r="VCF5" s="179"/>
      <c r="VCG5" s="180"/>
      <c r="VCH5" s="179"/>
      <c r="VCI5" s="181"/>
      <c r="VCJ5" s="181"/>
      <c r="VCK5" s="181"/>
      <c r="VCL5" s="181"/>
      <c r="VCM5" s="181"/>
      <c r="VCN5" s="181"/>
      <c r="VCO5" s="178"/>
      <c r="VCP5" s="179"/>
      <c r="VCQ5" s="179"/>
      <c r="VCR5" s="179"/>
      <c r="VCS5" s="179"/>
      <c r="VCT5" s="180"/>
      <c r="VCU5" s="179"/>
      <c r="VCV5" s="181"/>
      <c r="VCW5" s="181"/>
      <c r="VCX5" s="181"/>
      <c r="VCY5" s="181"/>
      <c r="VCZ5" s="181"/>
      <c r="VDA5" s="181"/>
      <c r="VDB5" s="178"/>
      <c r="VDC5" s="179"/>
      <c r="VDD5" s="179"/>
      <c r="VDE5" s="179"/>
      <c r="VDF5" s="179"/>
      <c r="VDG5" s="180"/>
      <c r="VDH5" s="179"/>
      <c r="VDI5" s="181"/>
      <c r="VDJ5" s="181"/>
      <c r="VDK5" s="181"/>
      <c r="VDL5" s="181"/>
      <c r="VDM5" s="181"/>
      <c r="VDN5" s="181"/>
      <c r="VDO5" s="178"/>
      <c r="VDP5" s="179"/>
      <c r="VDQ5" s="179"/>
      <c r="VDR5" s="179"/>
      <c r="VDS5" s="179"/>
      <c r="VDT5" s="180"/>
      <c r="VDU5" s="179"/>
      <c r="VDV5" s="181"/>
      <c r="VDW5" s="181"/>
      <c r="VDX5" s="181"/>
      <c r="VDY5" s="181"/>
      <c r="VDZ5" s="181"/>
      <c r="VEA5" s="181"/>
      <c r="VEB5" s="178"/>
      <c r="VEC5" s="179"/>
      <c r="VED5" s="179"/>
      <c r="VEE5" s="179"/>
      <c r="VEF5" s="179"/>
      <c r="VEG5" s="180"/>
      <c r="VEH5" s="179"/>
      <c r="VEI5" s="181"/>
      <c r="VEJ5" s="181"/>
      <c r="VEK5" s="181"/>
      <c r="VEL5" s="181"/>
      <c r="VEM5" s="181"/>
      <c r="VEN5" s="181"/>
      <c r="VEO5" s="178"/>
      <c r="VEP5" s="179"/>
      <c r="VEQ5" s="179"/>
      <c r="VER5" s="179"/>
      <c r="VES5" s="179"/>
      <c r="VET5" s="180"/>
      <c r="VEU5" s="179"/>
      <c r="VEV5" s="181"/>
      <c r="VEW5" s="181"/>
      <c r="VEX5" s="181"/>
      <c r="VEY5" s="181"/>
      <c r="VEZ5" s="181"/>
      <c r="VFA5" s="181"/>
      <c r="VFB5" s="178"/>
      <c r="VFC5" s="179"/>
      <c r="VFD5" s="179"/>
      <c r="VFE5" s="179"/>
      <c r="VFF5" s="179"/>
      <c r="VFG5" s="180"/>
      <c r="VFH5" s="179"/>
      <c r="VFI5" s="181"/>
      <c r="VFJ5" s="181"/>
      <c r="VFK5" s="181"/>
      <c r="VFL5" s="181"/>
      <c r="VFM5" s="181"/>
      <c r="VFN5" s="181"/>
      <c r="VFO5" s="178"/>
      <c r="VFP5" s="179"/>
      <c r="VFQ5" s="179"/>
      <c r="VFR5" s="179"/>
      <c r="VFS5" s="179"/>
      <c r="VFT5" s="180"/>
      <c r="VFU5" s="179"/>
      <c r="VFV5" s="181"/>
      <c r="VFW5" s="181"/>
      <c r="VFX5" s="181"/>
      <c r="VFY5" s="181"/>
      <c r="VFZ5" s="181"/>
      <c r="VGA5" s="181"/>
      <c r="VGB5" s="178"/>
      <c r="VGC5" s="179"/>
      <c r="VGD5" s="179"/>
      <c r="VGE5" s="179"/>
      <c r="VGF5" s="179"/>
      <c r="VGG5" s="180"/>
      <c r="VGH5" s="179"/>
      <c r="VGI5" s="181"/>
      <c r="VGJ5" s="181"/>
      <c r="VGK5" s="181"/>
      <c r="VGL5" s="181"/>
      <c r="VGM5" s="181"/>
      <c r="VGN5" s="181"/>
      <c r="VGO5" s="178"/>
      <c r="VGP5" s="179"/>
      <c r="VGQ5" s="179"/>
      <c r="VGR5" s="179"/>
      <c r="VGS5" s="179"/>
      <c r="VGT5" s="180"/>
      <c r="VGU5" s="179"/>
      <c r="VGV5" s="181"/>
      <c r="VGW5" s="181"/>
      <c r="VGX5" s="181"/>
      <c r="VGY5" s="181"/>
      <c r="VGZ5" s="181"/>
      <c r="VHA5" s="181"/>
      <c r="VHB5" s="178"/>
      <c r="VHC5" s="179"/>
      <c r="VHD5" s="179"/>
      <c r="VHE5" s="179"/>
      <c r="VHF5" s="179"/>
      <c r="VHG5" s="180"/>
      <c r="VHH5" s="179"/>
      <c r="VHI5" s="181"/>
      <c r="VHJ5" s="181"/>
      <c r="VHK5" s="181"/>
      <c r="VHL5" s="181"/>
      <c r="VHM5" s="181"/>
      <c r="VHN5" s="181"/>
      <c r="VHO5" s="178"/>
      <c r="VHP5" s="179"/>
      <c r="VHQ5" s="179"/>
      <c r="VHR5" s="179"/>
      <c r="VHS5" s="179"/>
      <c r="VHT5" s="180"/>
      <c r="VHU5" s="179"/>
      <c r="VHV5" s="181"/>
      <c r="VHW5" s="181"/>
      <c r="VHX5" s="181"/>
      <c r="VHY5" s="181"/>
      <c r="VHZ5" s="181"/>
      <c r="VIA5" s="181"/>
      <c r="VIB5" s="178"/>
      <c r="VIC5" s="179"/>
      <c r="VID5" s="179"/>
      <c r="VIE5" s="179"/>
      <c r="VIF5" s="179"/>
      <c r="VIG5" s="180"/>
      <c r="VIH5" s="179"/>
      <c r="VII5" s="181"/>
      <c r="VIJ5" s="181"/>
      <c r="VIK5" s="181"/>
      <c r="VIL5" s="181"/>
      <c r="VIM5" s="181"/>
      <c r="VIN5" s="181"/>
      <c r="VIO5" s="178"/>
      <c r="VIP5" s="179"/>
      <c r="VIQ5" s="179"/>
      <c r="VIR5" s="179"/>
      <c r="VIS5" s="179"/>
      <c r="VIT5" s="180"/>
      <c r="VIU5" s="179"/>
      <c r="VIV5" s="181"/>
      <c r="VIW5" s="181"/>
      <c r="VIX5" s="181"/>
      <c r="VIY5" s="181"/>
      <c r="VIZ5" s="181"/>
      <c r="VJA5" s="181"/>
      <c r="VJB5" s="178"/>
      <c r="VJC5" s="179"/>
      <c r="VJD5" s="179"/>
      <c r="VJE5" s="179"/>
      <c r="VJF5" s="179"/>
      <c r="VJG5" s="180"/>
      <c r="VJH5" s="179"/>
      <c r="VJI5" s="181"/>
      <c r="VJJ5" s="181"/>
      <c r="VJK5" s="181"/>
      <c r="VJL5" s="181"/>
      <c r="VJM5" s="181"/>
      <c r="VJN5" s="181"/>
      <c r="VJO5" s="178"/>
      <c r="VJP5" s="179"/>
      <c r="VJQ5" s="179"/>
      <c r="VJR5" s="179"/>
      <c r="VJS5" s="179"/>
      <c r="VJT5" s="180"/>
      <c r="VJU5" s="179"/>
      <c r="VJV5" s="181"/>
      <c r="VJW5" s="181"/>
      <c r="VJX5" s="181"/>
      <c r="VJY5" s="181"/>
      <c r="VJZ5" s="181"/>
      <c r="VKA5" s="181"/>
      <c r="VKB5" s="178"/>
      <c r="VKC5" s="179"/>
      <c r="VKD5" s="179"/>
      <c r="VKE5" s="179"/>
      <c r="VKF5" s="179"/>
      <c r="VKG5" s="180"/>
      <c r="VKH5" s="179"/>
      <c r="VKI5" s="181"/>
      <c r="VKJ5" s="181"/>
      <c r="VKK5" s="181"/>
      <c r="VKL5" s="181"/>
      <c r="VKM5" s="181"/>
      <c r="VKN5" s="181"/>
      <c r="VKO5" s="178"/>
      <c r="VKP5" s="179"/>
      <c r="VKQ5" s="179"/>
      <c r="VKR5" s="179"/>
      <c r="VKS5" s="179"/>
      <c r="VKT5" s="180"/>
      <c r="VKU5" s="179"/>
      <c r="VKV5" s="181"/>
      <c r="VKW5" s="181"/>
      <c r="VKX5" s="181"/>
      <c r="VKY5" s="181"/>
      <c r="VKZ5" s="181"/>
      <c r="VLA5" s="181"/>
      <c r="VLB5" s="178"/>
      <c r="VLC5" s="179"/>
      <c r="VLD5" s="179"/>
      <c r="VLE5" s="179"/>
      <c r="VLF5" s="179"/>
      <c r="VLG5" s="180"/>
      <c r="VLH5" s="179"/>
      <c r="VLI5" s="181"/>
      <c r="VLJ5" s="181"/>
      <c r="VLK5" s="181"/>
      <c r="VLL5" s="181"/>
      <c r="VLM5" s="181"/>
      <c r="VLN5" s="181"/>
      <c r="VLO5" s="178"/>
      <c r="VLP5" s="179"/>
      <c r="VLQ5" s="179"/>
      <c r="VLR5" s="179"/>
      <c r="VLS5" s="179"/>
      <c r="VLT5" s="180"/>
      <c r="VLU5" s="179"/>
      <c r="VLV5" s="181"/>
      <c r="VLW5" s="181"/>
      <c r="VLX5" s="181"/>
      <c r="VLY5" s="181"/>
      <c r="VLZ5" s="181"/>
      <c r="VMA5" s="181"/>
      <c r="VMB5" s="178"/>
      <c r="VMC5" s="179"/>
      <c r="VMD5" s="179"/>
      <c r="VME5" s="179"/>
      <c r="VMF5" s="179"/>
      <c r="VMG5" s="180"/>
      <c r="VMH5" s="179"/>
      <c r="VMI5" s="181"/>
      <c r="VMJ5" s="181"/>
      <c r="VMK5" s="181"/>
      <c r="VML5" s="181"/>
      <c r="VMM5" s="181"/>
      <c r="VMN5" s="181"/>
      <c r="VMO5" s="178"/>
      <c r="VMP5" s="179"/>
      <c r="VMQ5" s="179"/>
      <c r="VMR5" s="179"/>
      <c r="VMS5" s="179"/>
      <c r="VMT5" s="180"/>
      <c r="VMU5" s="179"/>
      <c r="VMV5" s="181"/>
      <c r="VMW5" s="181"/>
      <c r="VMX5" s="181"/>
      <c r="VMY5" s="181"/>
      <c r="VMZ5" s="181"/>
      <c r="VNA5" s="181"/>
      <c r="VNB5" s="178"/>
      <c r="VNC5" s="179"/>
      <c r="VND5" s="179"/>
      <c r="VNE5" s="179"/>
      <c r="VNF5" s="179"/>
      <c r="VNG5" s="180"/>
      <c r="VNH5" s="179"/>
      <c r="VNI5" s="181"/>
      <c r="VNJ5" s="181"/>
      <c r="VNK5" s="181"/>
      <c r="VNL5" s="181"/>
      <c r="VNM5" s="181"/>
      <c r="VNN5" s="181"/>
      <c r="VNO5" s="178"/>
      <c r="VNP5" s="179"/>
      <c r="VNQ5" s="179"/>
      <c r="VNR5" s="179"/>
      <c r="VNS5" s="179"/>
      <c r="VNT5" s="180"/>
      <c r="VNU5" s="179"/>
      <c r="VNV5" s="181"/>
      <c r="VNW5" s="181"/>
      <c r="VNX5" s="181"/>
      <c r="VNY5" s="181"/>
      <c r="VNZ5" s="181"/>
      <c r="VOA5" s="181"/>
      <c r="VOB5" s="178"/>
      <c r="VOC5" s="179"/>
      <c r="VOD5" s="179"/>
      <c r="VOE5" s="179"/>
      <c r="VOF5" s="179"/>
      <c r="VOG5" s="180"/>
      <c r="VOH5" s="179"/>
      <c r="VOI5" s="181"/>
      <c r="VOJ5" s="181"/>
      <c r="VOK5" s="181"/>
      <c r="VOL5" s="181"/>
      <c r="VOM5" s="181"/>
      <c r="VON5" s="181"/>
      <c r="VOO5" s="178"/>
      <c r="VOP5" s="179"/>
      <c r="VOQ5" s="179"/>
      <c r="VOR5" s="179"/>
      <c r="VOS5" s="179"/>
      <c r="VOT5" s="180"/>
      <c r="VOU5" s="179"/>
      <c r="VOV5" s="181"/>
      <c r="VOW5" s="181"/>
      <c r="VOX5" s="181"/>
      <c r="VOY5" s="181"/>
      <c r="VOZ5" s="181"/>
      <c r="VPA5" s="181"/>
      <c r="VPB5" s="178"/>
      <c r="VPC5" s="179"/>
      <c r="VPD5" s="179"/>
      <c r="VPE5" s="179"/>
      <c r="VPF5" s="179"/>
      <c r="VPG5" s="180"/>
      <c r="VPH5" s="179"/>
      <c r="VPI5" s="181"/>
      <c r="VPJ5" s="181"/>
      <c r="VPK5" s="181"/>
      <c r="VPL5" s="181"/>
      <c r="VPM5" s="181"/>
      <c r="VPN5" s="181"/>
      <c r="VPO5" s="178"/>
      <c r="VPP5" s="179"/>
      <c r="VPQ5" s="179"/>
      <c r="VPR5" s="179"/>
      <c r="VPS5" s="179"/>
      <c r="VPT5" s="180"/>
      <c r="VPU5" s="179"/>
      <c r="VPV5" s="181"/>
      <c r="VPW5" s="181"/>
      <c r="VPX5" s="181"/>
      <c r="VPY5" s="181"/>
      <c r="VPZ5" s="181"/>
      <c r="VQA5" s="181"/>
      <c r="VQB5" s="178"/>
      <c r="VQC5" s="179"/>
      <c r="VQD5" s="179"/>
      <c r="VQE5" s="179"/>
      <c r="VQF5" s="179"/>
      <c r="VQG5" s="180"/>
      <c r="VQH5" s="179"/>
      <c r="VQI5" s="181"/>
      <c r="VQJ5" s="181"/>
      <c r="VQK5" s="181"/>
      <c r="VQL5" s="181"/>
      <c r="VQM5" s="181"/>
      <c r="VQN5" s="181"/>
      <c r="VQO5" s="178"/>
      <c r="VQP5" s="179"/>
      <c r="VQQ5" s="179"/>
      <c r="VQR5" s="179"/>
      <c r="VQS5" s="179"/>
      <c r="VQT5" s="180"/>
      <c r="VQU5" s="179"/>
      <c r="VQV5" s="181"/>
      <c r="VQW5" s="181"/>
      <c r="VQX5" s="181"/>
      <c r="VQY5" s="181"/>
      <c r="VQZ5" s="181"/>
      <c r="VRA5" s="181"/>
      <c r="VRB5" s="178"/>
      <c r="VRC5" s="179"/>
      <c r="VRD5" s="179"/>
      <c r="VRE5" s="179"/>
      <c r="VRF5" s="179"/>
      <c r="VRG5" s="180"/>
      <c r="VRH5" s="179"/>
      <c r="VRI5" s="181"/>
      <c r="VRJ5" s="181"/>
      <c r="VRK5" s="181"/>
      <c r="VRL5" s="181"/>
      <c r="VRM5" s="181"/>
      <c r="VRN5" s="181"/>
      <c r="VRO5" s="178"/>
      <c r="VRP5" s="179"/>
      <c r="VRQ5" s="179"/>
      <c r="VRR5" s="179"/>
      <c r="VRS5" s="179"/>
      <c r="VRT5" s="180"/>
      <c r="VRU5" s="179"/>
      <c r="VRV5" s="181"/>
      <c r="VRW5" s="181"/>
      <c r="VRX5" s="181"/>
      <c r="VRY5" s="181"/>
      <c r="VRZ5" s="181"/>
      <c r="VSA5" s="181"/>
      <c r="VSB5" s="178"/>
      <c r="VSC5" s="179"/>
      <c r="VSD5" s="179"/>
      <c r="VSE5" s="179"/>
      <c r="VSF5" s="179"/>
      <c r="VSG5" s="180"/>
      <c r="VSH5" s="179"/>
      <c r="VSI5" s="181"/>
      <c r="VSJ5" s="181"/>
      <c r="VSK5" s="181"/>
      <c r="VSL5" s="181"/>
      <c r="VSM5" s="181"/>
      <c r="VSN5" s="181"/>
      <c r="VSO5" s="178"/>
      <c r="VSP5" s="179"/>
      <c r="VSQ5" s="179"/>
      <c r="VSR5" s="179"/>
      <c r="VSS5" s="179"/>
      <c r="VST5" s="180"/>
      <c r="VSU5" s="179"/>
      <c r="VSV5" s="181"/>
      <c r="VSW5" s="181"/>
      <c r="VSX5" s="181"/>
      <c r="VSY5" s="181"/>
      <c r="VSZ5" s="181"/>
      <c r="VTA5" s="181"/>
      <c r="VTB5" s="178"/>
      <c r="VTC5" s="179"/>
      <c r="VTD5" s="179"/>
      <c r="VTE5" s="179"/>
      <c r="VTF5" s="179"/>
      <c r="VTG5" s="180"/>
      <c r="VTH5" s="179"/>
      <c r="VTI5" s="181"/>
      <c r="VTJ5" s="181"/>
      <c r="VTK5" s="181"/>
      <c r="VTL5" s="181"/>
      <c r="VTM5" s="181"/>
      <c r="VTN5" s="181"/>
      <c r="VTO5" s="178"/>
      <c r="VTP5" s="179"/>
      <c r="VTQ5" s="179"/>
      <c r="VTR5" s="179"/>
      <c r="VTS5" s="179"/>
      <c r="VTT5" s="180"/>
      <c r="VTU5" s="179"/>
      <c r="VTV5" s="181"/>
      <c r="VTW5" s="181"/>
      <c r="VTX5" s="181"/>
      <c r="VTY5" s="181"/>
      <c r="VTZ5" s="181"/>
      <c r="VUA5" s="181"/>
      <c r="VUB5" s="178"/>
      <c r="VUC5" s="179"/>
      <c r="VUD5" s="179"/>
      <c r="VUE5" s="179"/>
      <c r="VUF5" s="179"/>
      <c r="VUG5" s="180"/>
      <c r="VUH5" s="179"/>
      <c r="VUI5" s="181"/>
      <c r="VUJ5" s="181"/>
      <c r="VUK5" s="181"/>
      <c r="VUL5" s="181"/>
      <c r="VUM5" s="181"/>
      <c r="VUN5" s="181"/>
      <c r="VUO5" s="178"/>
      <c r="VUP5" s="179"/>
      <c r="VUQ5" s="179"/>
      <c r="VUR5" s="179"/>
      <c r="VUS5" s="179"/>
      <c r="VUT5" s="180"/>
      <c r="VUU5" s="179"/>
      <c r="VUV5" s="181"/>
      <c r="VUW5" s="181"/>
      <c r="VUX5" s="181"/>
      <c r="VUY5" s="181"/>
      <c r="VUZ5" s="181"/>
      <c r="VVA5" s="181"/>
      <c r="VVB5" s="178"/>
      <c r="VVC5" s="179"/>
      <c r="VVD5" s="179"/>
      <c r="VVE5" s="179"/>
      <c r="VVF5" s="179"/>
      <c r="VVG5" s="180"/>
      <c r="VVH5" s="179"/>
      <c r="VVI5" s="181"/>
      <c r="VVJ5" s="181"/>
      <c r="VVK5" s="181"/>
      <c r="VVL5" s="181"/>
      <c r="VVM5" s="181"/>
      <c r="VVN5" s="181"/>
      <c r="VVO5" s="178"/>
      <c r="VVP5" s="179"/>
      <c r="VVQ5" s="179"/>
      <c r="VVR5" s="179"/>
      <c r="VVS5" s="179"/>
      <c r="VVT5" s="180"/>
      <c r="VVU5" s="179"/>
      <c r="VVV5" s="181"/>
      <c r="VVW5" s="181"/>
      <c r="VVX5" s="181"/>
      <c r="VVY5" s="181"/>
      <c r="VVZ5" s="181"/>
      <c r="VWA5" s="181"/>
      <c r="VWB5" s="178"/>
      <c r="VWC5" s="179"/>
      <c r="VWD5" s="179"/>
      <c r="VWE5" s="179"/>
      <c r="VWF5" s="179"/>
      <c r="VWG5" s="180"/>
      <c r="VWH5" s="179"/>
      <c r="VWI5" s="181"/>
      <c r="VWJ5" s="181"/>
      <c r="VWK5" s="181"/>
      <c r="VWL5" s="181"/>
      <c r="VWM5" s="181"/>
      <c r="VWN5" s="181"/>
      <c r="VWO5" s="178"/>
      <c r="VWP5" s="179"/>
      <c r="VWQ5" s="179"/>
      <c r="VWR5" s="179"/>
      <c r="VWS5" s="179"/>
      <c r="VWT5" s="180"/>
      <c r="VWU5" s="179"/>
      <c r="VWV5" s="181"/>
      <c r="VWW5" s="181"/>
      <c r="VWX5" s="181"/>
      <c r="VWY5" s="181"/>
      <c r="VWZ5" s="181"/>
      <c r="VXA5" s="181"/>
      <c r="VXB5" s="178"/>
      <c r="VXC5" s="179"/>
      <c r="VXD5" s="179"/>
      <c r="VXE5" s="179"/>
      <c r="VXF5" s="179"/>
      <c r="VXG5" s="180"/>
      <c r="VXH5" s="179"/>
      <c r="VXI5" s="181"/>
      <c r="VXJ5" s="181"/>
      <c r="VXK5" s="181"/>
      <c r="VXL5" s="181"/>
      <c r="VXM5" s="181"/>
      <c r="VXN5" s="181"/>
      <c r="VXO5" s="178"/>
      <c r="VXP5" s="179"/>
      <c r="VXQ5" s="179"/>
      <c r="VXR5" s="179"/>
      <c r="VXS5" s="179"/>
      <c r="VXT5" s="180"/>
      <c r="VXU5" s="179"/>
      <c r="VXV5" s="181"/>
      <c r="VXW5" s="181"/>
      <c r="VXX5" s="181"/>
      <c r="VXY5" s="181"/>
      <c r="VXZ5" s="181"/>
      <c r="VYA5" s="181"/>
      <c r="VYB5" s="178"/>
      <c r="VYC5" s="179"/>
      <c r="VYD5" s="179"/>
      <c r="VYE5" s="179"/>
      <c r="VYF5" s="179"/>
      <c r="VYG5" s="180"/>
      <c r="VYH5" s="179"/>
      <c r="VYI5" s="181"/>
      <c r="VYJ5" s="181"/>
      <c r="VYK5" s="181"/>
      <c r="VYL5" s="181"/>
      <c r="VYM5" s="181"/>
      <c r="VYN5" s="181"/>
      <c r="VYO5" s="178"/>
      <c r="VYP5" s="179"/>
      <c r="VYQ5" s="179"/>
      <c r="VYR5" s="179"/>
      <c r="VYS5" s="179"/>
      <c r="VYT5" s="180"/>
      <c r="VYU5" s="179"/>
      <c r="VYV5" s="181"/>
      <c r="VYW5" s="181"/>
      <c r="VYX5" s="181"/>
      <c r="VYY5" s="181"/>
      <c r="VYZ5" s="181"/>
      <c r="VZA5" s="181"/>
      <c r="VZB5" s="178"/>
      <c r="VZC5" s="179"/>
      <c r="VZD5" s="179"/>
      <c r="VZE5" s="179"/>
      <c r="VZF5" s="179"/>
      <c r="VZG5" s="180"/>
      <c r="VZH5" s="179"/>
      <c r="VZI5" s="181"/>
      <c r="VZJ5" s="181"/>
      <c r="VZK5" s="181"/>
      <c r="VZL5" s="181"/>
      <c r="VZM5" s="181"/>
      <c r="VZN5" s="181"/>
      <c r="VZO5" s="178"/>
      <c r="VZP5" s="179"/>
      <c r="VZQ5" s="179"/>
      <c r="VZR5" s="179"/>
      <c r="VZS5" s="179"/>
      <c r="VZT5" s="180"/>
      <c r="VZU5" s="179"/>
      <c r="VZV5" s="181"/>
      <c r="VZW5" s="181"/>
      <c r="VZX5" s="181"/>
      <c r="VZY5" s="181"/>
      <c r="VZZ5" s="181"/>
      <c r="WAA5" s="181"/>
      <c r="WAB5" s="178"/>
      <c r="WAC5" s="179"/>
      <c r="WAD5" s="179"/>
      <c r="WAE5" s="179"/>
      <c r="WAF5" s="179"/>
      <c r="WAG5" s="180"/>
      <c r="WAH5" s="179"/>
      <c r="WAI5" s="181"/>
      <c r="WAJ5" s="181"/>
      <c r="WAK5" s="181"/>
      <c r="WAL5" s="181"/>
      <c r="WAM5" s="181"/>
      <c r="WAN5" s="181"/>
      <c r="WAO5" s="178"/>
      <c r="WAP5" s="179"/>
      <c r="WAQ5" s="179"/>
      <c r="WAR5" s="179"/>
      <c r="WAS5" s="179"/>
      <c r="WAT5" s="180"/>
      <c r="WAU5" s="179"/>
      <c r="WAV5" s="181"/>
      <c r="WAW5" s="181"/>
      <c r="WAX5" s="181"/>
      <c r="WAY5" s="181"/>
      <c r="WAZ5" s="181"/>
      <c r="WBA5" s="181"/>
      <c r="WBB5" s="178"/>
      <c r="WBC5" s="179"/>
      <c r="WBD5" s="179"/>
      <c r="WBE5" s="179"/>
      <c r="WBF5" s="179"/>
      <c r="WBG5" s="180"/>
      <c r="WBH5" s="179"/>
      <c r="WBI5" s="181"/>
      <c r="WBJ5" s="181"/>
      <c r="WBK5" s="181"/>
      <c r="WBL5" s="181"/>
      <c r="WBM5" s="181"/>
      <c r="WBN5" s="181"/>
      <c r="WBO5" s="178"/>
      <c r="WBP5" s="179"/>
      <c r="WBQ5" s="179"/>
      <c r="WBR5" s="179"/>
      <c r="WBS5" s="179"/>
      <c r="WBT5" s="180"/>
      <c r="WBU5" s="179"/>
      <c r="WBV5" s="181"/>
      <c r="WBW5" s="181"/>
      <c r="WBX5" s="181"/>
      <c r="WBY5" s="181"/>
      <c r="WBZ5" s="181"/>
      <c r="WCA5" s="181"/>
      <c r="WCB5" s="178"/>
      <c r="WCC5" s="179"/>
      <c r="WCD5" s="179"/>
      <c r="WCE5" s="179"/>
      <c r="WCF5" s="179"/>
      <c r="WCG5" s="180"/>
      <c r="WCH5" s="179"/>
      <c r="WCI5" s="181"/>
      <c r="WCJ5" s="181"/>
      <c r="WCK5" s="181"/>
      <c r="WCL5" s="181"/>
      <c r="WCM5" s="181"/>
      <c r="WCN5" s="181"/>
      <c r="WCO5" s="178"/>
      <c r="WCP5" s="179"/>
      <c r="WCQ5" s="179"/>
      <c r="WCR5" s="179"/>
      <c r="WCS5" s="179"/>
      <c r="WCT5" s="180"/>
      <c r="WCU5" s="179"/>
      <c r="WCV5" s="181"/>
      <c r="WCW5" s="181"/>
      <c r="WCX5" s="181"/>
      <c r="WCY5" s="181"/>
      <c r="WCZ5" s="181"/>
      <c r="WDA5" s="181"/>
      <c r="WDB5" s="178"/>
      <c r="WDC5" s="179"/>
      <c r="WDD5" s="179"/>
      <c r="WDE5" s="179"/>
      <c r="WDF5" s="179"/>
      <c r="WDG5" s="180"/>
      <c r="WDH5" s="179"/>
      <c r="WDI5" s="181"/>
      <c r="WDJ5" s="181"/>
      <c r="WDK5" s="181"/>
      <c r="WDL5" s="181"/>
      <c r="WDM5" s="181"/>
      <c r="WDN5" s="181"/>
      <c r="WDO5" s="178"/>
      <c r="WDP5" s="179"/>
      <c r="WDQ5" s="179"/>
      <c r="WDR5" s="179"/>
      <c r="WDS5" s="179"/>
      <c r="WDT5" s="180"/>
      <c r="WDU5" s="179"/>
      <c r="WDV5" s="181"/>
      <c r="WDW5" s="181"/>
      <c r="WDX5" s="181"/>
      <c r="WDY5" s="181"/>
      <c r="WDZ5" s="181"/>
      <c r="WEA5" s="181"/>
      <c r="WEB5" s="178"/>
      <c r="WEC5" s="179"/>
      <c r="WED5" s="179"/>
      <c r="WEE5" s="179"/>
      <c r="WEF5" s="179"/>
      <c r="WEG5" s="180"/>
      <c r="WEH5" s="179"/>
      <c r="WEI5" s="181"/>
      <c r="WEJ5" s="181"/>
      <c r="WEK5" s="181"/>
      <c r="WEL5" s="181"/>
      <c r="WEM5" s="181"/>
      <c r="WEN5" s="181"/>
      <c r="WEO5" s="178"/>
      <c r="WEP5" s="179"/>
      <c r="WEQ5" s="179"/>
      <c r="WER5" s="179"/>
      <c r="WES5" s="179"/>
      <c r="WET5" s="180"/>
      <c r="WEU5" s="179"/>
      <c r="WEV5" s="181"/>
      <c r="WEW5" s="181"/>
      <c r="WEX5" s="181"/>
      <c r="WEY5" s="181"/>
      <c r="WEZ5" s="181"/>
      <c r="WFA5" s="181"/>
      <c r="WFB5" s="178"/>
      <c r="WFC5" s="179"/>
      <c r="WFD5" s="179"/>
      <c r="WFE5" s="179"/>
      <c r="WFF5" s="179"/>
      <c r="WFG5" s="180"/>
      <c r="WFH5" s="179"/>
      <c r="WFI5" s="181"/>
      <c r="WFJ5" s="181"/>
      <c r="WFK5" s="181"/>
      <c r="WFL5" s="181"/>
      <c r="WFM5" s="181"/>
      <c r="WFN5" s="181"/>
      <c r="WFO5" s="178"/>
      <c r="WFP5" s="179"/>
      <c r="WFQ5" s="179"/>
      <c r="WFR5" s="179"/>
      <c r="WFS5" s="179"/>
      <c r="WFT5" s="180"/>
      <c r="WFU5" s="179"/>
      <c r="WFV5" s="181"/>
      <c r="WFW5" s="181"/>
      <c r="WFX5" s="181"/>
      <c r="WFY5" s="181"/>
      <c r="WFZ5" s="181"/>
      <c r="WGA5" s="181"/>
      <c r="WGB5" s="178"/>
      <c r="WGC5" s="179"/>
      <c r="WGD5" s="179"/>
      <c r="WGE5" s="179"/>
      <c r="WGF5" s="179"/>
      <c r="WGG5" s="180"/>
      <c r="WGH5" s="179"/>
      <c r="WGI5" s="181"/>
      <c r="WGJ5" s="181"/>
      <c r="WGK5" s="181"/>
      <c r="WGL5" s="181"/>
      <c r="WGM5" s="181"/>
      <c r="WGN5" s="181"/>
      <c r="WGO5" s="178"/>
      <c r="WGP5" s="179"/>
      <c r="WGQ5" s="179"/>
      <c r="WGR5" s="179"/>
      <c r="WGS5" s="179"/>
      <c r="WGT5" s="180"/>
      <c r="WGU5" s="179"/>
      <c r="WGV5" s="181"/>
      <c r="WGW5" s="181"/>
      <c r="WGX5" s="181"/>
      <c r="WGY5" s="181"/>
      <c r="WGZ5" s="181"/>
      <c r="WHA5" s="181"/>
      <c r="WHB5" s="178"/>
      <c r="WHC5" s="179"/>
      <c r="WHD5" s="179"/>
      <c r="WHE5" s="179"/>
      <c r="WHF5" s="179"/>
      <c r="WHG5" s="180"/>
      <c r="WHH5" s="179"/>
      <c r="WHI5" s="181"/>
      <c r="WHJ5" s="181"/>
      <c r="WHK5" s="181"/>
      <c r="WHL5" s="181"/>
      <c r="WHM5" s="181"/>
      <c r="WHN5" s="181"/>
      <c r="WHO5" s="178"/>
      <c r="WHP5" s="179"/>
      <c r="WHQ5" s="179"/>
      <c r="WHR5" s="179"/>
      <c r="WHS5" s="179"/>
      <c r="WHT5" s="180"/>
      <c r="WHU5" s="179"/>
      <c r="WHV5" s="181"/>
      <c r="WHW5" s="181"/>
      <c r="WHX5" s="181"/>
      <c r="WHY5" s="181"/>
      <c r="WHZ5" s="181"/>
      <c r="WIA5" s="181"/>
      <c r="WIB5" s="178"/>
      <c r="WIC5" s="179"/>
      <c r="WID5" s="179"/>
      <c r="WIE5" s="179"/>
      <c r="WIF5" s="179"/>
      <c r="WIG5" s="180"/>
      <c r="WIH5" s="179"/>
      <c r="WII5" s="181"/>
      <c r="WIJ5" s="181"/>
      <c r="WIK5" s="181"/>
      <c r="WIL5" s="181"/>
      <c r="WIM5" s="181"/>
      <c r="WIN5" s="181"/>
      <c r="WIO5" s="178"/>
      <c r="WIP5" s="179"/>
      <c r="WIQ5" s="179"/>
      <c r="WIR5" s="179"/>
      <c r="WIS5" s="179"/>
      <c r="WIT5" s="180"/>
      <c r="WIU5" s="179"/>
      <c r="WIV5" s="181"/>
      <c r="WIW5" s="181"/>
      <c r="WIX5" s="181"/>
      <c r="WIY5" s="181"/>
      <c r="WIZ5" s="181"/>
      <c r="WJA5" s="181"/>
      <c r="WJB5" s="178"/>
      <c r="WJC5" s="179"/>
      <c r="WJD5" s="179"/>
      <c r="WJE5" s="179"/>
      <c r="WJF5" s="179"/>
      <c r="WJG5" s="180"/>
      <c r="WJH5" s="179"/>
      <c r="WJI5" s="181"/>
      <c r="WJJ5" s="181"/>
      <c r="WJK5" s="181"/>
      <c r="WJL5" s="181"/>
      <c r="WJM5" s="181"/>
      <c r="WJN5" s="181"/>
      <c r="WJO5" s="178"/>
      <c r="WJP5" s="179"/>
      <c r="WJQ5" s="179"/>
      <c r="WJR5" s="179"/>
      <c r="WJS5" s="179"/>
      <c r="WJT5" s="180"/>
      <c r="WJU5" s="179"/>
      <c r="WJV5" s="181"/>
      <c r="WJW5" s="181"/>
      <c r="WJX5" s="181"/>
      <c r="WJY5" s="181"/>
      <c r="WJZ5" s="181"/>
      <c r="WKA5" s="181"/>
      <c r="WKB5" s="178"/>
      <c r="WKC5" s="179"/>
      <c r="WKD5" s="179"/>
      <c r="WKE5" s="179"/>
      <c r="WKF5" s="179"/>
      <c r="WKG5" s="180"/>
      <c r="WKH5" s="179"/>
      <c r="WKI5" s="181"/>
      <c r="WKJ5" s="181"/>
      <c r="WKK5" s="181"/>
      <c r="WKL5" s="181"/>
      <c r="WKM5" s="181"/>
      <c r="WKN5" s="181"/>
      <c r="WKO5" s="178"/>
      <c r="WKP5" s="179"/>
      <c r="WKQ5" s="179"/>
      <c r="WKR5" s="179"/>
      <c r="WKS5" s="179"/>
      <c r="WKT5" s="180"/>
      <c r="WKU5" s="179"/>
      <c r="WKV5" s="181"/>
      <c r="WKW5" s="181"/>
      <c r="WKX5" s="181"/>
      <c r="WKY5" s="181"/>
      <c r="WKZ5" s="181"/>
      <c r="WLA5" s="181"/>
      <c r="WLB5" s="178"/>
      <c r="WLC5" s="179"/>
      <c r="WLD5" s="179"/>
      <c r="WLE5" s="179"/>
      <c r="WLF5" s="179"/>
      <c r="WLG5" s="180"/>
      <c r="WLH5" s="179"/>
      <c r="WLI5" s="181"/>
      <c r="WLJ5" s="181"/>
      <c r="WLK5" s="181"/>
      <c r="WLL5" s="181"/>
      <c r="WLM5" s="181"/>
      <c r="WLN5" s="181"/>
      <c r="WLO5" s="178"/>
      <c r="WLP5" s="179"/>
      <c r="WLQ5" s="179"/>
      <c r="WLR5" s="179"/>
      <c r="WLS5" s="179"/>
      <c r="WLT5" s="180"/>
      <c r="WLU5" s="179"/>
      <c r="WLV5" s="181"/>
      <c r="WLW5" s="181"/>
      <c r="WLX5" s="181"/>
      <c r="WLY5" s="181"/>
      <c r="WLZ5" s="181"/>
      <c r="WMA5" s="181"/>
      <c r="WMB5" s="178"/>
      <c r="WMC5" s="179"/>
      <c r="WMD5" s="179"/>
      <c r="WME5" s="179"/>
      <c r="WMF5" s="179"/>
      <c r="WMG5" s="180"/>
      <c r="WMH5" s="179"/>
      <c r="WMI5" s="181"/>
      <c r="WMJ5" s="181"/>
      <c r="WMK5" s="181"/>
      <c r="WML5" s="181"/>
      <c r="WMM5" s="181"/>
      <c r="WMN5" s="181"/>
      <c r="WMO5" s="178"/>
      <c r="WMP5" s="179"/>
      <c r="WMQ5" s="179"/>
      <c r="WMR5" s="179"/>
      <c r="WMS5" s="179"/>
      <c r="WMT5" s="180"/>
      <c r="WMU5" s="179"/>
      <c r="WMV5" s="181"/>
      <c r="WMW5" s="181"/>
      <c r="WMX5" s="181"/>
      <c r="WMY5" s="181"/>
      <c r="WMZ5" s="181"/>
      <c r="WNA5" s="181"/>
      <c r="WNB5" s="178"/>
      <c r="WNC5" s="179"/>
      <c r="WND5" s="179"/>
      <c r="WNE5" s="179"/>
      <c r="WNF5" s="179"/>
      <c r="WNG5" s="180"/>
      <c r="WNH5" s="179"/>
      <c r="WNI5" s="181"/>
      <c r="WNJ5" s="181"/>
      <c r="WNK5" s="181"/>
      <c r="WNL5" s="181"/>
      <c r="WNM5" s="181"/>
      <c r="WNN5" s="181"/>
      <c r="WNO5" s="178"/>
      <c r="WNP5" s="179"/>
      <c r="WNQ5" s="179"/>
      <c r="WNR5" s="179"/>
      <c r="WNS5" s="179"/>
      <c r="WNT5" s="180"/>
      <c r="WNU5" s="179"/>
      <c r="WNV5" s="181"/>
      <c r="WNW5" s="181"/>
      <c r="WNX5" s="181"/>
      <c r="WNY5" s="181"/>
      <c r="WNZ5" s="181"/>
      <c r="WOA5" s="181"/>
      <c r="WOB5" s="178"/>
      <c r="WOC5" s="179"/>
      <c r="WOD5" s="179"/>
      <c r="WOE5" s="179"/>
      <c r="WOF5" s="179"/>
      <c r="WOG5" s="180"/>
      <c r="WOH5" s="179"/>
      <c r="WOI5" s="181"/>
      <c r="WOJ5" s="181"/>
      <c r="WOK5" s="181"/>
      <c r="WOL5" s="181"/>
      <c r="WOM5" s="181"/>
      <c r="WON5" s="181"/>
      <c r="WOO5" s="178"/>
      <c r="WOP5" s="179"/>
      <c r="WOQ5" s="179"/>
      <c r="WOR5" s="179"/>
      <c r="WOS5" s="179"/>
      <c r="WOT5" s="180"/>
      <c r="WOU5" s="179"/>
      <c r="WOV5" s="181"/>
      <c r="WOW5" s="181"/>
      <c r="WOX5" s="181"/>
      <c r="WOY5" s="181"/>
      <c r="WOZ5" s="181"/>
      <c r="WPA5" s="181"/>
      <c r="WPB5" s="178"/>
      <c r="WPC5" s="179"/>
      <c r="WPD5" s="179"/>
      <c r="WPE5" s="179"/>
      <c r="WPF5" s="179"/>
      <c r="WPG5" s="180"/>
      <c r="WPH5" s="179"/>
      <c r="WPI5" s="181"/>
      <c r="WPJ5" s="181"/>
      <c r="WPK5" s="181"/>
      <c r="WPL5" s="181"/>
      <c r="WPM5" s="181"/>
      <c r="WPN5" s="181"/>
      <c r="WPO5" s="178"/>
      <c r="WPP5" s="179"/>
      <c r="WPQ5" s="179"/>
      <c r="WPR5" s="179"/>
      <c r="WPS5" s="179"/>
      <c r="WPT5" s="180"/>
      <c r="WPU5" s="179"/>
      <c r="WPV5" s="181"/>
      <c r="WPW5" s="181"/>
      <c r="WPX5" s="181"/>
      <c r="WPY5" s="181"/>
      <c r="WPZ5" s="181"/>
      <c r="WQA5" s="181"/>
      <c r="WQB5" s="178"/>
      <c r="WQC5" s="179"/>
      <c r="WQD5" s="179"/>
      <c r="WQE5" s="179"/>
      <c r="WQF5" s="179"/>
      <c r="WQG5" s="180"/>
      <c r="WQH5" s="179"/>
      <c r="WQI5" s="181"/>
      <c r="WQJ5" s="181"/>
      <c r="WQK5" s="181"/>
      <c r="WQL5" s="181"/>
      <c r="WQM5" s="181"/>
      <c r="WQN5" s="181"/>
      <c r="WQO5" s="178"/>
      <c r="WQP5" s="179"/>
      <c r="WQQ5" s="179"/>
      <c r="WQR5" s="179"/>
      <c r="WQS5" s="179"/>
      <c r="WQT5" s="180"/>
      <c r="WQU5" s="179"/>
      <c r="WQV5" s="181"/>
      <c r="WQW5" s="181"/>
      <c r="WQX5" s="181"/>
      <c r="WQY5" s="181"/>
      <c r="WQZ5" s="181"/>
      <c r="WRA5" s="181"/>
      <c r="WRB5" s="178"/>
      <c r="WRC5" s="179"/>
      <c r="WRD5" s="179"/>
      <c r="WRE5" s="179"/>
      <c r="WRF5" s="179"/>
      <c r="WRG5" s="180"/>
      <c r="WRH5" s="179"/>
      <c r="WRI5" s="181"/>
      <c r="WRJ5" s="181"/>
      <c r="WRK5" s="181"/>
      <c r="WRL5" s="181"/>
      <c r="WRM5" s="181"/>
      <c r="WRN5" s="181"/>
      <c r="WRO5" s="178"/>
      <c r="WRP5" s="179"/>
      <c r="WRQ5" s="179"/>
      <c r="WRR5" s="179"/>
      <c r="WRS5" s="179"/>
      <c r="WRT5" s="180"/>
      <c r="WRU5" s="179"/>
      <c r="WRV5" s="181"/>
      <c r="WRW5" s="181"/>
      <c r="WRX5" s="181"/>
      <c r="WRY5" s="181"/>
      <c r="WRZ5" s="181"/>
      <c r="WSA5" s="181"/>
      <c r="WSB5" s="178"/>
      <c r="WSC5" s="179"/>
      <c r="WSD5" s="179"/>
      <c r="WSE5" s="179"/>
      <c r="WSF5" s="179"/>
      <c r="WSG5" s="180"/>
      <c r="WSH5" s="179"/>
      <c r="WSI5" s="181"/>
      <c r="WSJ5" s="181"/>
      <c r="WSK5" s="181"/>
      <c r="WSL5" s="181"/>
      <c r="WSM5" s="181"/>
      <c r="WSN5" s="181"/>
      <c r="WSO5" s="178"/>
      <c r="WSP5" s="179"/>
      <c r="WSQ5" s="179"/>
      <c r="WSR5" s="179"/>
      <c r="WSS5" s="179"/>
      <c r="WST5" s="180"/>
      <c r="WSU5" s="179"/>
      <c r="WSV5" s="181"/>
      <c r="WSW5" s="181"/>
      <c r="WSX5" s="181"/>
      <c r="WSY5" s="181"/>
      <c r="WSZ5" s="181"/>
      <c r="WTA5" s="181"/>
      <c r="WTB5" s="178"/>
      <c r="WTC5" s="179"/>
      <c r="WTD5" s="179"/>
      <c r="WTE5" s="179"/>
      <c r="WTF5" s="179"/>
      <c r="WTG5" s="180"/>
      <c r="WTH5" s="179"/>
      <c r="WTI5" s="181"/>
      <c r="WTJ5" s="181"/>
      <c r="WTK5" s="181"/>
      <c r="WTL5" s="181"/>
      <c r="WTM5" s="181"/>
      <c r="WTN5" s="181"/>
      <c r="WTO5" s="178"/>
      <c r="WTP5" s="179"/>
      <c r="WTQ5" s="179"/>
      <c r="WTR5" s="179"/>
      <c r="WTS5" s="179"/>
      <c r="WTT5" s="180"/>
      <c r="WTU5" s="179"/>
      <c r="WTV5" s="181"/>
      <c r="WTW5" s="181"/>
      <c r="WTX5" s="181"/>
      <c r="WTY5" s="181"/>
      <c r="WTZ5" s="181"/>
      <c r="WUA5" s="181"/>
      <c r="WUB5" s="178"/>
      <c r="WUC5" s="179"/>
      <c r="WUD5" s="179"/>
      <c r="WUE5" s="179"/>
      <c r="WUF5" s="179"/>
      <c r="WUG5" s="180"/>
      <c r="WUH5" s="179"/>
      <c r="WUI5" s="181"/>
      <c r="WUJ5" s="181"/>
      <c r="WUK5" s="181"/>
      <c r="WUL5" s="181"/>
      <c r="WUM5" s="181"/>
      <c r="WUN5" s="181"/>
      <c r="WUO5" s="178"/>
      <c r="WUP5" s="179"/>
      <c r="WUQ5" s="179"/>
      <c r="WUR5" s="179"/>
      <c r="WUS5" s="179"/>
      <c r="WUT5" s="180"/>
      <c r="WUU5" s="179"/>
      <c r="WUV5" s="181"/>
      <c r="WUW5" s="181"/>
      <c r="WUX5" s="181"/>
      <c r="WUY5" s="181"/>
      <c r="WUZ5" s="181"/>
      <c r="WVA5" s="181"/>
      <c r="WVB5" s="178"/>
      <c r="WVC5" s="179"/>
      <c r="WVD5" s="179"/>
      <c r="WVE5" s="179"/>
      <c r="WVF5" s="179"/>
      <c r="WVG5" s="180"/>
      <c r="WVH5" s="179"/>
      <c r="WVI5" s="181"/>
      <c r="WVJ5" s="181"/>
      <c r="WVK5" s="181"/>
      <c r="WVL5" s="181"/>
      <c r="WVM5" s="181"/>
      <c r="WVN5" s="181"/>
      <c r="WVO5" s="178"/>
      <c r="WVP5" s="179"/>
      <c r="WVQ5" s="179"/>
      <c r="WVR5" s="179"/>
      <c r="WVS5" s="179"/>
      <c r="WVT5" s="180"/>
      <c r="WVU5" s="179"/>
      <c r="WVV5" s="181"/>
      <c r="WVW5" s="181"/>
      <c r="WVX5" s="181"/>
      <c r="WVY5" s="181"/>
      <c r="WVZ5" s="181"/>
      <c r="WWA5" s="181"/>
      <c r="WWB5" s="178"/>
      <c r="WWC5" s="179"/>
      <c r="WWD5" s="179"/>
      <c r="WWE5" s="179"/>
      <c r="WWF5" s="179"/>
      <c r="WWG5" s="180"/>
      <c r="WWH5" s="179"/>
      <c r="WWI5" s="181"/>
      <c r="WWJ5" s="181"/>
      <c r="WWK5" s="181"/>
      <c r="WWL5" s="181"/>
      <c r="WWM5" s="181"/>
      <c r="WWN5" s="181"/>
      <c r="WWO5" s="178"/>
      <c r="WWP5" s="179"/>
      <c r="WWQ5" s="179"/>
      <c r="WWR5" s="179"/>
      <c r="WWS5" s="179"/>
      <c r="WWT5" s="180"/>
      <c r="WWU5" s="179"/>
      <c r="WWV5" s="181"/>
      <c r="WWW5" s="181"/>
      <c r="WWX5" s="181"/>
      <c r="WWY5" s="181"/>
      <c r="WWZ5" s="181"/>
      <c r="WXA5" s="181"/>
      <c r="WXB5" s="178"/>
      <c r="WXC5" s="179"/>
      <c r="WXD5" s="179"/>
      <c r="WXE5" s="179"/>
      <c r="WXF5" s="179"/>
      <c r="WXG5" s="180"/>
      <c r="WXH5" s="179"/>
      <c r="WXI5" s="181"/>
      <c r="WXJ5" s="181"/>
      <c r="WXK5" s="181"/>
      <c r="WXL5" s="181"/>
      <c r="WXM5" s="181"/>
      <c r="WXN5" s="181"/>
      <c r="WXO5" s="178"/>
      <c r="WXP5" s="179"/>
      <c r="WXQ5" s="179"/>
      <c r="WXR5" s="179"/>
      <c r="WXS5" s="179"/>
      <c r="WXT5" s="180"/>
      <c r="WXU5" s="179"/>
      <c r="WXV5" s="181"/>
      <c r="WXW5" s="181"/>
      <c r="WXX5" s="181"/>
      <c r="WXY5" s="181"/>
      <c r="WXZ5" s="181"/>
      <c r="WYA5" s="181"/>
      <c r="WYB5" s="178"/>
      <c r="WYC5" s="179"/>
      <c r="WYD5" s="179"/>
      <c r="WYE5" s="179"/>
      <c r="WYF5" s="179"/>
      <c r="WYG5" s="180"/>
      <c r="WYH5" s="179"/>
      <c r="WYI5" s="181"/>
      <c r="WYJ5" s="181"/>
      <c r="WYK5" s="181"/>
      <c r="WYL5" s="181"/>
      <c r="WYM5" s="181"/>
      <c r="WYN5" s="181"/>
      <c r="WYO5" s="178"/>
      <c r="WYP5" s="179"/>
      <c r="WYQ5" s="179"/>
      <c r="WYR5" s="179"/>
      <c r="WYS5" s="179"/>
      <c r="WYT5" s="180"/>
      <c r="WYU5" s="179"/>
      <c r="WYV5" s="181"/>
      <c r="WYW5" s="181"/>
      <c r="WYX5" s="181"/>
      <c r="WYY5" s="181"/>
      <c r="WYZ5" s="181"/>
      <c r="WZA5" s="181"/>
      <c r="WZB5" s="178"/>
      <c r="WZC5" s="179"/>
      <c r="WZD5" s="179"/>
      <c r="WZE5" s="179"/>
      <c r="WZF5" s="179"/>
      <c r="WZG5" s="180"/>
      <c r="WZH5" s="179"/>
      <c r="WZI5" s="181"/>
      <c r="WZJ5" s="181"/>
      <c r="WZK5" s="181"/>
      <c r="WZL5" s="181"/>
      <c r="WZM5" s="181"/>
      <c r="WZN5" s="181"/>
      <c r="WZO5" s="178"/>
      <c r="WZP5" s="179"/>
      <c r="WZQ5" s="179"/>
      <c r="WZR5" s="179"/>
      <c r="WZS5" s="179"/>
      <c r="WZT5" s="180"/>
      <c r="WZU5" s="179"/>
      <c r="WZV5" s="181"/>
      <c r="WZW5" s="181"/>
      <c r="WZX5" s="181"/>
      <c r="WZY5" s="181"/>
      <c r="WZZ5" s="181"/>
      <c r="XAA5" s="181"/>
      <c r="XAB5" s="178"/>
      <c r="XAC5" s="179"/>
      <c r="XAD5" s="179"/>
      <c r="XAE5" s="179"/>
      <c r="XAF5" s="179"/>
      <c r="XAG5" s="180"/>
      <c r="XAH5" s="179"/>
      <c r="XAI5" s="181"/>
      <c r="XAJ5" s="181"/>
      <c r="XAK5" s="181"/>
      <c r="XAL5" s="181"/>
      <c r="XAM5" s="181"/>
      <c r="XAN5" s="181"/>
      <c r="XAO5" s="178"/>
      <c r="XAP5" s="179"/>
      <c r="XAQ5" s="179"/>
      <c r="XAR5" s="179"/>
      <c r="XAS5" s="179"/>
      <c r="XAT5" s="180"/>
      <c r="XAU5" s="179"/>
      <c r="XAV5" s="181"/>
      <c r="XAW5" s="181"/>
      <c r="XAX5" s="181"/>
      <c r="XAY5" s="181"/>
      <c r="XAZ5" s="181"/>
      <c r="XBA5" s="181"/>
      <c r="XBB5" s="178"/>
      <c r="XBC5" s="179"/>
      <c r="XBD5" s="179"/>
      <c r="XBE5" s="179"/>
      <c r="XBF5" s="179"/>
      <c r="XBG5" s="180"/>
      <c r="XBH5" s="179"/>
      <c r="XBI5" s="181"/>
      <c r="XBJ5" s="181"/>
      <c r="XBK5" s="181"/>
      <c r="XBL5" s="181"/>
      <c r="XBM5" s="181"/>
      <c r="XBN5" s="181"/>
      <c r="XBO5" s="178"/>
      <c r="XBP5" s="179"/>
      <c r="XBQ5" s="179"/>
      <c r="XBR5" s="179"/>
      <c r="XBS5" s="179"/>
      <c r="XBT5" s="180"/>
      <c r="XBU5" s="179"/>
      <c r="XBV5" s="181"/>
      <c r="XBW5" s="181"/>
      <c r="XBX5" s="181"/>
      <c r="XBY5" s="181"/>
      <c r="XBZ5" s="181"/>
      <c r="XCA5" s="181"/>
      <c r="XCB5" s="178"/>
      <c r="XCC5" s="179"/>
      <c r="XCD5" s="179"/>
      <c r="XCE5" s="179"/>
      <c r="XCF5" s="179"/>
      <c r="XCG5" s="180"/>
      <c r="XCH5" s="179"/>
      <c r="XCI5" s="181"/>
      <c r="XCJ5" s="181"/>
      <c r="XCK5" s="181"/>
      <c r="XCL5" s="181"/>
      <c r="XCM5" s="181"/>
      <c r="XCN5" s="181"/>
      <c r="XCO5" s="178"/>
      <c r="XCP5" s="179"/>
      <c r="XCQ5" s="179"/>
      <c r="XCR5" s="179"/>
      <c r="XCS5" s="179"/>
      <c r="XCT5" s="180"/>
      <c r="XCU5" s="179"/>
      <c r="XCV5" s="181"/>
      <c r="XCW5" s="181"/>
      <c r="XCX5" s="181"/>
      <c r="XCY5" s="181"/>
      <c r="XCZ5" s="181"/>
      <c r="XDA5" s="181"/>
      <c r="XDB5" s="178"/>
      <c r="XDC5" s="179"/>
      <c r="XDD5" s="179"/>
      <c r="XDE5" s="179"/>
      <c r="XDF5" s="179"/>
      <c r="XDG5" s="180"/>
      <c r="XDH5" s="179"/>
      <c r="XDI5" s="181"/>
      <c r="XDJ5" s="181"/>
      <c r="XDK5" s="181"/>
      <c r="XDL5" s="181"/>
      <c r="XDM5" s="181"/>
      <c r="XDN5" s="181"/>
      <c r="XDO5" s="178"/>
      <c r="XDP5" s="179"/>
      <c r="XDQ5" s="179"/>
      <c r="XDR5" s="179"/>
      <c r="XDS5" s="179"/>
      <c r="XDT5" s="180"/>
      <c r="XDU5" s="179"/>
      <c r="XDV5" s="181"/>
      <c r="XDW5" s="181"/>
      <c r="XDX5" s="181"/>
      <c r="XDY5" s="181"/>
      <c r="XDZ5" s="181"/>
      <c r="XEA5" s="181"/>
      <c r="XEB5" s="178"/>
      <c r="XEC5" s="179"/>
      <c r="XED5" s="179"/>
      <c r="XEE5" s="179"/>
      <c r="XEF5" s="179"/>
      <c r="XEG5" s="180"/>
      <c r="XEH5" s="179"/>
      <c r="XEI5" s="181"/>
      <c r="XEJ5" s="181"/>
      <c r="XEK5" s="181"/>
      <c r="XEL5" s="181"/>
      <c r="XEM5" s="181"/>
      <c r="XEN5" s="181"/>
      <c r="XEO5" s="178"/>
      <c r="XEP5" s="179"/>
      <c r="XEQ5" s="179"/>
      <c r="XER5" s="179"/>
      <c r="XES5" s="179"/>
      <c r="XET5" s="180"/>
      <c r="XEU5" s="179"/>
      <c r="XEV5" s="181"/>
      <c r="XEW5" s="181"/>
      <c r="XEX5" s="181"/>
      <c r="XEY5" s="181"/>
      <c r="XEZ5" s="181"/>
      <c r="XFA5" s="181"/>
      <c r="XFB5" s="178"/>
      <c r="XFC5" s="179"/>
      <c r="XFD5" s="179"/>
    </row>
    <row r="6" spans="1:16384">
      <c r="A6" s="182" t="s">
        <v>20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</row>
    <row r="7" spans="1:16384">
      <c r="A7" s="185" t="e">
        <f>tab_Tecnologias_TE_RE!#REF!</f>
        <v>#REF!</v>
      </c>
      <c r="B7" s="185" t="s">
        <v>21</v>
      </c>
      <c r="C7" s="186" t="e">
        <f>#REF!</f>
        <v>#REF!</v>
      </c>
      <c r="D7" s="186"/>
      <c r="E7" s="186"/>
      <c r="F7" s="186"/>
      <c r="G7" s="186"/>
      <c r="H7" s="186"/>
      <c r="I7" s="186"/>
      <c r="J7" s="186"/>
      <c r="K7" s="187"/>
      <c r="L7" s="187"/>
      <c r="M7" s="187"/>
      <c r="N7" s="187"/>
      <c r="P7" s="184">
        <v>10</v>
      </c>
    </row>
    <row r="8" spans="1:16384">
      <c r="A8" s="185" t="e">
        <f>tab_Tecnologias_TE_RE!#REF!</f>
        <v>#REF!</v>
      </c>
      <c r="B8" s="185" t="s">
        <v>22</v>
      </c>
      <c r="C8" s="186" t="e">
        <f>#REF!</f>
        <v>#REF!</v>
      </c>
      <c r="D8" s="186"/>
      <c r="E8" s="186"/>
      <c r="F8" s="186"/>
      <c r="G8" s="186"/>
      <c r="H8" s="186"/>
      <c r="I8" s="186"/>
      <c r="J8" s="186"/>
      <c r="K8" s="187"/>
      <c r="L8" s="187"/>
      <c r="M8" s="187"/>
      <c r="N8" s="187"/>
    </row>
    <row r="9" spans="1:16384">
      <c r="A9" s="188" t="s">
        <v>23</v>
      </c>
      <c r="B9" s="189"/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</row>
    <row r="10" spans="1:16384">
      <c r="A10" s="191"/>
      <c r="B10" s="191"/>
      <c r="C10" s="192"/>
      <c r="D10" s="192"/>
      <c r="E10" s="192"/>
      <c r="F10" s="192"/>
      <c r="G10" s="192"/>
      <c r="H10" s="192"/>
      <c r="I10" s="192"/>
      <c r="J10" s="192"/>
      <c r="K10" s="193"/>
      <c r="L10" s="192"/>
      <c r="M10" s="192"/>
      <c r="N10" s="194"/>
    </row>
    <row r="11" spans="1:16384">
      <c r="A11" s="191">
        <v>311</v>
      </c>
      <c r="B11" s="191" t="str">
        <f>VLOOKUP(A11,tab_Tecnologias_TE_RE!$A$2:$B$27,2,0)</f>
        <v>CANA_condensação</v>
      </c>
      <c r="C11" s="192" t="e">
        <f>VLOOKUP(A11,#REF!,3,0)</f>
        <v>#REF!</v>
      </c>
      <c r="D11" s="192">
        <f>VLOOKUP(A11,tab_Tecnologias_TE_RE!$A$2:$AT$27,3,0)</f>
        <v>1</v>
      </c>
      <c r="E11" s="192">
        <f>VLOOKUP(A11,tab_Tecnologias_TE_RE!$A$2:$AT$27,4,0)</f>
        <v>1</v>
      </c>
      <c r="F11" s="192">
        <f>VLOOKUP(A11,tab_Tecnologias_TE_RE!$A$2:$AT$27,5,0)</f>
        <v>1</v>
      </c>
      <c r="G11" s="192">
        <f>VLOOKUP(A11,tab_Tecnologias_TE_RE!$A$2:$AT$27,26,0)</f>
        <v>2</v>
      </c>
      <c r="H11" s="192">
        <f>VLOOKUP(A11,tab_Tecnologias_TE_RE!$A$2:$AT$27,39,0)</f>
        <v>0.10185220882315059</v>
      </c>
      <c r="I11" s="192">
        <f ca="1">VLOOKUP(A11,tab_Tecnologias_TE_RE!$A$2:$AT$27,40,0)</f>
        <v>0.41971711860161609</v>
      </c>
      <c r="J11" s="192" t="e">
        <f>VLOOKUP("1"&amp;A11,tab_tipo_Combustivel!$A$2:$AC$381,3,0)</f>
        <v>#N/A</v>
      </c>
      <c r="K11" s="193">
        <f>tab_tipo_Combustivel!AC84</f>
        <v>1176.45</v>
      </c>
      <c r="L11" s="192"/>
      <c r="M11" s="192"/>
      <c r="N11" s="194" t="str">
        <f>VLOOKUP(A11,tab_Tecnologias_TE_RE!$A$2:$AT$27,24,0)</f>
        <v>Biomassa</v>
      </c>
      <c r="P11" s="184" t="e">
        <f>VLOOKUP(A10+1000,tab_tipo_Combustivel!$A$2:$AC$381,3,0)</f>
        <v>#N/A</v>
      </c>
    </row>
    <row r="12" spans="1:16384">
      <c r="A12" s="191">
        <v>312</v>
      </c>
      <c r="B12" s="191" t="str">
        <f>VLOOKUP(A12,tab_Tecnologias_TE_RE!$A$2:$B$27,2,0)</f>
        <v>CANA_gaseificação</v>
      </c>
      <c r="C12" s="192" t="e">
        <f>VLOOKUP(A12,#REF!,3,0)</f>
        <v>#REF!</v>
      </c>
      <c r="D12" s="192">
        <f>VLOOKUP(A12,tab_Tecnologias_TE_RE!$A$2:$AT$27,3,0)</f>
        <v>1</v>
      </c>
      <c r="E12" s="192">
        <f>VLOOKUP(A12,tab_Tecnologias_TE_RE!$A$2:$AT$27,4,0)</f>
        <v>1</v>
      </c>
      <c r="F12" s="192">
        <f>VLOOKUP(A12,tab_Tecnologias_TE_RE!$A$2:$AT$27,5,0)</f>
        <v>1</v>
      </c>
      <c r="G12" s="192">
        <f>VLOOKUP(A12,tab_Tecnologias_TE_RE!$A$2:$AT$27,26,0)</f>
        <v>2</v>
      </c>
      <c r="H12" s="192">
        <f>VLOOKUP(A12,tab_Tecnologias_TE_RE!$A$2:$AT$27,39,0)</f>
        <v>0.10185220882315059</v>
      </c>
      <c r="I12" s="192">
        <f ca="1">VLOOKUP(A12,tab_Tecnologias_TE_RE!$A$2:$AT$27,40,0)</f>
        <v>0.85088565831142171</v>
      </c>
      <c r="J12" s="192" t="e">
        <f>VLOOKUP("1"&amp;A12,tab_tipo_Combustivel!$A$2:$AC$381,3,0)</f>
        <v>#N/A</v>
      </c>
      <c r="K12" s="193">
        <f>tab_tipo_Combustivel!AC85</f>
        <v>495.08</v>
      </c>
      <c r="L12" s="192"/>
      <c r="M12" s="192"/>
      <c r="N12" s="194" t="str">
        <f>VLOOKUP(A12,tab_Tecnologias_TE_RE!$A$2:$AT$27,24,0)</f>
        <v>Biomassa</v>
      </c>
      <c r="P12" s="184" t="e">
        <f>VLOOKUP(1305,tab_tipo_Combustivel!$A$2:$AC$381,3,0)</f>
        <v>#N/A</v>
      </c>
    </row>
    <row r="13" spans="1:16384">
      <c r="A13" s="191">
        <v>314</v>
      </c>
      <c r="B13" s="191" t="str">
        <f>VLOOKUP(A13,tab_Tecnologias_TE_RE!$A$2:$B$27,2,0)</f>
        <v>X_OUTRAS</v>
      </c>
      <c r="C13" s="192" t="e">
        <f>VLOOKUP(A13,#REF!,3,0)</f>
        <v>#REF!</v>
      </c>
      <c r="D13" s="192">
        <f>VLOOKUP(A13,tab_Tecnologias_TE_RE!$A$2:$AT$27,3,0)</f>
        <v>1</v>
      </c>
      <c r="E13" s="192">
        <f>VLOOKUP(A13,tab_Tecnologias_TE_RE!$A$2:$AT$27,4,0)</f>
        <v>0</v>
      </c>
      <c r="F13" s="192">
        <f>VLOOKUP(A13,tab_Tecnologias_TE_RE!$A$2:$AT$27,5,0)</f>
        <v>1</v>
      </c>
      <c r="G13" s="192">
        <f>VLOOKUP(A13,tab_Tecnologias_TE_RE!$A$2:$AT$27,26,0)</f>
        <v>2</v>
      </c>
      <c r="H13" s="192">
        <f>VLOOKUP(A13,tab_Tecnologias_TE_RE!$A$2:$AT$27,39,0)</f>
        <v>0.10185220882315059</v>
      </c>
      <c r="I13" s="192">
        <f ca="1">VLOOKUP(A13,tab_Tecnologias_TE_RE!$A$2:$AT$27,40,0)</f>
        <v>1.1505786010421217</v>
      </c>
      <c r="J13" s="192" t="e">
        <f>VLOOKUP("1"&amp;A13,tab_tipo_Combustivel!$A$2:$AC$381,3,0)</f>
        <v>#N/A</v>
      </c>
      <c r="K13" s="192"/>
      <c r="L13" s="192"/>
      <c r="M13" s="192"/>
      <c r="N13" s="194" t="str">
        <f>VLOOKUP(A13,tab_Tecnologias_TE_RE!$A$2:$AT$27,24,0)</f>
        <v>Outros</v>
      </c>
    </row>
    <row r="14" spans="1:16384">
      <c r="A14" s="191"/>
      <c r="B14" s="191"/>
      <c r="C14" s="192"/>
      <c r="D14" s="192"/>
      <c r="E14" s="192"/>
      <c r="F14" s="192"/>
      <c r="G14" s="192"/>
      <c r="H14" s="192"/>
      <c r="I14" s="192"/>
      <c r="J14" s="192"/>
      <c r="K14" s="193"/>
      <c r="L14" s="192"/>
      <c r="M14" s="192"/>
      <c r="N14" s="194"/>
      <c r="P14" s="184" t="str">
        <f>VLOOKUP(P7+5,tab_tipo_Combustivel!$A$2:$AC$381,3,0)</f>
        <v>GAS</v>
      </c>
    </row>
    <row r="15" spans="1:16384">
      <c r="A15" s="191"/>
      <c r="B15" s="191"/>
      <c r="C15" s="192"/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94"/>
    </row>
    <row r="16" spans="1:16384">
      <c r="A16" s="191"/>
      <c r="B16" s="191"/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4"/>
    </row>
    <row r="17" spans="1:14">
      <c r="A17" s="195" t="s">
        <v>24</v>
      </c>
      <c r="B17" s="196"/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4" t="e">
        <f>VLOOKUP(A17,tab_Tecnologias_TE_RE!$A$2:$AT$27,24,0)</f>
        <v>#N/A</v>
      </c>
    </row>
    <row r="18" spans="1:14">
      <c r="A18" s="198">
        <v>315</v>
      </c>
      <c r="B18" s="198" t="e">
        <f>VLOOKUP(A18,tab_Tecnologias_TE_RE!$A$2:$B$27,2,0)</f>
        <v>#N/A</v>
      </c>
      <c r="C18" s="199" t="e">
        <f>VLOOKUP(A18,#REF!,3,0)</f>
        <v>#REF!</v>
      </c>
      <c r="D18" s="199" t="e">
        <f>VLOOKUP(A18,tab_Tecnologias_TE_RE!$A$2:$AT$27,3,0)</f>
        <v>#N/A</v>
      </c>
      <c r="E18" s="199" t="e">
        <f>VLOOKUP(A18,tab_Tecnologias_TE_RE!$A$2:$AT$27,4,0)</f>
        <v>#N/A</v>
      </c>
      <c r="F18" s="199" t="e">
        <f>VLOOKUP(A18,tab_Tecnologias_TE_RE!$A$2:$AT$27,5,0)</f>
        <v>#N/A</v>
      </c>
      <c r="G18" s="199" t="e">
        <f>VLOOKUP(A18,tab_Tecnologias_TE_RE!$A$2:$AT$27,26,0)</f>
        <v>#N/A</v>
      </c>
      <c r="H18" s="199" t="e">
        <f>VLOOKUP(A18,tab_Tecnologias_TE_RE!$A$2:$AT$27,39,0)</f>
        <v>#N/A</v>
      </c>
      <c r="I18" s="199" t="e">
        <f>VLOOKUP(A18,tab_Tecnologias_TE_RE!$A$2:$AT$27,40,0)</f>
        <v>#N/A</v>
      </c>
      <c r="J18" s="199" t="e">
        <f>VLOOKUP("1"&amp;A18,tab_tipo_Combustivel!$A$2:$AC$381,3,0)</f>
        <v>#N/A</v>
      </c>
      <c r="K18" s="199"/>
      <c r="L18" s="199"/>
      <c r="M18" s="199"/>
      <c r="N18" s="194" t="e">
        <f>VLOOKUP(A18,tab_Tecnologias_TE_RE!$A$2:$AT$27,24,0)</f>
        <v>#N/A</v>
      </c>
    </row>
    <row r="19" spans="1:14" s="199" customFormat="1">
      <c r="A19" s="198">
        <v>316</v>
      </c>
      <c r="B19" s="198" t="e">
        <f>VLOOKUP(A19,tab_Tecnologias_TE_RE!$A$2:$B$27,2,0)</f>
        <v>#N/A</v>
      </c>
      <c r="C19" s="199" t="e">
        <f>VLOOKUP(A19,#REF!,3,0)</f>
        <v>#REF!</v>
      </c>
      <c r="D19" s="199" t="e">
        <f>VLOOKUP(A19,tab_Tecnologias_TE_RE!$A$2:$AT$27,3,0)</f>
        <v>#N/A</v>
      </c>
      <c r="E19" s="199" t="e">
        <f>VLOOKUP(A19,tab_Tecnologias_TE_RE!$A$2:$AT$27,4,0)</f>
        <v>#N/A</v>
      </c>
      <c r="F19" s="199" t="e">
        <f>VLOOKUP(A19,tab_Tecnologias_TE_RE!$A$2:$AT$27,5,0)</f>
        <v>#N/A</v>
      </c>
      <c r="G19" s="199" t="e">
        <f>VLOOKUP(A19,tab_Tecnologias_TE_RE!$A$2:$AT$27,26,0)</f>
        <v>#N/A</v>
      </c>
      <c r="H19" s="199" t="e">
        <f>VLOOKUP(A19,tab_Tecnologias_TE_RE!$A$2:$AT$27,39,0)</f>
        <v>#N/A</v>
      </c>
      <c r="I19" s="199" t="e">
        <f>VLOOKUP(A19,tab_Tecnologias_TE_RE!$A$2:$AT$27,40,0)</f>
        <v>#N/A</v>
      </c>
      <c r="J19" s="199" t="e">
        <f>VLOOKUP("1"&amp;A19,tab_tipo_Combustivel!$A$2:$AC$381,3,0)</f>
        <v>#N/A</v>
      </c>
      <c r="N19" s="194" t="e">
        <f>VLOOKUP(A19,tab_Tecnologias_TE_RE!$A$2:$AT$27,24,0)</f>
        <v>#N/A</v>
      </c>
    </row>
    <row r="20" spans="1:14">
      <c r="A20" s="198"/>
      <c r="B20" s="198"/>
      <c r="C20" s="199"/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99"/>
    </row>
    <row r="21" spans="1:14">
      <c r="A21" s="200" t="s">
        <v>25</v>
      </c>
      <c r="B21" s="201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</row>
    <row r="22" spans="1:14">
      <c r="A22" s="203" t="e">
        <f>tab_Tecnologias_TE_RE!#REF!</f>
        <v>#REF!</v>
      </c>
      <c r="B22" s="204" t="e">
        <f>tab_Tecnologias_TE_RE!#REF!</f>
        <v>#REF!</v>
      </c>
      <c r="C22" s="205" t="e">
        <f>VLOOKUP(A22,#REF!,3,0)</f>
        <v>#REF!</v>
      </c>
      <c r="D22" s="205" t="e">
        <f>VLOOKUP(A22,tab_Tecnologias_TE_RE!$A$2:$AT$27,3,0)</f>
        <v>#REF!</v>
      </c>
      <c r="E22" s="205" t="e">
        <f>VLOOKUP(A22,tab_Tecnologias_TE_RE!$A$2:$AT$27,4,0)</f>
        <v>#REF!</v>
      </c>
      <c r="F22" s="205" t="e">
        <f>VLOOKUP(A22,tab_Tecnologias_TE_RE!$A$2:$AT$27,5,0)</f>
        <v>#REF!</v>
      </c>
      <c r="G22" s="205" t="e">
        <f>VLOOKUP(A22,tab_Tecnologias_TE_RE!$A$2:$AT$27,26,0)</f>
        <v>#REF!</v>
      </c>
      <c r="H22" s="205" t="e">
        <f>VLOOKUP(A22,tab_Tecnologias_TE_RE!$A$2:$AT$27,39,0)</f>
        <v>#REF!</v>
      </c>
      <c r="I22" s="205" t="e">
        <f>VLOOKUP(A22,tab_Tecnologias_TE_RE!$A$2:$AT$27,40,0)</f>
        <v>#REF!</v>
      </c>
      <c r="J22" s="205"/>
      <c r="K22" s="205"/>
      <c r="L22" s="205"/>
      <c r="M22" s="205"/>
      <c r="N22" s="205" t="e">
        <f>VLOOKUP(A22,tab_Tecnologias_TE_RE!$A$2:$AT$27,24,0)</f>
        <v>#REF!</v>
      </c>
    </row>
    <row r="23" spans="1:14">
      <c r="A23" s="206"/>
      <c r="B23" s="206"/>
      <c r="C23" s="207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</row>
    <row r="24" spans="1:14" s="174" customFormat="1" ht="21.75" customHeight="1">
      <c r="A24" s="175" t="s">
        <v>26</v>
      </c>
      <c r="B24" s="176"/>
      <c r="C24" s="176"/>
      <c r="D24" s="176"/>
      <c r="E24" s="176"/>
      <c r="F24" s="176"/>
      <c r="G24" s="176"/>
      <c r="H24" s="176"/>
      <c r="I24" s="176"/>
      <c r="J24" s="176"/>
      <c r="K24" s="177"/>
      <c r="L24" s="177"/>
      <c r="M24" s="177"/>
      <c r="N24" s="177"/>
    </row>
    <row r="25" spans="1:14">
      <c r="A25" s="208" t="s">
        <v>27</v>
      </c>
      <c r="B25" s="209"/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</row>
    <row r="26" spans="1:14">
      <c r="A26" s="211">
        <v>305</v>
      </c>
      <c r="B26" s="212" t="str">
        <f>VLOOKUP(A26,tab_Tecnologias_TE_RE!$A$2:$B$27,2,0)</f>
        <v>CARVÃO NAC_Supercritico_CCS</v>
      </c>
      <c r="C26" s="213" t="e">
        <f>VLOOKUP(A26,#REF!,3,0)</f>
        <v>#REF!</v>
      </c>
      <c r="D26" s="213">
        <f>VLOOKUP(A26,tab_Tecnologias_TE_RE!$A$2:$AT$27,3,0)</f>
        <v>1</v>
      </c>
      <c r="E26" s="213">
        <f>VLOOKUP(A26,tab_Tecnologias_TE_RE!$A$2:$AT$27,4,0)</f>
        <v>0.5</v>
      </c>
      <c r="F26" s="213">
        <f>VLOOKUP(A26,tab_Tecnologias_TE_RE!$A$2:$AT$27,5,0)</f>
        <v>1</v>
      </c>
      <c r="G26" s="213">
        <f>VLOOKUP(A26,tab_Tecnologias_TE_RE!$A$2:$AT$27,26,0)</f>
        <v>4</v>
      </c>
      <c r="H26" s="213">
        <f>VLOOKUP(A26,tab_Tecnologias_TE_RE!$A$2:$AT$27,39,0)</f>
        <v>9.3678779051968114E-2</v>
      </c>
      <c r="I26" s="213">
        <f ca="1">VLOOKUP(A26,tab_Tecnologias_TE_RE!$A$2:$AT$27,40,0)</f>
        <v>2.4967271165631342</v>
      </c>
      <c r="J26" s="213"/>
      <c r="K26" s="214"/>
      <c r="L26" s="213"/>
      <c r="M26" s="213"/>
      <c r="N26" s="215" t="str">
        <f>VLOOKUP(A26,tab_Tecnologias_TE_RE!$A$2:$AT$27,24,0)</f>
        <v>Carvão</v>
      </c>
    </row>
    <row r="27" spans="1:14">
      <c r="A27" s="211">
        <v>306</v>
      </c>
      <c r="B27" s="212" t="str">
        <f>VLOOKUP(A27,tab_Tecnologias_TE_RE!$A$2:$B$27,2,0)</f>
        <v>CARVÃO NAC_gas_CCS</v>
      </c>
      <c r="C27" s="213" t="e">
        <f>VLOOKUP(A27,#REF!,3,0)</f>
        <v>#REF!</v>
      </c>
      <c r="D27" s="213">
        <f>VLOOKUP(A27,tab_Tecnologias_TE_RE!$A$2:$AT$27,3,0)</f>
        <v>1</v>
      </c>
      <c r="E27" s="213">
        <f>VLOOKUP(A27,tab_Tecnologias_TE_RE!$A$2:$AT$27,4,0)</f>
        <v>0.5</v>
      </c>
      <c r="F27" s="213">
        <f>VLOOKUP(A27,tab_Tecnologias_TE_RE!$A$2:$AT$27,5,0)</f>
        <v>1</v>
      </c>
      <c r="G27" s="213">
        <f>VLOOKUP(A27,tab_Tecnologias_TE_RE!$A$2:$AT$27,26,0)</f>
        <v>4</v>
      </c>
      <c r="H27" s="213">
        <f>VLOOKUP(A27,tab_Tecnologias_TE_RE!$A$2:$AT$27,39,0)</f>
        <v>9.3678779051968114E-2</v>
      </c>
      <c r="I27" s="213">
        <f ca="1">VLOOKUP(A27,tab_Tecnologias_TE_RE!$A$2:$AT$27,40,0)</f>
        <v>3.038620899139528</v>
      </c>
      <c r="J27" s="213"/>
      <c r="K27" s="214"/>
      <c r="L27" s="213"/>
      <c r="M27" s="213"/>
      <c r="N27" s="215" t="str">
        <f>VLOOKUP(A27,tab_Tecnologias_TE_RE!$A$2:$AT$27,24,0)</f>
        <v>Carvão</v>
      </c>
    </row>
    <row r="28" spans="1:14">
      <c r="A28" s="211">
        <v>307</v>
      </c>
      <c r="B28" s="212" t="str">
        <f>VLOOKUP(A28,tab_Tecnologias_TE_RE!$A$2:$B$27,2,0)</f>
        <v>CARVÃO IMP_pulv_CCS</v>
      </c>
      <c r="C28" s="213" t="e">
        <f>VLOOKUP(A28,#REF!,3,0)</f>
        <v>#REF!</v>
      </c>
      <c r="D28" s="213">
        <f>VLOOKUP(A28,tab_Tecnologias_TE_RE!$A$2:$AT$27,3,0)</f>
        <v>1</v>
      </c>
      <c r="E28" s="213">
        <f>VLOOKUP(A28,tab_Tecnologias_TE_RE!$A$2:$AT$27,4,0)</f>
        <v>0.5</v>
      </c>
      <c r="F28" s="213">
        <f>VLOOKUP(A28,tab_Tecnologias_TE_RE!$A$2:$AT$27,5,0)</f>
        <v>1</v>
      </c>
      <c r="G28" s="213">
        <f>VLOOKUP(A28,tab_Tecnologias_TE_RE!$A$2:$AT$27,26,0)</f>
        <v>4</v>
      </c>
      <c r="H28" s="213">
        <f>VLOOKUP(A28,tab_Tecnologias_TE_RE!$A$2:$AT$27,39,0)</f>
        <v>9.3678779051968114E-2</v>
      </c>
      <c r="I28" s="213">
        <f ca="1">VLOOKUP(A28,tab_Tecnologias_TE_RE!$A$2:$AT$27,40,0)</f>
        <v>2.3065889472380832</v>
      </c>
      <c r="J28" s="213"/>
      <c r="K28" s="214"/>
      <c r="L28" s="213"/>
      <c r="M28" s="213"/>
      <c r="N28" s="215" t="str">
        <f>VLOOKUP(A28,tab_Tecnologias_TE_RE!$A$2:$AT$27,24,0)</f>
        <v>Carvão</v>
      </c>
    </row>
    <row r="29" spans="1:14">
      <c r="A29" s="211"/>
      <c r="B29" s="211"/>
      <c r="C29" s="213"/>
      <c r="D29" s="213"/>
      <c r="E29" s="213"/>
      <c r="F29" s="213"/>
      <c r="G29" s="213"/>
      <c r="H29" s="213"/>
      <c r="I29" s="213"/>
      <c r="J29" s="213"/>
      <c r="K29" s="213"/>
      <c r="L29" s="213"/>
      <c r="M29" s="213"/>
      <c r="N29" s="215"/>
    </row>
    <row r="30" spans="1:14">
      <c r="A30" s="216" t="s">
        <v>28</v>
      </c>
      <c r="B30" s="217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9"/>
    </row>
    <row r="31" spans="1:14">
      <c r="A31" s="220">
        <v>301</v>
      </c>
      <c r="B31" s="221" t="str">
        <f>VLOOKUP(A31,tab_Tecnologias_TE_RE!$A$2:$B$27,2,0)</f>
        <v>GAS_CS_Ponta_CCS</v>
      </c>
      <c r="C31" s="222" t="e">
        <f>VLOOKUP(A31,#REF!,3,0)</f>
        <v>#REF!</v>
      </c>
      <c r="D31" s="222">
        <f>VLOOKUP(A31,tab_Tecnologias_TE_RE!$A$2:$AT$27,3,0)</f>
        <v>1</v>
      </c>
      <c r="E31" s="222">
        <f>VLOOKUP(A31,tab_Tecnologias_TE_RE!$A$2:$AT$27,4,0)</f>
        <v>0</v>
      </c>
      <c r="F31" s="222">
        <f>VLOOKUP(A31,tab_Tecnologias_TE_RE!$A$2:$AT$27,5,0)</f>
        <v>1</v>
      </c>
      <c r="G31" s="222">
        <f>VLOOKUP(A31,tab_Tecnologias_TE_RE!$A$2:$AT$27,26,0)</f>
        <v>2</v>
      </c>
      <c r="H31" s="222">
        <f>VLOOKUP(A31,tab_Tecnologias_TE_RE!$A$2:$AT$27,39,0)</f>
        <v>0.10185220882315059</v>
      </c>
      <c r="I31" s="222">
        <f ca="1">VLOOKUP(A31,tab_Tecnologias_TE_RE!$A$2:$AT$27,40,0)</f>
        <v>0.90838306732328278</v>
      </c>
      <c r="J31" s="222"/>
      <c r="K31" s="223"/>
      <c r="L31" s="222"/>
      <c r="M31" s="222"/>
      <c r="N31" s="224" t="str">
        <f>VLOOKUP(A31,tab_Tecnologias_TE_RE!$A$2:$AT$27,24,0)</f>
        <v>Gás Natural</v>
      </c>
    </row>
    <row r="32" spans="1:14">
      <c r="A32" s="220">
        <v>302</v>
      </c>
      <c r="B32" s="221" t="str">
        <f>VLOOKUP(A32,tab_Tecnologias_TE_RE!$A$2:$B$27,2,0)</f>
        <v>GAS_CC_flexível_ate2030_CCS</v>
      </c>
      <c r="C32" s="222" t="e">
        <f>VLOOKUP(A32,#REF!,3,0)</f>
        <v>#REF!</v>
      </c>
      <c r="D32" s="222">
        <f>VLOOKUP(A32,tab_Tecnologias_TE_RE!$A$2:$AT$27,3,0)</f>
        <v>1</v>
      </c>
      <c r="E32" s="222">
        <f>VLOOKUP(A32,tab_Tecnologias_TE_RE!$A$2:$AT$27,4,0)</f>
        <v>0</v>
      </c>
      <c r="F32" s="222">
        <f>VLOOKUP(A32,tab_Tecnologias_TE_RE!$A$2:$AT$27,5,0)</f>
        <v>1</v>
      </c>
      <c r="G32" s="222">
        <f>VLOOKUP(A32,tab_Tecnologias_TE_RE!$A$2:$AT$27,26,0)</f>
        <v>3</v>
      </c>
      <c r="H32" s="222">
        <f>VLOOKUP(A32,tab_Tecnologias_TE_RE!$A$2:$AT$27,39,0)</f>
        <v>0.10185220882315059</v>
      </c>
      <c r="I32" s="222">
        <f ca="1">VLOOKUP(A32,tab_Tecnologias_TE_RE!$A$2:$AT$27,40,0)</f>
        <v>0.96797883415410346</v>
      </c>
      <c r="J32" s="222"/>
      <c r="K32" s="223"/>
      <c r="L32" s="222"/>
      <c r="M32" s="222"/>
      <c r="N32" s="224" t="str">
        <f>VLOOKUP(A32,tab_Tecnologias_TE_RE!$A$2:$AT$27,24,0)</f>
        <v>Gás Natural</v>
      </c>
    </row>
    <row r="33" spans="1:14">
      <c r="A33" s="220">
        <v>308</v>
      </c>
      <c r="B33" s="221" t="str">
        <f>VLOOKUP(A33,tab_Tecnologias_TE_RE!$A$2:$B$27,2,0)</f>
        <v>GAS_CC_flexível_pos2040_CCS</v>
      </c>
      <c r="C33" s="222" t="e">
        <f>VLOOKUP(A33,#REF!,3,0)</f>
        <v>#REF!</v>
      </c>
      <c r="D33" s="222">
        <f>VLOOKUP(A33,tab_Tecnologias_TE_RE!$A$2:$AT$27,3,0)</f>
        <v>1</v>
      </c>
      <c r="E33" s="222">
        <f>VLOOKUP(A33,tab_Tecnologias_TE_RE!$A$2:$AT$27,4,0)</f>
        <v>0</v>
      </c>
      <c r="F33" s="222">
        <f>VLOOKUP(A33,tab_Tecnologias_TE_RE!$A$2:$AT$27,5,0)</f>
        <v>1</v>
      </c>
      <c r="G33" s="222">
        <f>VLOOKUP(A33,tab_Tecnologias_TE_RE!$A$2:$AT$27,26,0)</f>
        <v>3</v>
      </c>
      <c r="H33" s="222">
        <f>VLOOKUP(A33,tab_Tecnologias_TE_RE!$A$2:$AT$27,39,0)</f>
        <v>0.10185220882315059</v>
      </c>
      <c r="I33" s="222">
        <f ca="1">VLOOKUP(A33,tab_Tecnologias_TE_RE!$A$2:$AT$27,40,0)</f>
        <v>0.96797883415410346</v>
      </c>
      <c r="J33" s="222"/>
      <c r="K33" s="223"/>
      <c r="L33" s="222"/>
      <c r="M33" s="222"/>
      <c r="N33" s="224" t="str">
        <f>VLOOKUP(A33,tab_Tecnologias_TE_RE!$A$2:$AT$27,24,0)</f>
        <v>Gás Natural</v>
      </c>
    </row>
    <row r="34" spans="1:14">
      <c r="A34" s="220">
        <v>320</v>
      </c>
      <c r="B34" s="221" t="str">
        <f>VLOOKUP(A34,tab_Tecnologias_TE_RE!$A$2:$B$27,2,0)</f>
        <v>GAS_CC_flexível_30_40_CCS</v>
      </c>
      <c r="C34" s="222" t="e">
        <f>VLOOKUP(A34,#REF!,3,0)</f>
        <v>#REF!</v>
      </c>
      <c r="D34" s="222">
        <f>VLOOKUP(A34,tab_Tecnologias_TE_RE!$A$2:$AT$27,3,0)</f>
        <v>1</v>
      </c>
      <c r="E34" s="222">
        <f>VLOOKUP(A34,tab_Tecnologias_TE_RE!$A$2:$AT$27,4,0)</f>
        <v>0</v>
      </c>
      <c r="F34" s="222">
        <f>VLOOKUP(A34,tab_Tecnologias_TE_RE!$A$2:$AT$27,5,0)</f>
        <v>1</v>
      </c>
      <c r="G34" s="222">
        <f>VLOOKUP(A34,tab_Tecnologias_TE_RE!$A$2:$AT$27,26,0)</f>
        <v>3</v>
      </c>
      <c r="H34" s="222">
        <f>VLOOKUP(A34,tab_Tecnologias_TE_RE!$A$2:$AT$27,39,0)</f>
        <v>0.10185220882315059</v>
      </c>
      <c r="I34" s="222">
        <f ca="1">VLOOKUP(A34,tab_Tecnologias_TE_RE!$A$2:$AT$27,40,0)</f>
        <v>0.96797883415410346</v>
      </c>
      <c r="J34" s="222"/>
      <c r="K34" s="223"/>
      <c r="L34" s="222"/>
      <c r="M34" s="222"/>
      <c r="N34" s="224" t="str">
        <f>VLOOKUP(A34,tab_Tecnologias_TE_RE!$A$2:$AT$27,24,0)</f>
        <v>Gás Natural</v>
      </c>
    </row>
    <row r="35" spans="1:14">
      <c r="A35" s="220"/>
      <c r="B35" s="220"/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4"/>
    </row>
    <row r="36" spans="1:14">
      <c r="A36" s="225" t="s">
        <v>29</v>
      </c>
      <c r="B36" s="226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8"/>
    </row>
    <row r="37" spans="1:14" s="231" customFormat="1">
      <c r="A37" s="229">
        <v>303</v>
      </c>
      <c r="B37" s="230" t="str">
        <f>VLOOKUP(A37,tab_Tecnologias_TE_RE!$A$2:$B$27,2,0)</f>
        <v>NUCLEAR</v>
      </c>
      <c r="C37" s="231" t="e">
        <f>VLOOKUP(A37,#REF!,3,0)</f>
        <v>#REF!</v>
      </c>
      <c r="D37" s="231">
        <f>VLOOKUP(A37,tab_Tecnologias_TE_RE!$A$2:$AT$27,3,0)</f>
        <v>1</v>
      </c>
      <c r="E37" s="231">
        <f>VLOOKUP(A37,tab_Tecnologias_TE_RE!$A$2:$AT$27,4,0)</f>
        <v>0.8</v>
      </c>
      <c r="F37" s="231">
        <f>VLOOKUP(A37,tab_Tecnologias_TE_RE!$A$2:$AT$27,5,0)</f>
        <v>1</v>
      </c>
      <c r="G37" s="231">
        <f>VLOOKUP(A37,tab_Tecnologias_TE_RE!$A$2:$AT$27,26,0)</f>
        <v>6</v>
      </c>
      <c r="H37" s="231">
        <f>VLOOKUP(A37,tab_Tecnologias_TE_RE!$A$2:$AT$27,39,0)</f>
        <v>8.8827433387272267E-2</v>
      </c>
      <c r="I37" s="231">
        <f ca="1">VLOOKUP(A37,tab_Tecnologias_TE_RE!$A$2:$AT$27,40,0)</f>
        <v>2.395244858204514</v>
      </c>
      <c r="K37" s="232"/>
      <c r="N37" s="233" t="str">
        <f>VLOOKUP(A37,tab_Tecnologias_TE_RE!$A$2:$AT$27,24,0)</f>
        <v>Nuclear</v>
      </c>
    </row>
    <row r="38" spans="1:14">
      <c r="A38" s="229"/>
      <c r="B38" s="229"/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3"/>
    </row>
    <row r="39" spans="1:14">
      <c r="A39" s="234" t="s">
        <v>30</v>
      </c>
      <c r="B39" s="235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7"/>
    </row>
    <row r="40" spans="1:14" s="239" customFormat="1">
      <c r="A40" s="238">
        <v>309</v>
      </c>
      <c r="B40" s="238" t="str">
        <f>VLOOKUP(A40,tab_Tecnologias_TE_RE!$A$2:$B$27,2,0)</f>
        <v>CARVÃO NAC_fluid_CCS</v>
      </c>
      <c r="C40" s="239" t="e">
        <f>VLOOKUP(A40,#REF!,3,0)</f>
        <v>#REF!</v>
      </c>
      <c r="D40" s="239">
        <f>VLOOKUP(A40,tab_Tecnologias_TE_RE!$A$2:$AT$27,3,0)</f>
        <v>1</v>
      </c>
      <c r="E40" s="239">
        <f>VLOOKUP(A40,tab_Tecnologias_TE_RE!$A$2:$AT$27,4,0)</f>
        <v>0.5</v>
      </c>
      <c r="F40" s="239">
        <f>VLOOKUP(A40,tab_Tecnologias_TE_RE!$A$2:$AT$27,5,0)</f>
        <v>1</v>
      </c>
      <c r="G40" s="239">
        <f>VLOOKUP(A40,tab_Tecnologias_TE_RE!$A$2:$AT$27,26,0)</f>
        <v>4</v>
      </c>
      <c r="H40" s="239">
        <f>VLOOKUP(A40,tab_Tecnologias_TE_RE!$A$2:$AT$27,39,0)</f>
        <v>9.3678779051968114E-2</v>
      </c>
      <c r="I40" s="239">
        <f ca="1">VLOOKUP(A40,tab_Tecnologias_TE_RE!$A$2:$AT$27,40,0)</f>
        <v>3.9132564780347616</v>
      </c>
      <c r="K40" s="240"/>
      <c r="N40" s="241" t="str">
        <f>VLOOKUP(A40,tab_Tecnologias_TE_RE!$A$2:$AT$27,24,0)</f>
        <v>Carvão</v>
      </c>
    </row>
    <row r="41" spans="1:14">
      <c r="A41" s="203"/>
      <c r="B41" s="203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</row>
    <row r="42" spans="1:14">
      <c r="A42" s="242" t="s">
        <v>31</v>
      </c>
      <c r="B42" s="243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</row>
    <row r="43" spans="1:14">
      <c r="A43" s="245">
        <v>313</v>
      </c>
      <c r="B43" s="246" t="e">
        <f>VLOOKUP(A43,tab_Tecnologias_TE_RE!$A$2:$B$27,2,0)</f>
        <v>#N/A</v>
      </c>
      <c r="C43" s="247" t="e">
        <f>VLOOKUP(A43,#REF!,3,0)</f>
        <v>#REF!</v>
      </c>
      <c r="D43" s="247" t="e">
        <f>VLOOKUP(A43,tab_Tecnologias_TE_RE!$A$2:$AT$27,3,0)</f>
        <v>#N/A</v>
      </c>
      <c r="E43" s="247" t="e">
        <f>VLOOKUP(A43,tab_Tecnologias_TE_RE!$A$2:$AT$27,4,0)</f>
        <v>#N/A</v>
      </c>
      <c r="F43" s="247" t="e">
        <f>VLOOKUP(A43,tab_Tecnologias_TE_RE!$A$2:$AT$27,5,0)</f>
        <v>#N/A</v>
      </c>
      <c r="G43" s="247" t="e">
        <f>VLOOKUP(A43,tab_Tecnologias_TE_RE!$A$2:$AT$27,26,0)</f>
        <v>#N/A</v>
      </c>
      <c r="H43" s="247" t="e">
        <f>VLOOKUP(A43,tab_Tecnologias_TE_RE!$A$2:$AT$27,39,0)</f>
        <v>#N/A</v>
      </c>
      <c r="I43" s="247" t="e">
        <f>VLOOKUP(A43,tab_Tecnologias_TE_RE!$A$2:$AT$27,40,0)</f>
        <v>#N/A</v>
      </c>
      <c r="J43" s="247"/>
      <c r="K43" s="247"/>
      <c r="L43" s="247"/>
      <c r="M43" s="247"/>
      <c r="N43" s="247" t="e">
        <f>VLOOKUP(A43,tab_Tecnologias_TE_RE!$A$2:$AT$27,24,0)</f>
        <v>#N/A</v>
      </c>
    </row>
    <row r="44" spans="1:14">
      <c r="A44" s="198"/>
      <c r="B44" s="198"/>
      <c r="C44" s="199"/>
      <c r="D44" s="199"/>
      <c r="E44" s="199"/>
      <c r="F44" s="199"/>
      <c r="G44" s="199"/>
      <c r="H44" s="199"/>
      <c r="I44" s="199"/>
      <c r="J44" s="199"/>
      <c r="K44" s="199"/>
      <c r="L44" s="199"/>
      <c r="M44" s="199"/>
      <c r="N44" s="199"/>
    </row>
    <row r="45" spans="1:14">
      <c r="B45" s="184" t="s">
        <v>32</v>
      </c>
      <c r="C45" s="248" t="e">
        <f>SUM(C7:C43)</f>
        <v>#REF!</v>
      </c>
      <c r="I45" s="184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G1661"/>
  <sheetViews>
    <sheetView zoomScale="90" zoomScaleNormal="90" workbookViewId="0">
      <pane xSplit="5" ySplit="1" topLeftCell="BB17" activePane="bottomRight" state="frozen"/>
      <selection pane="bottomRight" activeCell="D30" sqref="D30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4" customWidth="1"/>
    <col min="2" max="2" width="14.140625" style="124" customWidth="1"/>
    <col min="3" max="3" width="28.7109375" style="3" bestFit="1" customWidth="1"/>
    <col min="4" max="4" width="28.5703125" style="3" customWidth="1"/>
    <col min="5" max="5" width="12" style="504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4" customWidth="1"/>
    <col min="11" max="11" width="7.5703125" style="124" customWidth="1"/>
    <col min="12" max="12" width="6.42578125" style="124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4" customWidth="1"/>
    <col min="34" max="34" width="13.85546875" style="124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4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1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4" customFormat="1" ht="13.9" thickBot="1">
      <c r="A1" s="15" t="s">
        <v>2160</v>
      </c>
      <c r="B1" s="2" t="s">
        <v>267</v>
      </c>
      <c r="C1" s="2" t="s">
        <v>269</v>
      </c>
      <c r="D1" s="2" t="s">
        <v>1961</v>
      </c>
      <c r="E1" s="520" t="s">
        <v>162</v>
      </c>
      <c r="F1" s="2" t="s">
        <v>1962</v>
      </c>
      <c r="G1" s="2" t="s">
        <v>1963</v>
      </c>
      <c r="H1" s="2" t="s">
        <v>1964</v>
      </c>
      <c r="I1" s="2" t="s">
        <v>1965</v>
      </c>
      <c r="J1" s="2" t="s">
        <v>2161</v>
      </c>
      <c r="K1" s="2" t="s">
        <v>137</v>
      </c>
      <c r="L1" s="2" t="s">
        <v>138</v>
      </c>
      <c r="M1" s="521" t="s">
        <v>2162</v>
      </c>
      <c r="N1" s="2" t="s">
        <v>177</v>
      </c>
      <c r="O1" s="2" t="s">
        <v>178</v>
      </c>
      <c r="P1" s="2" t="s">
        <v>2163</v>
      </c>
      <c r="Q1" s="336" t="s">
        <v>1966</v>
      </c>
      <c r="R1" s="336" t="s">
        <v>2164</v>
      </c>
      <c r="S1" s="13" t="s">
        <v>1967</v>
      </c>
      <c r="T1" s="13" t="s">
        <v>1968</v>
      </c>
      <c r="U1" s="13" t="s">
        <v>1969</v>
      </c>
      <c r="V1" s="13" t="s">
        <v>1970</v>
      </c>
      <c r="W1" s="13" t="s">
        <v>2165</v>
      </c>
      <c r="X1" s="336" t="s">
        <v>1971</v>
      </c>
      <c r="Y1" s="336" t="s">
        <v>2166</v>
      </c>
      <c r="Z1" s="13" t="s">
        <v>1972</v>
      </c>
      <c r="AA1" s="13" t="s">
        <v>1973</v>
      </c>
      <c r="AB1" s="13" t="s">
        <v>1974</v>
      </c>
      <c r="AC1" s="13" t="s">
        <v>1975</v>
      </c>
      <c r="AD1" s="15" t="s">
        <v>141</v>
      </c>
      <c r="AE1" s="27" t="s">
        <v>2167</v>
      </c>
      <c r="AF1" s="2" t="s">
        <v>143</v>
      </c>
      <c r="AG1" s="2" t="s">
        <v>144</v>
      </c>
      <c r="AH1" s="26" t="s">
        <v>2168</v>
      </c>
      <c r="AI1" s="2" t="s">
        <v>187</v>
      </c>
      <c r="AJ1" s="2" t="s">
        <v>188</v>
      </c>
      <c r="AK1" s="2" t="s">
        <v>189</v>
      </c>
      <c r="AL1" s="15" t="s">
        <v>190</v>
      </c>
      <c r="AM1" s="2" t="s">
        <v>2169</v>
      </c>
      <c r="AN1" s="2" t="s">
        <v>192</v>
      </c>
      <c r="AO1" s="27" t="s">
        <v>193</v>
      </c>
      <c r="AP1" s="391" t="s">
        <v>2170</v>
      </c>
      <c r="AQ1" s="337" t="s">
        <v>2171</v>
      </c>
      <c r="AR1" s="337" t="s">
        <v>2172</v>
      </c>
      <c r="AS1" s="338" t="s">
        <v>195</v>
      </c>
      <c r="AT1" s="338" t="s">
        <v>196</v>
      </c>
      <c r="AU1" s="338" t="s">
        <v>2173</v>
      </c>
      <c r="AV1" s="338" t="s">
        <v>198</v>
      </c>
      <c r="AW1" s="28" t="s">
        <v>199</v>
      </c>
      <c r="AX1" s="29" t="s">
        <v>200</v>
      </c>
      <c r="AY1" s="71" t="s">
        <v>201</v>
      </c>
      <c r="AZ1" s="15" t="s">
        <v>135</v>
      </c>
      <c r="BA1" s="16" t="s">
        <v>2174</v>
      </c>
      <c r="BB1" s="339" t="s">
        <v>2175</v>
      </c>
      <c r="BC1" s="124" t="s">
        <v>40</v>
      </c>
      <c r="BD1" s="522" t="s">
        <v>2176</v>
      </c>
      <c r="BE1" s="522" t="s">
        <v>2177</v>
      </c>
      <c r="BF1" s="523" t="s">
        <v>2178</v>
      </c>
      <c r="BG1" s="523" t="s">
        <v>2179</v>
      </c>
    </row>
    <row r="2" spans="1:59" ht="15" thickTop="1">
      <c r="A2" s="124">
        <v>1001</v>
      </c>
      <c r="B2" s="124">
        <v>1001</v>
      </c>
      <c r="C2" s="524" t="s">
        <v>2180</v>
      </c>
      <c r="D2" s="524" t="s">
        <v>2180</v>
      </c>
      <c r="E2" s="525">
        <v>225.7</v>
      </c>
      <c r="F2" s="3" t="s">
        <v>2181</v>
      </c>
      <c r="G2" s="3" t="s">
        <v>2182</v>
      </c>
      <c r="H2" s="526">
        <v>-53.770277999999998</v>
      </c>
      <c r="I2" s="526">
        <v>-0.207203</v>
      </c>
      <c r="J2" s="527" t="s">
        <v>155</v>
      </c>
      <c r="K2" s="527" t="s">
        <v>155</v>
      </c>
      <c r="L2" s="553">
        <v>4</v>
      </c>
      <c r="M2" s="106"/>
      <c r="N2" s="528">
        <v>1.9820000000000001E-2</v>
      </c>
      <c r="O2" s="528">
        <v>5.2919999999999995E-2</v>
      </c>
      <c r="P2" s="287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6">
        <v>173.54857142857142</v>
      </c>
      <c r="T2" s="106">
        <v>198.64827380952377</v>
      </c>
      <c r="U2" s="106">
        <v>117.06374999999998</v>
      </c>
      <c r="V2" s="106">
        <v>92.535000000000011</v>
      </c>
      <c r="W2" s="287">
        <f t="shared" ref="W2:W33" si="3">X2/$E2</f>
        <v>0.59020602569782876</v>
      </c>
      <c r="X2" s="288">
        <f t="shared" ref="X2:X65" si="4">AVERAGE(Z2:AC2)</f>
        <v>133.20949999999993</v>
      </c>
      <c r="Y2" s="288">
        <f t="shared" ref="Y2:Y65" si="5">X2-Q2</f>
        <v>-12.239398809523863</v>
      </c>
      <c r="Z2" s="106">
        <v>153.61364705882346</v>
      </c>
      <c r="AA2" s="106">
        <v>194.86137254901942</v>
      </c>
      <c r="AB2" s="106">
        <v>121.02274509803915</v>
      </c>
      <c r="AC2" s="106">
        <v>63.34023529411764</v>
      </c>
      <c r="AD2" s="105">
        <v>3</v>
      </c>
      <c r="AE2" s="32" t="str">
        <f>IF(AD2=0,"",VLOOKUP(AD2,tab_tipo_expansao!$A$2:$B$4,2,0))</f>
        <v>não_considerar</v>
      </c>
      <c r="AF2" s="124">
        <v>2022</v>
      </c>
      <c r="AG2" s="124">
        <v>2100</v>
      </c>
      <c r="AH2" s="124">
        <v>30</v>
      </c>
      <c r="AI2" s="529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6">
        <v>2</v>
      </c>
      <c r="AM2" s="530">
        <v>0</v>
      </c>
      <c r="AN2" s="23"/>
      <c r="AO2" s="531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2">
        <f>constantes!$B$12</f>
        <v>0</v>
      </c>
      <c r="AZ2" s="20">
        <v>318</v>
      </c>
      <c r="BA2" s="43"/>
      <c r="BB2" s="3" t="s">
        <v>2183</v>
      </c>
      <c r="BD2" s="533">
        <v>1</v>
      </c>
      <c r="BE2" s="534">
        <v>2027</v>
      </c>
      <c r="BF2" s="535">
        <v>1</v>
      </c>
      <c r="BG2" s="536">
        <v>2027</v>
      </c>
    </row>
    <row r="3" spans="1:59" ht="14.45">
      <c r="A3" s="124">
        <v>1002</v>
      </c>
      <c r="B3" s="124">
        <v>1002</v>
      </c>
      <c r="C3" s="537" t="s">
        <v>2184</v>
      </c>
      <c r="D3" s="537" t="s">
        <v>2184</v>
      </c>
      <c r="E3" s="525">
        <v>140.5</v>
      </c>
      <c r="F3" s="3" t="s">
        <v>2181</v>
      </c>
      <c r="G3" s="3" t="s">
        <v>2182</v>
      </c>
      <c r="H3" s="526">
        <v>-53.840142999999998</v>
      </c>
      <c r="I3" s="526">
        <v>-5.8097999999999997E-2</v>
      </c>
      <c r="J3" s="538" t="s">
        <v>155</v>
      </c>
      <c r="K3" s="538" t="s">
        <v>155</v>
      </c>
      <c r="L3" s="553">
        <v>4</v>
      </c>
      <c r="M3" s="106"/>
      <c r="N3" s="528">
        <v>1.6379999999999999E-2</v>
      </c>
      <c r="O3" s="528">
        <v>6.1409999999999999E-2</v>
      </c>
      <c r="P3" s="287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6">
        <v>91.557619047619042</v>
      </c>
      <c r="T3" s="106">
        <v>112.32255952380952</v>
      </c>
      <c r="U3" s="106">
        <v>51.911666666666662</v>
      </c>
      <c r="V3" s="106">
        <v>36.934999999999995</v>
      </c>
      <c r="W3" s="287">
        <f t="shared" si="3"/>
        <v>0.46787942223152607</v>
      </c>
      <c r="X3" s="288">
        <f t="shared" si="4"/>
        <v>65.737058823529409</v>
      </c>
      <c r="Y3" s="288">
        <f t="shared" si="5"/>
        <v>-7.4446524859943963</v>
      </c>
      <c r="Z3" s="106">
        <v>74.862313725490182</v>
      </c>
      <c r="AA3" s="106">
        <v>108.9846274509804</v>
      </c>
      <c r="AB3" s="106">
        <v>53.718784313725486</v>
      </c>
      <c r="AC3" s="106">
        <v>25.382509803921561</v>
      </c>
      <c r="AD3" s="105">
        <v>3</v>
      </c>
      <c r="AE3" s="32" t="str">
        <f>IF(AD3=0,"",VLOOKUP(AD3,tab_tipo_expansao!$A$2:$B$4,2,0))</f>
        <v>não_considerar</v>
      </c>
      <c r="AF3" s="124">
        <v>2022</v>
      </c>
      <c r="AG3" s="124">
        <v>2100</v>
      </c>
      <c r="AH3" s="124">
        <v>30</v>
      </c>
      <c r="AI3" s="529">
        <v>1499.5630440458831</v>
      </c>
      <c r="AJ3" s="24">
        <f>AK3/constantes!$B$4</f>
        <v>2736.6786094459039</v>
      </c>
      <c r="AK3" s="33">
        <f t="shared" si="6"/>
        <v>10673.046576839026</v>
      </c>
      <c r="AL3" s="86">
        <v>2</v>
      </c>
      <c r="AM3" s="530">
        <v>0</v>
      </c>
      <c r="AN3" s="23"/>
      <c r="AO3" s="531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2">
        <f>constantes!$B$12</f>
        <v>0</v>
      </c>
      <c r="AZ3" s="20">
        <v>318</v>
      </c>
      <c r="BA3" s="43"/>
      <c r="BB3" s="3" t="s">
        <v>2185</v>
      </c>
      <c r="BD3" s="533">
        <v>1</v>
      </c>
      <c r="BE3" s="534">
        <v>2030</v>
      </c>
      <c r="BF3" s="535">
        <v>1</v>
      </c>
      <c r="BG3" s="536">
        <v>2030</v>
      </c>
    </row>
    <row r="4" spans="1:59" ht="14.45" customHeight="1">
      <c r="A4" s="124">
        <v>1003</v>
      </c>
      <c r="B4" s="124">
        <v>1003</v>
      </c>
      <c r="C4" s="537" t="s">
        <v>2186</v>
      </c>
      <c r="D4" s="537" t="s">
        <v>2186</v>
      </c>
      <c r="E4" s="525">
        <v>186.3</v>
      </c>
      <c r="F4" s="3" t="s">
        <v>2181</v>
      </c>
      <c r="G4" s="3" t="s">
        <v>2182</v>
      </c>
      <c r="H4" s="526">
        <v>-53.841644000000002</v>
      </c>
      <c r="I4" s="526">
        <v>2.1526E-2</v>
      </c>
      <c r="J4" s="538" t="s">
        <v>155</v>
      </c>
      <c r="K4" s="538" t="s">
        <v>155</v>
      </c>
      <c r="L4" s="553">
        <v>4</v>
      </c>
      <c r="M4" s="106"/>
      <c r="N4" s="528">
        <v>1.6379999999999999E-2</v>
      </c>
      <c r="O4" s="528">
        <v>6.1409999999999999E-2</v>
      </c>
      <c r="P4" s="287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6">
        <v>112.1947619047619</v>
      </c>
      <c r="T4" s="106">
        <v>136.68886904761905</v>
      </c>
      <c r="U4" s="106">
        <v>64.421250000000001</v>
      </c>
      <c r="V4" s="106">
        <v>46.06964285714286</v>
      </c>
      <c r="W4" s="287">
        <f t="shared" si="3"/>
        <v>0.43390778104048916</v>
      </c>
      <c r="X4" s="288">
        <f t="shared" si="4"/>
        <v>80.837019607843132</v>
      </c>
      <c r="Y4" s="288">
        <f t="shared" si="5"/>
        <v>-9.0066113445378164</v>
      </c>
      <c r="Z4" s="106">
        <v>92.238196078431358</v>
      </c>
      <c r="AA4" s="106">
        <v>132.83905882352943</v>
      </c>
      <c r="AB4" s="106">
        <v>66.606117647058838</v>
      </c>
      <c r="AC4" s="106">
        <v>31.664705882352933</v>
      </c>
      <c r="AD4" s="105">
        <v>3</v>
      </c>
      <c r="AE4" s="32" t="str">
        <f>IF(AD4=0,"",VLOOKUP(AD4,tab_tipo_expansao!$A$2:$B$4,2,0))</f>
        <v>não_considerar</v>
      </c>
      <c r="AF4" s="124">
        <v>2022</v>
      </c>
      <c r="AG4" s="124">
        <v>2100</v>
      </c>
      <c r="AH4" s="124">
        <v>30</v>
      </c>
      <c r="AI4" s="529">
        <v>1680.3260658097868</v>
      </c>
      <c r="AJ4" s="24">
        <f>AK4/constantes!$B$4</f>
        <v>2312.6829704086144</v>
      </c>
      <c r="AK4" s="33">
        <f t="shared" si="6"/>
        <v>9019.4635845935954</v>
      </c>
      <c r="AL4" s="86">
        <v>2</v>
      </c>
      <c r="AM4" s="530">
        <v>0</v>
      </c>
      <c r="AN4" s="23"/>
      <c r="AO4" s="531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2">
        <f>constantes!$B$12</f>
        <v>0</v>
      </c>
      <c r="AZ4" s="20">
        <v>318</v>
      </c>
      <c r="BA4" s="43"/>
      <c r="BB4" s="3" t="s">
        <v>2183</v>
      </c>
      <c r="BD4" s="533">
        <v>1</v>
      </c>
      <c r="BE4" s="534">
        <v>2027</v>
      </c>
      <c r="BF4" s="535">
        <v>1</v>
      </c>
      <c r="BG4" s="536">
        <v>2027</v>
      </c>
    </row>
    <row r="5" spans="1:59" ht="14.45">
      <c r="A5" s="124">
        <v>1004</v>
      </c>
      <c r="B5" s="124">
        <v>1004</v>
      </c>
      <c r="C5" s="537" t="s">
        <v>2187</v>
      </c>
      <c r="D5" s="537" t="s">
        <v>2187</v>
      </c>
      <c r="E5" s="525">
        <v>104.1</v>
      </c>
      <c r="F5" s="3" t="s">
        <v>2181</v>
      </c>
      <c r="G5" s="3" t="s">
        <v>2182</v>
      </c>
      <c r="H5" s="526">
        <v>-53.814917999999999</v>
      </c>
      <c r="I5" s="526">
        <v>0.102156</v>
      </c>
      <c r="J5" s="538" t="s">
        <v>155</v>
      </c>
      <c r="K5" s="538" t="s">
        <v>155</v>
      </c>
      <c r="L5" s="553">
        <v>4</v>
      </c>
      <c r="M5" s="106"/>
      <c r="N5" s="528">
        <v>1.9820000000000001E-2</v>
      </c>
      <c r="O5" s="528">
        <v>5.2919999999999995E-2</v>
      </c>
      <c r="P5" s="287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6">
        <v>54.339523809523804</v>
      </c>
      <c r="T5" s="106">
        <v>66.708571428571418</v>
      </c>
      <c r="U5" s="106">
        <v>30.785416666666666</v>
      </c>
      <c r="V5" s="106">
        <v>21.845297619047617</v>
      </c>
      <c r="W5" s="287">
        <f t="shared" si="3"/>
        <v>0.37465012902375161</v>
      </c>
      <c r="X5" s="288">
        <f t="shared" si="4"/>
        <v>39.001078431372541</v>
      </c>
      <c r="Y5" s="288">
        <f t="shared" si="5"/>
        <v>-4.4186239495798318</v>
      </c>
      <c r="Z5" s="106">
        <v>44.399647058823518</v>
      </c>
      <c r="AA5" s="106">
        <v>64.752784313725485</v>
      </c>
      <c r="AB5" s="106">
        <v>31.825647058823535</v>
      </c>
      <c r="AC5" s="106">
        <v>15.026235294117646</v>
      </c>
      <c r="AD5" s="105">
        <v>3</v>
      </c>
      <c r="AE5" s="32" t="str">
        <f>IF(AD5=0,"",VLOOKUP(AD5,tab_tipo_expansao!$A$2:$B$4,2,0))</f>
        <v>não_considerar</v>
      </c>
      <c r="AF5" s="124">
        <v>2022</v>
      </c>
      <c r="AG5" s="124">
        <v>2100</v>
      </c>
      <c r="AH5" s="124">
        <v>30</v>
      </c>
      <c r="AI5" s="529">
        <v>1251.0995301877967</v>
      </c>
      <c r="AJ5" s="24">
        <f>AK5/constantes!$B$4</f>
        <v>3081.6018379462471</v>
      </c>
      <c r="AK5" s="33">
        <f t="shared" si="6"/>
        <v>12018.247167990363</v>
      </c>
      <c r="AL5" s="86">
        <v>2</v>
      </c>
      <c r="AM5" s="530">
        <v>0</v>
      </c>
      <c r="AN5" s="23"/>
      <c r="AO5" s="531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2">
        <f>constantes!$B$12</f>
        <v>0</v>
      </c>
      <c r="AZ5" s="20">
        <v>318</v>
      </c>
      <c r="BA5" s="43"/>
      <c r="BB5" s="3" t="s">
        <v>2185</v>
      </c>
      <c r="BD5" s="533">
        <v>1</v>
      </c>
      <c r="BE5" s="534">
        <v>2030</v>
      </c>
      <c r="BF5" s="535">
        <v>1</v>
      </c>
      <c r="BG5" s="536">
        <v>2030</v>
      </c>
    </row>
    <row r="6" spans="1:59" ht="14.45" customHeight="1">
      <c r="A6" s="124">
        <v>1005</v>
      </c>
      <c r="B6" s="124">
        <v>1005</v>
      </c>
      <c r="C6" s="537" t="s">
        <v>2188</v>
      </c>
      <c r="D6" s="537" t="s">
        <v>2189</v>
      </c>
      <c r="E6" s="525">
        <v>177.8</v>
      </c>
      <c r="F6" s="3" t="s">
        <v>2181</v>
      </c>
      <c r="G6" s="3" t="s">
        <v>2182</v>
      </c>
      <c r="H6" s="526">
        <v>-53.365701000000001</v>
      </c>
      <c r="I6" s="526">
        <v>-0.67624200000000001</v>
      </c>
      <c r="J6" s="538" t="s">
        <v>155</v>
      </c>
      <c r="K6" s="538" t="s">
        <v>155</v>
      </c>
      <c r="L6" s="553">
        <v>4</v>
      </c>
      <c r="M6" s="106"/>
      <c r="N6" s="528">
        <v>1.6379999999999999E-2</v>
      </c>
      <c r="O6" s="528">
        <v>6.1409999999999999E-2</v>
      </c>
      <c r="P6" s="287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6">
        <v>108.07000000000001</v>
      </c>
      <c r="T6" s="106">
        <v>134.18946428571428</v>
      </c>
      <c r="U6" s="106">
        <v>58.524583333333339</v>
      </c>
      <c r="V6" s="106">
        <v>46.25119047619048</v>
      </c>
      <c r="W6" s="287">
        <f t="shared" si="3"/>
        <v>0.42745489534396452</v>
      </c>
      <c r="X6" s="288">
        <f t="shared" si="4"/>
        <v>76.001480392156893</v>
      </c>
      <c r="Y6" s="288">
        <f t="shared" si="5"/>
        <v>-10.757329131652625</v>
      </c>
      <c r="Z6" s="106">
        <v>85.058313725490208</v>
      </c>
      <c r="AA6" s="106">
        <v>129.46129411764716</v>
      </c>
      <c r="AB6" s="106">
        <v>59.889725490196078</v>
      </c>
      <c r="AC6" s="106">
        <v>29.596588235294121</v>
      </c>
      <c r="AD6" s="105">
        <v>3</v>
      </c>
      <c r="AE6" s="32" t="str">
        <f>IF(AD6=0,"",VLOOKUP(AD6,tab_tipo_expansao!$A$2:$B$4,2,0))</f>
        <v>não_considerar</v>
      </c>
      <c r="AF6" s="124">
        <v>2022</v>
      </c>
      <c r="AG6" s="124">
        <v>2100</v>
      </c>
      <c r="AH6" s="124">
        <v>30</v>
      </c>
      <c r="AI6" s="529">
        <v>1882.903775790257</v>
      </c>
      <c r="AJ6" s="24">
        <f>AK6/constantes!$B$4</f>
        <v>2715.3871763004486</v>
      </c>
      <c r="AK6" s="33">
        <f t="shared" si="6"/>
        <v>10590.00998757175</v>
      </c>
      <c r="AL6" s="86">
        <v>2</v>
      </c>
      <c r="AM6" s="530">
        <v>0</v>
      </c>
      <c r="AN6" s="23"/>
      <c r="AO6" s="531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2">
        <f>constantes!$B$12</f>
        <v>0</v>
      </c>
      <c r="AZ6" s="20">
        <v>318</v>
      </c>
      <c r="BA6" s="43"/>
      <c r="BB6" s="3" t="s">
        <v>2183</v>
      </c>
      <c r="BD6" s="533">
        <v>1</v>
      </c>
      <c r="BE6" s="534">
        <v>2027</v>
      </c>
      <c r="BF6" s="535">
        <v>1</v>
      </c>
      <c r="BG6" s="536">
        <v>2027</v>
      </c>
    </row>
    <row r="7" spans="1:59" ht="14.45" customHeight="1">
      <c r="A7" s="124">
        <v>1006</v>
      </c>
      <c r="B7" s="124">
        <v>1006</v>
      </c>
      <c r="C7" s="537" t="s">
        <v>2190</v>
      </c>
      <c r="D7" s="537" t="s">
        <v>2190</v>
      </c>
      <c r="E7" s="525">
        <v>870.4</v>
      </c>
      <c r="F7" s="3" t="s">
        <v>2181</v>
      </c>
      <c r="G7" s="3" t="s">
        <v>2182</v>
      </c>
      <c r="H7" s="526">
        <v>-53.159303999999999</v>
      </c>
      <c r="I7" s="526">
        <v>-1.0408999999999999</v>
      </c>
      <c r="J7" s="538" t="s">
        <v>155</v>
      </c>
      <c r="K7" s="538" t="s">
        <v>155</v>
      </c>
      <c r="L7" s="553">
        <v>4</v>
      </c>
      <c r="M7" s="106"/>
      <c r="N7" s="528">
        <v>1.6379999999999999E-2</v>
      </c>
      <c r="O7" s="528">
        <v>6.1409999999999999E-2</v>
      </c>
      <c r="P7" s="287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6">
        <v>555.1847619047619</v>
      </c>
      <c r="T7" s="106">
        <v>732.18488095238092</v>
      </c>
      <c r="U7" s="106">
        <v>354.67624999999998</v>
      </c>
      <c r="V7" s="106">
        <v>235.73380952380953</v>
      </c>
      <c r="W7" s="287">
        <f t="shared" si="3"/>
        <v>0.4833150974084488</v>
      </c>
      <c r="X7" s="288">
        <f t="shared" si="4"/>
        <v>420.67746078431384</v>
      </c>
      <c r="Y7" s="288">
        <f t="shared" si="5"/>
        <v>-48.767464810924253</v>
      </c>
      <c r="Z7" s="106">
        <v>469.55643137254918</v>
      </c>
      <c r="AA7" s="106">
        <v>707.90094117647084</v>
      </c>
      <c r="AB7" s="106">
        <v>352.09639215686281</v>
      </c>
      <c r="AC7" s="106">
        <v>153.15607843137255</v>
      </c>
      <c r="AD7" s="105">
        <v>3</v>
      </c>
      <c r="AE7" s="32" t="str">
        <f>IF(AD7=0,"",VLOOKUP(AD7,tab_tipo_expansao!$A$2:$B$4,2,0))</f>
        <v>não_considerar</v>
      </c>
      <c r="AF7" s="124">
        <v>2022</v>
      </c>
      <c r="AG7" s="124">
        <v>2100</v>
      </c>
      <c r="AH7" s="124">
        <v>30</v>
      </c>
      <c r="AI7" s="529">
        <v>4788.7684501263866</v>
      </c>
      <c r="AJ7" s="24">
        <f>AK7/constantes!$B$4</f>
        <v>1410.7184583941325</v>
      </c>
      <c r="AK7" s="33">
        <f t="shared" si="6"/>
        <v>5501.8019877371171</v>
      </c>
      <c r="AL7" s="86">
        <v>3</v>
      </c>
      <c r="AM7" s="530">
        <v>0</v>
      </c>
      <c r="AN7" s="23"/>
      <c r="AO7" s="531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2">
        <f>constantes!$B$12</f>
        <v>0</v>
      </c>
      <c r="AZ7" s="20">
        <v>318</v>
      </c>
      <c r="BA7" s="43"/>
      <c r="BB7" s="3" t="s">
        <v>2185</v>
      </c>
      <c r="BD7" s="533">
        <v>1</v>
      </c>
      <c r="BE7" s="534">
        <v>2030</v>
      </c>
      <c r="BF7" s="535">
        <v>1</v>
      </c>
      <c r="BG7" s="536">
        <v>2030</v>
      </c>
    </row>
    <row r="8" spans="1:59" ht="15" customHeight="1">
      <c r="A8" s="124">
        <v>1007</v>
      </c>
      <c r="B8" s="124">
        <v>1007</v>
      </c>
      <c r="C8" s="537" t="s">
        <v>2191</v>
      </c>
      <c r="D8" s="537" t="s">
        <v>2191</v>
      </c>
      <c r="E8" s="525">
        <v>831.1</v>
      </c>
      <c r="F8" s="3" t="s">
        <v>2181</v>
      </c>
      <c r="G8" s="3" t="s">
        <v>2192</v>
      </c>
      <c r="H8" s="526">
        <v>-52.670506000000003</v>
      </c>
      <c r="I8" s="526">
        <v>-0.55420700000000001</v>
      </c>
      <c r="J8" s="538" t="s">
        <v>2001</v>
      </c>
      <c r="K8" s="538" t="s">
        <v>2001</v>
      </c>
      <c r="L8" s="553">
        <v>4</v>
      </c>
      <c r="M8" s="106"/>
      <c r="N8" s="528">
        <v>1.6379999999999999E-2</v>
      </c>
      <c r="O8" s="528">
        <v>6.1409999999999999E-2</v>
      </c>
      <c r="P8" s="287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6">
        <v>474.72666666666669</v>
      </c>
      <c r="T8" s="106">
        <v>727.57047619047626</v>
      </c>
      <c r="U8" s="106">
        <v>408.88666666666671</v>
      </c>
      <c r="V8" s="106">
        <v>139.01666666666668</v>
      </c>
      <c r="W8" s="287">
        <f t="shared" si="3"/>
        <v>0.47421776242683311</v>
      </c>
      <c r="X8" s="288">
        <f t="shared" si="4"/>
        <v>394.12238235294103</v>
      </c>
      <c r="Y8" s="288">
        <f t="shared" si="5"/>
        <v>-43.42773669467806</v>
      </c>
      <c r="Z8" s="106">
        <v>390.4068627450979</v>
      </c>
      <c r="AA8" s="106">
        <v>691.71980392156831</v>
      </c>
      <c r="AB8" s="106">
        <v>378.76435294117636</v>
      </c>
      <c r="AC8" s="106">
        <v>115.59850980392156</v>
      </c>
      <c r="AD8" s="105">
        <v>3</v>
      </c>
      <c r="AE8" s="32" t="str">
        <f>IF(AD8=0,"",VLOOKUP(AD8,tab_tipo_expansao!$A$2:$B$4,2,0))</f>
        <v>não_considerar</v>
      </c>
      <c r="AF8" s="124">
        <v>2022</v>
      </c>
      <c r="AG8" s="124">
        <v>2100</v>
      </c>
      <c r="AH8" s="124">
        <v>30</v>
      </c>
      <c r="AI8" s="529">
        <v>4769.7313944676198</v>
      </c>
      <c r="AJ8" s="24">
        <f>AK8/constantes!$B$4</f>
        <v>1471.5534230098569</v>
      </c>
      <c r="AK8" s="33">
        <f t="shared" si="6"/>
        <v>5739.0583497384423</v>
      </c>
      <c r="AL8" s="86">
        <v>3</v>
      </c>
      <c r="AM8" s="530">
        <v>0</v>
      </c>
      <c r="AN8" s="23"/>
      <c r="AO8" s="531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2">
        <f>constantes!$B$12</f>
        <v>0</v>
      </c>
      <c r="AZ8" s="20">
        <v>318</v>
      </c>
      <c r="BA8" s="43"/>
      <c r="BB8" s="3" t="s">
        <v>2185</v>
      </c>
      <c r="BD8" s="533">
        <v>1</v>
      </c>
      <c r="BE8" s="534">
        <v>2030</v>
      </c>
      <c r="BF8" s="535">
        <v>1</v>
      </c>
      <c r="BG8" s="536">
        <v>2030</v>
      </c>
    </row>
    <row r="9" spans="1:59" ht="15" customHeight="1">
      <c r="A9" s="124">
        <v>1008</v>
      </c>
      <c r="B9" s="124">
        <v>1008</v>
      </c>
      <c r="C9" s="537" t="s">
        <v>2193</v>
      </c>
      <c r="D9" s="537" t="s">
        <v>2193</v>
      </c>
      <c r="E9" s="525">
        <v>73</v>
      </c>
      <c r="F9" s="3" t="s">
        <v>2181</v>
      </c>
      <c r="G9" s="3" t="s">
        <v>2194</v>
      </c>
      <c r="H9" s="526">
        <v>-52.023097999999997</v>
      </c>
      <c r="I9" s="526">
        <v>0.95645999999999998</v>
      </c>
      <c r="J9" s="538" t="s">
        <v>2001</v>
      </c>
      <c r="K9" s="538" t="s">
        <v>2001</v>
      </c>
      <c r="L9" s="553">
        <v>4</v>
      </c>
      <c r="M9" s="106"/>
      <c r="N9" s="528">
        <v>1.9820000000000001E-2</v>
      </c>
      <c r="O9" s="528">
        <v>5.2919999999999995E-2</v>
      </c>
      <c r="P9" s="287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6">
        <v>47.433326879263355</v>
      </c>
      <c r="T9" s="106">
        <v>53.865729375286399</v>
      </c>
      <c r="U9" s="106">
        <v>20.598248173075799</v>
      </c>
      <c r="V9" s="106">
        <v>17.367877226801678</v>
      </c>
      <c r="W9" s="287">
        <f t="shared" si="3"/>
        <v>0.49042921298242015</v>
      </c>
      <c r="X9" s="288">
        <f t="shared" si="4"/>
        <v>35.801332547716669</v>
      </c>
      <c r="Y9" s="288">
        <f t="shared" si="5"/>
        <v>0.98503713410985938</v>
      </c>
      <c r="Z9" s="106">
        <v>52.664204277829789</v>
      </c>
      <c r="AA9" s="106">
        <v>52.932001941424311</v>
      </c>
      <c r="AB9" s="106">
        <v>19.43744671678888</v>
      </c>
      <c r="AC9" s="106">
        <v>18.171677254823688</v>
      </c>
      <c r="AD9" s="105">
        <v>3</v>
      </c>
      <c r="AE9" s="32" t="str">
        <f>IF(AD9=0,"",VLOOKUP(AD9,tab_tipo_expansao!$A$2:$B$4,2,0))</f>
        <v>não_considerar</v>
      </c>
      <c r="AF9" s="124">
        <v>2022</v>
      </c>
      <c r="AG9" s="124">
        <v>2100</v>
      </c>
      <c r="AH9" s="124">
        <v>30</v>
      </c>
      <c r="AI9" s="529">
        <v>740.65365674820032</v>
      </c>
      <c r="AJ9" s="24">
        <f>AK9/constantes!$B$4</f>
        <v>2601.5232060000012</v>
      </c>
      <c r="AK9" s="33">
        <f t="shared" si="6"/>
        <v>10145.940503400005</v>
      </c>
      <c r="AL9" s="86">
        <v>2</v>
      </c>
      <c r="AM9" s="530">
        <v>0</v>
      </c>
      <c r="AN9" s="23"/>
      <c r="AO9" s="531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2">
        <f>constantes!$B$12</f>
        <v>0</v>
      </c>
      <c r="AZ9" s="20">
        <v>318</v>
      </c>
      <c r="BA9" s="43"/>
      <c r="BB9" s="3" t="s">
        <v>2185</v>
      </c>
      <c r="BD9" s="533">
        <v>1</v>
      </c>
      <c r="BE9" s="534">
        <v>2030</v>
      </c>
      <c r="BF9" s="535">
        <v>1</v>
      </c>
      <c r="BG9" s="536">
        <v>2030</v>
      </c>
    </row>
    <row r="10" spans="1:59" ht="15" customHeight="1">
      <c r="A10" s="124">
        <v>1009</v>
      </c>
      <c r="B10" s="124">
        <v>1009</v>
      </c>
      <c r="C10" s="537" t="s">
        <v>2195</v>
      </c>
      <c r="D10" s="537" t="s">
        <v>2195</v>
      </c>
      <c r="E10" s="525">
        <v>32.799999999999997</v>
      </c>
      <c r="F10" s="3" t="s">
        <v>2196</v>
      </c>
      <c r="G10" s="3" t="s">
        <v>2127</v>
      </c>
      <c r="H10" s="526">
        <v>-52.930658000000001</v>
      </c>
      <c r="I10" s="526">
        <v>-20.413506999999999</v>
      </c>
      <c r="J10" s="538" t="s">
        <v>2092</v>
      </c>
      <c r="K10" s="538" t="s">
        <v>2092</v>
      </c>
      <c r="L10" s="553">
        <v>1</v>
      </c>
      <c r="M10" s="106"/>
      <c r="N10" s="528">
        <v>2.068E-2</v>
      </c>
      <c r="O10" s="528">
        <v>4.6600000000000003E-2</v>
      </c>
      <c r="P10" s="287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6">
        <v>21.872200265426574</v>
      </c>
      <c r="T10" s="106">
        <v>19.200468190721523</v>
      </c>
      <c r="U10" s="106">
        <v>13.619883664765503</v>
      </c>
      <c r="V10" s="106">
        <v>15.121500159814795</v>
      </c>
      <c r="W10" s="287">
        <f t="shared" si="3"/>
        <v>0.56765074645560576</v>
      </c>
      <c r="X10" s="288">
        <f t="shared" si="4"/>
        <v>18.618944483743867</v>
      </c>
      <c r="Y10" s="288">
        <f t="shared" si="5"/>
        <v>1.1654314135617696</v>
      </c>
      <c r="Z10" s="106">
        <v>24.335985049705119</v>
      </c>
      <c r="AA10" s="106">
        <v>20.245868703225792</v>
      </c>
      <c r="AB10" s="106">
        <v>13.938946109956314</v>
      </c>
      <c r="AC10" s="106">
        <v>15.954978072088243</v>
      </c>
      <c r="AD10" s="105">
        <v>1</v>
      </c>
      <c r="AE10" s="32" t="str">
        <f>IF(AD10=0,"",VLOOKUP(AD10,tab_tipo_expansao!$A$2:$B$4,2,0))</f>
        <v>opcional</v>
      </c>
      <c r="AF10" s="124">
        <v>2028</v>
      </c>
      <c r="AG10" s="124">
        <v>2100</v>
      </c>
      <c r="AH10" s="124">
        <v>30</v>
      </c>
      <c r="AI10" s="529">
        <v>350.00082686605094</v>
      </c>
      <c r="AJ10" s="24">
        <f>AK10/constantes!$B$4</f>
        <v>2736.0915170892044</v>
      </c>
      <c r="AK10" s="33">
        <f t="shared" si="6"/>
        <v>10670.756916647897</v>
      </c>
      <c r="AL10" s="86">
        <v>2</v>
      </c>
      <c r="AM10" s="530">
        <v>0</v>
      </c>
      <c r="AN10" s="23"/>
      <c r="AO10" s="531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2">
        <f>constantes!$B$12</f>
        <v>0</v>
      </c>
      <c r="AZ10" s="20">
        <v>318</v>
      </c>
      <c r="BA10" s="43"/>
      <c r="BB10" s="3" t="s">
        <v>2197</v>
      </c>
      <c r="BD10" s="533">
        <v>1</v>
      </c>
      <c r="BE10" s="534">
        <v>2027</v>
      </c>
      <c r="BF10" s="535">
        <v>1</v>
      </c>
      <c r="BG10" s="536">
        <v>2027</v>
      </c>
    </row>
    <row r="11" spans="1:59" ht="15" customHeight="1">
      <c r="A11" s="124">
        <v>1010</v>
      </c>
      <c r="B11" s="124">
        <v>1010</v>
      </c>
      <c r="C11" s="537" t="s">
        <v>2198</v>
      </c>
      <c r="D11" s="537" t="s">
        <v>2198</v>
      </c>
      <c r="E11" s="525">
        <v>380</v>
      </c>
      <c r="F11" s="3" t="s">
        <v>2199</v>
      </c>
      <c r="G11" s="3" t="s">
        <v>2200</v>
      </c>
      <c r="H11" s="526">
        <v>-53.369421000000003</v>
      </c>
      <c r="I11" s="526">
        <v>-15.371221999999999</v>
      </c>
      <c r="J11" s="538" t="s">
        <v>160</v>
      </c>
      <c r="K11" s="538" t="s">
        <v>160</v>
      </c>
      <c r="L11" s="553">
        <v>1</v>
      </c>
      <c r="M11" s="106"/>
      <c r="N11" s="528">
        <v>1.6379999999999999E-2</v>
      </c>
      <c r="O11" s="528">
        <v>6.1409999999999999E-2</v>
      </c>
      <c r="P11" s="287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6">
        <v>300.05</v>
      </c>
      <c r="T11" s="106">
        <v>248.39874999999998</v>
      </c>
      <c r="U11" s="106">
        <v>167.14249999999998</v>
      </c>
      <c r="V11" s="106">
        <v>197.02160714285711</v>
      </c>
      <c r="W11" s="287">
        <f t="shared" si="3"/>
        <v>0.61439703302373572</v>
      </c>
      <c r="X11" s="288">
        <f t="shared" si="4"/>
        <v>233.47087254901959</v>
      </c>
      <c r="Y11" s="288">
        <f t="shared" si="5"/>
        <v>5.3176582633053329</v>
      </c>
      <c r="Z11" s="106">
        <v>307.16607843137251</v>
      </c>
      <c r="AA11" s="106">
        <v>248.08301960784308</v>
      </c>
      <c r="AB11" s="106">
        <v>162.55168627450982</v>
      </c>
      <c r="AC11" s="106">
        <v>216.08270588235291</v>
      </c>
      <c r="AD11" s="105">
        <v>1</v>
      </c>
      <c r="AE11" s="32" t="str">
        <f>IF(AD11=0,"",VLOOKUP(AD11,tab_tipo_expansao!$A$2:$B$4,2,0))</f>
        <v>opcional</v>
      </c>
      <c r="AF11" s="124">
        <v>2028</v>
      </c>
      <c r="AG11" s="124">
        <v>2100</v>
      </c>
      <c r="AH11" s="124">
        <v>30</v>
      </c>
      <c r="AI11" s="529">
        <v>3707.811775825829</v>
      </c>
      <c r="AJ11" s="24">
        <f>AK11/constantes!$B$4</f>
        <v>2501.8972846328134</v>
      </c>
      <c r="AK11" s="33">
        <f t="shared" si="6"/>
        <v>9757.399410067972</v>
      </c>
      <c r="AL11" s="86">
        <v>2</v>
      </c>
      <c r="AM11" s="530">
        <v>0</v>
      </c>
      <c r="AN11" s="23"/>
      <c r="AO11" s="531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2">
        <f>constantes!$B$12</f>
        <v>0</v>
      </c>
      <c r="AZ11" s="20">
        <v>318</v>
      </c>
      <c r="BA11" s="43"/>
      <c r="BB11" s="3" t="s">
        <v>2197</v>
      </c>
      <c r="BD11" s="533">
        <v>1</v>
      </c>
      <c r="BE11" s="534">
        <v>2027</v>
      </c>
      <c r="BF11" s="535">
        <v>1</v>
      </c>
      <c r="BG11" s="536">
        <v>2027</v>
      </c>
    </row>
    <row r="12" spans="1:59" ht="15" customHeight="1">
      <c r="A12" s="124">
        <v>1011</v>
      </c>
      <c r="B12" s="124">
        <v>1011</v>
      </c>
      <c r="C12" s="537" t="s">
        <v>2201</v>
      </c>
      <c r="D12" s="537" t="s">
        <v>2201</v>
      </c>
      <c r="E12" s="525">
        <v>42</v>
      </c>
      <c r="F12" s="3" t="s">
        <v>2097</v>
      </c>
      <c r="G12" s="3" t="s">
        <v>2202</v>
      </c>
      <c r="H12" s="526">
        <v>-52.969864000000001</v>
      </c>
      <c r="I12" s="526">
        <v>-27.062424</v>
      </c>
      <c r="J12" s="538" t="s">
        <v>1991</v>
      </c>
      <c r="K12" s="538" t="s">
        <v>1991</v>
      </c>
      <c r="L12" s="553">
        <v>2</v>
      </c>
      <c r="M12" s="106"/>
      <c r="N12" s="528">
        <v>2.068E-2</v>
      </c>
      <c r="O12" s="528">
        <v>4.6600000000000003E-2</v>
      </c>
      <c r="P12" s="287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6">
        <v>14.337142857142858</v>
      </c>
      <c r="T12" s="106">
        <v>21.904583333333335</v>
      </c>
      <c r="U12" s="106">
        <v>24.02</v>
      </c>
      <c r="V12" s="106">
        <v>23.285535714285714</v>
      </c>
      <c r="W12" s="287">
        <f t="shared" si="3"/>
        <v>0.56798599439775921</v>
      </c>
      <c r="X12" s="288">
        <f t="shared" si="4"/>
        <v>23.855411764705885</v>
      </c>
      <c r="Y12" s="288">
        <f t="shared" si="5"/>
        <v>2.9685962885154069</v>
      </c>
      <c r="Z12" s="106">
        <v>18.553647058823522</v>
      </c>
      <c r="AA12" s="106">
        <v>23.273568627450985</v>
      </c>
      <c r="AB12" s="106">
        <v>27.772666666666669</v>
      </c>
      <c r="AC12" s="106">
        <v>25.821764705882355</v>
      </c>
      <c r="AD12" s="105">
        <v>1</v>
      </c>
      <c r="AE12" s="32" t="str">
        <f>IF(AD12=0,"",VLOOKUP(AD12,tab_tipo_expansao!$A$2:$B$4,2,0))</f>
        <v>opcional</v>
      </c>
      <c r="AF12" s="124">
        <v>2028</v>
      </c>
      <c r="AG12" s="124">
        <v>2100</v>
      </c>
      <c r="AH12" s="124">
        <v>30</v>
      </c>
      <c r="AI12" s="529">
        <v>673.68708017606536</v>
      </c>
      <c r="AJ12" s="24">
        <f>AK12/constantes!$B$4</f>
        <v>4112.8637373386164</v>
      </c>
      <c r="AK12" s="33">
        <f t="shared" si="6"/>
        <v>16040.168575620604</v>
      </c>
      <c r="AL12" s="86">
        <v>2</v>
      </c>
      <c r="AM12" s="530">
        <v>0</v>
      </c>
      <c r="AN12" s="23"/>
      <c r="AO12" s="531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2">
        <f>constantes!$B$12</f>
        <v>0</v>
      </c>
      <c r="AZ12" s="20">
        <v>318</v>
      </c>
      <c r="BA12" s="43"/>
      <c r="BB12" s="3" t="s">
        <v>2197</v>
      </c>
      <c r="BD12" s="533">
        <v>1</v>
      </c>
      <c r="BE12" s="534">
        <v>2027</v>
      </c>
      <c r="BF12" s="535">
        <v>1</v>
      </c>
      <c r="BG12" s="536">
        <v>2027</v>
      </c>
    </row>
    <row r="13" spans="1:59" ht="15" customHeight="1">
      <c r="A13" s="124">
        <v>1012</v>
      </c>
      <c r="B13" s="124">
        <v>1012</v>
      </c>
      <c r="C13" s="537" t="s">
        <v>2203</v>
      </c>
      <c r="D13" s="537" t="s">
        <v>2203</v>
      </c>
      <c r="E13" s="525">
        <v>40</v>
      </c>
      <c r="F13" s="3" t="s">
        <v>2181</v>
      </c>
      <c r="G13" s="3" t="s">
        <v>2204</v>
      </c>
      <c r="H13" s="526">
        <v>-55.419454999999999</v>
      </c>
      <c r="I13" s="526">
        <v>-4.1925840000000001</v>
      </c>
      <c r="J13" s="538" t="s">
        <v>155</v>
      </c>
      <c r="K13" s="538" t="s">
        <v>155</v>
      </c>
      <c r="L13" s="553">
        <v>9</v>
      </c>
      <c r="M13" s="106"/>
      <c r="N13" s="528">
        <v>2.068E-2</v>
      </c>
      <c r="O13" s="528">
        <v>4.6600000000000003E-2</v>
      </c>
      <c r="P13" s="287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6">
        <v>25.99086404343198</v>
      </c>
      <c r="T13" s="106">
        <v>29.515468150841865</v>
      </c>
      <c r="U13" s="106">
        <v>11.286711327712766</v>
      </c>
      <c r="V13" s="106">
        <v>9.5166450557817388</v>
      </c>
      <c r="W13" s="287">
        <f t="shared" si="3"/>
        <v>0.49042921298242009</v>
      </c>
      <c r="X13" s="288">
        <f t="shared" si="4"/>
        <v>19.617168519296804</v>
      </c>
      <c r="Y13" s="288">
        <f t="shared" si="5"/>
        <v>0.53974637485471533</v>
      </c>
      <c r="Z13" s="106">
        <v>28.857098234427287</v>
      </c>
      <c r="AA13" s="106">
        <v>29.003836680232496</v>
      </c>
      <c r="AB13" s="106">
        <v>10.650655735226783</v>
      </c>
      <c r="AC13" s="106">
        <v>9.9570834273006525</v>
      </c>
      <c r="AD13" s="105">
        <v>1</v>
      </c>
      <c r="AE13" s="32" t="str">
        <f>IF(AD13=0,"",VLOOKUP(AD13,tab_tipo_expansao!$A$2:$B$4,2,0))</f>
        <v>opcional</v>
      </c>
      <c r="AF13" s="124">
        <v>2028</v>
      </c>
      <c r="AG13" s="124">
        <v>2100</v>
      </c>
      <c r="AH13" s="124">
        <v>30</v>
      </c>
      <c r="AI13" s="529">
        <v>358.69976385605344</v>
      </c>
      <c r="AJ13" s="24">
        <f>AK13/constantes!$B$4</f>
        <v>2299.3574606157272</v>
      </c>
      <c r="AK13" s="33">
        <f t="shared" si="6"/>
        <v>8967.4940964013349</v>
      </c>
      <c r="AL13" s="86">
        <v>2</v>
      </c>
      <c r="AM13" s="530">
        <v>0</v>
      </c>
      <c r="AN13" s="23"/>
      <c r="AO13" s="531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2">
        <f>constantes!$B$12</f>
        <v>0</v>
      </c>
      <c r="AZ13" s="20">
        <v>318</v>
      </c>
      <c r="BA13" s="43"/>
      <c r="BB13" s="3" t="s">
        <v>2197</v>
      </c>
      <c r="BD13" s="533">
        <v>1</v>
      </c>
      <c r="BE13" s="534">
        <v>2027</v>
      </c>
      <c r="BF13" s="535">
        <v>1</v>
      </c>
      <c r="BG13" s="536">
        <v>2027</v>
      </c>
    </row>
    <row r="14" spans="1:59" ht="15" customHeight="1">
      <c r="A14" s="124">
        <v>1013</v>
      </c>
      <c r="B14" s="124">
        <v>1013</v>
      </c>
      <c r="C14" s="537" t="s">
        <v>2205</v>
      </c>
      <c r="D14" s="537" t="s">
        <v>2205</v>
      </c>
      <c r="E14" s="525">
        <v>116.79</v>
      </c>
      <c r="F14" s="3" t="s">
        <v>2206</v>
      </c>
      <c r="G14" s="3" t="s">
        <v>2207</v>
      </c>
      <c r="H14" s="526">
        <v>-40.715055999999997</v>
      </c>
      <c r="I14" s="526">
        <v>-16.186295999999999</v>
      </c>
      <c r="J14" s="538" t="s">
        <v>152</v>
      </c>
      <c r="K14" s="538" t="s">
        <v>152</v>
      </c>
      <c r="L14" s="553">
        <v>1</v>
      </c>
      <c r="M14" s="106"/>
      <c r="N14" s="528">
        <v>1.9820000000000001E-2</v>
      </c>
      <c r="O14" s="528">
        <v>5.2919999999999995E-2</v>
      </c>
      <c r="P14" s="287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6">
        <v>36.002857142857145</v>
      </c>
      <c r="T14" s="106">
        <v>33.331369047619042</v>
      </c>
      <c r="U14" s="106">
        <v>78.638333333333335</v>
      </c>
      <c r="V14" s="106">
        <v>80.434821428571425</v>
      </c>
      <c r="W14" s="287">
        <f t="shared" si="3"/>
        <v>0.50182504545614803</v>
      </c>
      <c r="X14" s="288">
        <f t="shared" si="4"/>
        <v>58.608147058823533</v>
      </c>
      <c r="Y14" s="288">
        <f t="shared" si="5"/>
        <v>1.5063018207282965</v>
      </c>
      <c r="Z14" s="106">
        <v>66.052980392156869</v>
      </c>
      <c r="AA14" s="106">
        <v>38.804039215686267</v>
      </c>
      <c r="AB14" s="106">
        <v>61.332823529411776</v>
      </c>
      <c r="AC14" s="106">
        <v>68.242745098039208</v>
      </c>
      <c r="AD14" s="105">
        <v>3</v>
      </c>
      <c r="AE14" s="32" t="str">
        <f>IF(AD14=0,"",VLOOKUP(AD14,tab_tipo_expansao!$A$2:$B$4,2,0))</f>
        <v>não_considerar</v>
      </c>
      <c r="AF14" s="124">
        <v>2022</v>
      </c>
      <c r="AG14" s="124">
        <v>2100</v>
      </c>
      <c r="AH14" s="124">
        <v>30</v>
      </c>
      <c r="AI14" s="529">
        <v>1771.6635580086472</v>
      </c>
      <c r="AJ14" s="24">
        <f>AK14/constantes!$B$4</f>
        <v>3889.6541414650605</v>
      </c>
      <c r="AK14" s="33">
        <f t="shared" si="6"/>
        <v>15169.651151713735</v>
      </c>
      <c r="AL14" s="86">
        <v>2</v>
      </c>
      <c r="AM14" s="530">
        <v>0</v>
      </c>
      <c r="AN14" s="23"/>
      <c r="AO14" s="531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2">
        <f>constantes!$B$12</f>
        <v>0</v>
      </c>
      <c r="AZ14" s="20">
        <v>318</v>
      </c>
      <c r="BA14" s="43"/>
      <c r="BB14" s="3" t="s">
        <v>2185</v>
      </c>
      <c r="BD14" s="533">
        <v>1</v>
      </c>
      <c r="BE14" s="534">
        <v>2030</v>
      </c>
      <c r="BF14" s="535">
        <v>1</v>
      </c>
      <c r="BG14" s="536">
        <v>2030</v>
      </c>
    </row>
    <row r="15" spans="1:59" ht="15" customHeight="1">
      <c r="A15" s="124">
        <v>1014</v>
      </c>
      <c r="B15" s="124">
        <v>1014</v>
      </c>
      <c r="C15" s="537" t="s">
        <v>2208</v>
      </c>
      <c r="D15" s="537" t="s">
        <v>2208</v>
      </c>
      <c r="E15" s="525">
        <v>127.8</v>
      </c>
      <c r="F15" s="3" t="s">
        <v>2181</v>
      </c>
      <c r="G15" s="3" t="s">
        <v>2154</v>
      </c>
      <c r="H15" s="526">
        <v>-55.56279</v>
      </c>
      <c r="I15" s="526">
        <v>-10.087645999999999</v>
      </c>
      <c r="J15" s="538" t="s">
        <v>160</v>
      </c>
      <c r="K15" s="538" t="s">
        <v>160</v>
      </c>
      <c r="L15" s="553">
        <v>10</v>
      </c>
      <c r="M15" s="106"/>
      <c r="N15" s="528">
        <v>1.6379999999999999E-2</v>
      </c>
      <c r="O15" s="528">
        <v>6.1409999999999999E-2</v>
      </c>
      <c r="P15" s="287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6">
        <v>85.221560790290127</v>
      </c>
      <c r="T15" s="106">
        <v>74.811580328482037</v>
      </c>
      <c r="U15" s="106">
        <v>53.067717449909502</v>
      </c>
      <c r="V15" s="106">
        <v>58.91852806171741</v>
      </c>
      <c r="W15" s="287">
        <f t="shared" si="3"/>
        <v>0.56765074645560576</v>
      </c>
      <c r="X15" s="288">
        <f t="shared" si="4"/>
        <v>72.545765397026415</v>
      </c>
      <c r="Y15" s="288">
        <f t="shared" si="5"/>
        <v>4.5409187394266439</v>
      </c>
      <c r="Z15" s="106">
        <v>94.821307602204726</v>
      </c>
      <c r="AA15" s="106">
        <v>78.88481769122734</v>
      </c>
      <c r="AB15" s="106">
        <v>54.310893684524906</v>
      </c>
      <c r="AC15" s="106">
        <v>62.1660426101487</v>
      </c>
      <c r="AD15" s="105">
        <v>1</v>
      </c>
      <c r="AE15" s="32" t="str">
        <f>IF(AD15=0,"",VLOOKUP(AD15,tab_tipo_expansao!$A$2:$B$4,2,0))</f>
        <v>opcional</v>
      </c>
      <c r="AF15" s="124">
        <v>2028</v>
      </c>
      <c r="AG15" s="124">
        <v>2100</v>
      </c>
      <c r="AH15" s="124">
        <v>30</v>
      </c>
      <c r="AI15" s="529">
        <v>1946.5889369611953</v>
      </c>
      <c r="AJ15" s="24">
        <f>AK15/constantes!$B$4</f>
        <v>3905.5193149576567</v>
      </c>
      <c r="AK15" s="33">
        <f t="shared" si="6"/>
        <v>15231.525328334861</v>
      </c>
      <c r="AL15" s="86">
        <v>2</v>
      </c>
      <c r="AM15" s="530">
        <v>0</v>
      </c>
      <c r="AN15" s="23"/>
      <c r="AO15" s="531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2">
        <f>constantes!$B$12</f>
        <v>0</v>
      </c>
      <c r="AZ15" s="20">
        <v>318</v>
      </c>
      <c r="BA15" s="43"/>
      <c r="BB15" s="3" t="s">
        <v>2209</v>
      </c>
      <c r="BD15" s="533">
        <v>1</v>
      </c>
      <c r="BE15" s="534">
        <v>2026</v>
      </c>
      <c r="BF15" s="535">
        <v>1</v>
      </c>
      <c r="BG15" s="536">
        <v>2026</v>
      </c>
    </row>
    <row r="16" spans="1:59" ht="15" customHeight="1">
      <c r="A16" s="124">
        <v>1015</v>
      </c>
      <c r="B16" s="124">
        <v>1015</v>
      </c>
      <c r="C16" s="537" t="s">
        <v>2210</v>
      </c>
      <c r="D16" s="537" t="s">
        <v>2210</v>
      </c>
      <c r="E16" s="525">
        <v>53.9</v>
      </c>
      <c r="F16" s="3" t="s">
        <v>2211</v>
      </c>
      <c r="G16" s="3" t="s">
        <v>2212</v>
      </c>
      <c r="H16" s="526">
        <v>-44.677104</v>
      </c>
      <c r="I16" s="526">
        <v>-19.163523000000001</v>
      </c>
      <c r="J16" s="538" t="s">
        <v>152</v>
      </c>
      <c r="K16" s="538" t="s">
        <v>152</v>
      </c>
      <c r="L16" s="553">
        <v>1</v>
      </c>
      <c r="M16" s="106"/>
      <c r="N16" s="528">
        <v>2.068E-2</v>
      </c>
      <c r="O16" s="528">
        <v>4.6600000000000003E-2</v>
      </c>
      <c r="P16" s="287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6">
        <v>33.341428571428573</v>
      </c>
      <c r="T16" s="106">
        <v>21.045178571428568</v>
      </c>
      <c r="U16" s="106">
        <v>16.130416666666665</v>
      </c>
      <c r="V16" s="106">
        <v>22.818988095238097</v>
      </c>
      <c r="W16" s="287">
        <f t="shared" si="3"/>
        <v>0.49237531376186833</v>
      </c>
      <c r="X16" s="288">
        <f t="shared" si="4"/>
        <v>26.539029411764702</v>
      </c>
      <c r="Y16" s="288">
        <f t="shared" si="5"/>
        <v>3.2050264355742257</v>
      </c>
      <c r="Z16" s="106">
        <v>40.511098039215675</v>
      </c>
      <c r="AA16" s="106">
        <v>22.019686274509798</v>
      </c>
      <c r="AB16" s="106">
        <v>16.782901960784312</v>
      </c>
      <c r="AC16" s="106">
        <v>26.842431372549015</v>
      </c>
      <c r="AD16" s="105">
        <v>1</v>
      </c>
      <c r="AE16" s="32" t="str">
        <f>IF(AD16=0,"",VLOOKUP(AD16,tab_tipo_expansao!$A$2:$B$4,2,0))</f>
        <v>opcional</v>
      </c>
      <c r="AF16" s="124">
        <v>2028</v>
      </c>
      <c r="AG16" s="124">
        <v>2100</v>
      </c>
      <c r="AH16" s="124">
        <v>30</v>
      </c>
      <c r="AI16" s="529">
        <v>751.06484489152785</v>
      </c>
      <c r="AJ16" s="24">
        <f>AK16/constantes!$B$4</f>
        <v>3572.9263350531751</v>
      </c>
      <c r="AK16" s="33">
        <f t="shared" si="6"/>
        <v>13934.412706707382</v>
      </c>
      <c r="AL16" s="86">
        <v>2</v>
      </c>
      <c r="AM16" s="530">
        <v>0</v>
      </c>
      <c r="AN16" s="23"/>
      <c r="AO16" s="531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2">
        <f>constantes!$B$12</f>
        <v>0</v>
      </c>
      <c r="AZ16" s="20">
        <v>318</v>
      </c>
      <c r="BA16" s="43"/>
      <c r="BB16" s="3" t="s">
        <v>2197</v>
      </c>
      <c r="BD16" s="533">
        <v>1</v>
      </c>
      <c r="BE16" s="534">
        <v>2027</v>
      </c>
      <c r="BF16" s="535">
        <v>1</v>
      </c>
      <c r="BG16" s="536">
        <v>2027</v>
      </c>
    </row>
    <row r="17" spans="1:59" ht="14.45" customHeight="1">
      <c r="A17" s="124">
        <v>1016</v>
      </c>
      <c r="B17" s="124">
        <v>1016</v>
      </c>
      <c r="C17" s="618" t="s">
        <v>2213</v>
      </c>
      <c r="D17" s="537" t="s">
        <v>2213</v>
      </c>
      <c r="E17" s="525">
        <v>139</v>
      </c>
      <c r="F17" s="3" t="s">
        <v>2196</v>
      </c>
      <c r="G17" s="3" t="s">
        <v>2214</v>
      </c>
      <c r="H17" s="526">
        <v>-53.335569</v>
      </c>
      <c r="I17" s="526">
        <v>-24.214742000000001</v>
      </c>
      <c r="J17" s="538" t="s">
        <v>153</v>
      </c>
      <c r="K17" s="538" t="s">
        <v>153</v>
      </c>
      <c r="L17" s="553">
        <v>2</v>
      </c>
      <c r="M17" s="106"/>
      <c r="N17" s="528">
        <v>1.9820000000000001E-2</v>
      </c>
      <c r="O17" s="528">
        <v>5.2919999999999995E-2</v>
      </c>
      <c r="P17" s="287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6">
        <v>73.569047619047623</v>
      </c>
      <c r="T17" s="106">
        <v>79.94440476190475</v>
      </c>
      <c r="U17" s="106">
        <v>71.517916666666679</v>
      </c>
      <c r="V17" s="106">
        <v>84.410952380952381</v>
      </c>
      <c r="W17" s="287">
        <f t="shared" si="3"/>
        <v>0.57013020172097606</v>
      </c>
      <c r="X17" s="288">
        <f t="shared" si="4"/>
        <v>79.248098039215677</v>
      </c>
      <c r="Y17" s="288">
        <f t="shared" si="5"/>
        <v>1.8875176820728257</v>
      </c>
      <c r="Z17" s="106">
        <v>77.447999999999979</v>
      </c>
      <c r="AA17" s="106">
        <v>76.335803921568626</v>
      </c>
      <c r="AB17" s="106">
        <v>76.115137254901953</v>
      </c>
      <c r="AC17" s="106">
        <v>87.093450980392163</v>
      </c>
      <c r="AD17" s="105">
        <v>1</v>
      </c>
      <c r="AE17" s="32" t="str">
        <f>IF(AD17=0,"",VLOOKUP(AD17,tab_tipo_expansao!$A$2:$B$4,2,0))</f>
        <v>opcional</v>
      </c>
      <c r="AF17" s="124">
        <v>2023</v>
      </c>
      <c r="AG17" s="124">
        <v>2100</v>
      </c>
      <c r="AH17" s="124">
        <v>30</v>
      </c>
      <c r="AI17" s="529">
        <v>1120.5070143309872</v>
      </c>
      <c r="AJ17" s="24">
        <f>AK17/constantes!$B$4</f>
        <v>2066.9747543460385</v>
      </c>
      <c r="AK17" s="33">
        <f t="shared" si="6"/>
        <v>8061.2015419495492</v>
      </c>
      <c r="AL17" s="86">
        <v>2</v>
      </c>
      <c r="AM17" s="530">
        <v>0</v>
      </c>
      <c r="AN17" s="23"/>
      <c r="AO17" s="531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2">
        <f>constantes!$B$12</f>
        <v>0</v>
      </c>
      <c r="AZ17" s="20">
        <v>318</v>
      </c>
      <c r="BA17" s="43"/>
      <c r="BB17" s="3" t="s">
        <v>2209</v>
      </c>
      <c r="BD17" s="533">
        <v>1</v>
      </c>
      <c r="BE17" s="534">
        <v>2022</v>
      </c>
      <c r="BF17" s="535">
        <v>1</v>
      </c>
      <c r="BG17" s="536">
        <v>2022</v>
      </c>
    </row>
    <row r="18" spans="1:59" ht="15" customHeight="1">
      <c r="A18" s="124">
        <v>1017</v>
      </c>
      <c r="B18" s="124">
        <v>1017</v>
      </c>
      <c r="C18" s="537" t="s">
        <v>2215</v>
      </c>
      <c r="D18" s="537" t="s">
        <v>2215</v>
      </c>
      <c r="E18" s="525">
        <v>206</v>
      </c>
      <c r="F18" s="3" t="s">
        <v>2181</v>
      </c>
      <c r="G18" s="3" t="s">
        <v>2216</v>
      </c>
      <c r="H18" s="526">
        <v>-57.317599999999999</v>
      </c>
      <c r="I18" s="526">
        <v>-10.940340000000001</v>
      </c>
      <c r="J18" s="538" t="s">
        <v>160</v>
      </c>
      <c r="K18" s="538" t="s">
        <v>160</v>
      </c>
      <c r="L18" s="553">
        <v>10</v>
      </c>
      <c r="M18" s="106"/>
      <c r="N18" s="528">
        <v>1.6379999999999999E-2</v>
      </c>
      <c r="O18" s="528">
        <v>6.1409999999999999E-2</v>
      </c>
      <c r="P18" s="287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6">
        <v>181.12428571428572</v>
      </c>
      <c r="T18" s="106">
        <v>160.93250000000003</v>
      </c>
      <c r="U18" s="106">
        <v>37.609166666666667</v>
      </c>
      <c r="V18" s="106">
        <v>71.219107142857141</v>
      </c>
      <c r="W18" s="287">
        <f t="shared" si="3"/>
        <v>0.52646068913002109</v>
      </c>
      <c r="X18" s="288">
        <f t="shared" si="4"/>
        <v>108.45090196078435</v>
      </c>
      <c r="Y18" s="288">
        <f t="shared" si="5"/>
        <v>-4.27036292016804</v>
      </c>
      <c r="Z18" s="106">
        <v>179.21196078431385</v>
      </c>
      <c r="AA18" s="106">
        <v>147.04239215686277</v>
      </c>
      <c r="AB18" s="106">
        <v>37.09901960784314</v>
      </c>
      <c r="AC18" s="106">
        <v>70.450235294117604</v>
      </c>
      <c r="AD18" s="105">
        <v>3</v>
      </c>
      <c r="AE18" s="32" t="str">
        <f>IF(AD18=0,"",VLOOKUP(AD18,tab_tipo_expansao!$A$2:$B$4,2,0))</f>
        <v>não_considerar</v>
      </c>
      <c r="AF18" s="124">
        <v>2022</v>
      </c>
      <c r="AG18" s="124">
        <v>2100</v>
      </c>
      <c r="AH18" s="124">
        <v>30</v>
      </c>
      <c r="AI18" s="529">
        <v>1558.7032538911642</v>
      </c>
      <c r="AJ18" s="24">
        <f>AK18/constantes!$B$4</f>
        <v>1940.1334999890021</v>
      </c>
      <c r="AK18" s="33">
        <f t="shared" si="6"/>
        <v>7566.5206499571077</v>
      </c>
      <c r="AL18" s="86">
        <v>2</v>
      </c>
      <c r="AM18" s="530">
        <v>0</v>
      </c>
      <c r="AN18" s="23"/>
      <c r="AO18" s="531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2">
        <f>constantes!$B$12</f>
        <v>0</v>
      </c>
      <c r="AZ18" s="20">
        <v>318</v>
      </c>
      <c r="BA18" s="43"/>
      <c r="BB18" s="3" t="s">
        <v>2217</v>
      </c>
      <c r="BD18" s="533">
        <v>1</v>
      </c>
      <c r="BE18" s="534">
        <v>2035</v>
      </c>
      <c r="BF18" s="535">
        <v>3</v>
      </c>
      <c r="BG18" s="536">
        <v>2050</v>
      </c>
    </row>
    <row r="19" spans="1:59" ht="14.45" customHeight="1">
      <c r="A19" s="124">
        <v>1018</v>
      </c>
      <c r="B19" s="124">
        <v>1018</v>
      </c>
      <c r="C19" s="537" t="s">
        <v>2218</v>
      </c>
      <c r="D19" s="537" t="s">
        <v>2218</v>
      </c>
      <c r="E19" s="525">
        <v>70</v>
      </c>
      <c r="F19" s="3" t="s">
        <v>2199</v>
      </c>
      <c r="G19" s="3" t="s">
        <v>2219</v>
      </c>
      <c r="H19" s="526">
        <v>-47.451388999999999</v>
      </c>
      <c r="I19" s="526">
        <v>-12.425833000000001</v>
      </c>
      <c r="J19" s="538" t="s">
        <v>1983</v>
      </c>
      <c r="K19" s="538" t="s">
        <v>1983</v>
      </c>
      <c r="L19" s="553">
        <v>1</v>
      </c>
      <c r="M19" s="106"/>
      <c r="N19" s="528">
        <v>1.9820000000000001E-2</v>
      </c>
      <c r="O19" s="528">
        <v>5.2919999999999995E-2</v>
      </c>
      <c r="P19" s="287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6">
        <v>45.309047619047618</v>
      </c>
      <c r="T19" s="106">
        <v>41.534642857142863</v>
      </c>
      <c r="U19" s="106">
        <v>34.323749999999997</v>
      </c>
      <c r="V19" s="106">
        <v>37.994107142857139</v>
      </c>
      <c r="W19" s="287">
        <f t="shared" si="3"/>
        <v>0.64590798319327725</v>
      </c>
      <c r="X19" s="288">
        <f t="shared" si="4"/>
        <v>45.213558823529411</v>
      </c>
      <c r="Y19" s="288">
        <f t="shared" si="5"/>
        <v>5.4231719187675083</v>
      </c>
      <c r="Z19" s="106">
        <v>59.646156862745052</v>
      </c>
      <c r="AA19" s="106">
        <v>45.32494117647061</v>
      </c>
      <c r="AB19" s="106">
        <v>33.974862745098051</v>
      </c>
      <c r="AC19" s="106">
        <v>41.908274509803931</v>
      </c>
      <c r="AD19" s="105">
        <v>3</v>
      </c>
      <c r="AE19" s="32" t="str">
        <f>IF(AD19=0,"",VLOOKUP(AD19,tab_tipo_expansao!$A$2:$B$4,2,0))</f>
        <v>não_considerar</v>
      </c>
      <c r="AF19" s="124">
        <v>2022</v>
      </c>
      <c r="AG19" s="124">
        <v>2100</v>
      </c>
      <c r="AH19" s="124">
        <v>30</v>
      </c>
      <c r="AI19" s="529">
        <v>1010.4394724151807</v>
      </c>
      <c r="AJ19" s="24">
        <f>AK19/constantes!$B$4</f>
        <v>3701.243488700296</v>
      </c>
      <c r="AK19" s="33">
        <f t="shared" si="6"/>
        <v>14434.849605931155</v>
      </c>
      <c r="AL19" s="86">
        <v>2</v>
      </c>
      <c r="AM19" s="530">
        <v>0</v>
      </c>
      <c r="AN19" s="23"/>
      <c r="AO19" s="531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2">
        <f>constantes!$B$12</f>
        <v>0</v>
      </c>
      <c r="AZ19" s="20">
        <v>318</v>
      </c>
      <c r="BA19" s="43"/>
      <c r="BB19" s="3" t="s">
        <v>2217</v>
      </c>
      <c r="BD19" s="533">
        <v>1</v>
      </c>
      <c r="BE19" s="534">
        <v>2035</v>
      </c>
      <c r="BF19" s="535">
        <v>3</v>
      </c>
      <c r="BG19" s="536">
        <v>2050</v>
      </c>
    </row>
    <row r="20" spans="1:59" ht="14.45">
      <c r="A20" s="124">
        <v>1019</v>
      </c>
      <c r="B20" s="124">
        <v>1019</v>
      </c>
      <c r="C20" s="537" t="s">
        <v>2220</v>
      </c>
      <c r="D20" s="537" t="s">
        <v>2220</v>
      </c>
      <c r="E20" s="525">
        <v>68.599999999999994</v>
      </c>
      <c r="F20" s="3" t="s">
        <v>2221</v>
      </c>
      <c r="G20" s="3" t="s">
        <v>2222</v>
      </c>
      <c r="H20" s="526">
        <v>-51.924261000000001</v>
      </c>
      <c r="I20" s="526">
        <v>-29.437124000000001</v>
      </c>
      <c r="J20" s="538" t="s">
        <v>151</v>
      </c>
      <c r="K20" s="538" t="s">
        <v>151</v>
      </c>
      <c r="L20" s="553">
        <v>2</v>
      </c>
      <c r="M20" s="106"/>
      <c r="N20" s="528">
        <v>1.9820000000000001E-2</v>
      </c>
      <c r="O20" s="528">
        <v>5.2919999999999995E-2</v>
      </c>
      <c r="P20" s="287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6">
        <v>23.613809523809522</v>
      </c>
      <c r="T20" s="106">
        <v>33.234821428571429</v>
      </c>
      <c r="U20" s="106">
        <v>43.563333333333325</v>
      </c>
      <c r="V20" s="106">
        <v>30.462559523809521</v>
      </c>
      <c r="W20" s="287">
        <f t="shared" si="3"/>
        <v>0.55611801863602583</v>
      </c>
      <c r="X20" s="288">
        <f t="shared" si="4"/>
        <v>38.149696078431369</v>
      </c>
      <c r="Y20" s="288">
        <f t="shared" si="5"/>
        <v>5.4310651260504201</v>
      </c>
      <c r="Z20" s="106">
        <v>28.172745098039211</v>
      </c>
      <c r="AA20" s="106">
        <v>37.216156862745081</v>
      </c>
      <c r="AB20" s="106">
        <v>48.626313725490206</v>
      </c>
      <c r="AC20" s="106">
        <v>38.583568627450973</v>
      </c>
      <c r="AD20" s="105">
        <v>1</v>
      </c>
      <c r="AE20" s="32" t="str">
        <f>IF(AD20=0,"",VLOOKUP(AD20,tab_tipo_expansao!$A$2:$B$4,2,0))</f>
        <v>opcional</v>
      </c>
      <c r="AF20" s="124">
        <v>2028</v>
      </c>
      <c r="AG20" s="124">
        <v>2100</v>
      </c>
      <c r="AH20" s="124">
        <v>30</v>
      </c>
      <c r="AI20" s="529">
        <v>954.19151926512541</v>
      </c>
      <c r="AJ20" s="24">
        <f>AK20/constantes!$B$4</f>
        <v>3566.5377859950872</v>
      </c>
      <c r="AK20" s="33">
        <f t="shared" si="6"/>
        <v>13909.497365380839</v>
      </c>
      <c r="AL20" s="86">
        <v>2</v>
      </c>
      <c r="AM20" s="530">
        <v>0</v>
      </c>
      <c r="AN20" s="23"/>
      <c r="AO20" s="531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2">
        <f>constantes!$B$12</f>
        <v>0</v>
      </c>
      <c r="AZ20" s="20">
        <v>318</v>
      </c>
      <c r="BA20" s="43"/>
      <c r="BB20" s="3" t="s">
        <v>2197</v>
      </c>
      <c r="BD20" s="533">
        <v>1</v>
      </c>
      <c r="BE20" s="534">
        <v>2027</v>
      </c>
      <c r="BF20" s="535">
        <v>1</v>
      </c>
      <c r="BG20" s="536">
        <v>2027</v>
      </c>
    </row>
    <row r="21" spans="1:59" ht="14.45">
      <c r="A21" s="124">
        <v>1020</v>
      </c>
      <c r="B21" s="124">
        <v>1020</v>
      </c>
      <c r="C21" s="537" t="s">
        <v>2223</v>
      </c>
      <c r="D21" s="537" t="s">
        <v>2223</v>
      </c>
      <c r="E21" s="525">
        <v>84</v>
      </c>
      <c r="F21" s="3" t="s">
        <v>2181</v>
      </c>
      <c r="G21" s="3" t="s">
        <v>2224</v>
      </c>
      <c r="H21" s="526">
        <v>-51.604526999999997</v>
      </c>
      <c r="I21" s="526">
        <v>0.79082200000000002</v>
      </c>
      <c r="J21" s="538" t="s">
        <v>2001</v>
      </c>
      <c r="K21" s="538" t="s">
        <v>2001</v>
      </c>
      <c r="L21" s="553">
        <v>7</v>
      </c>
      <c r="M21" s="106"/>
      <c r="N21" s="528">
        <v>1.9820000000000001E-2</v>
      </c>
      <c r="O21" s="528">
        <v>5.2919999999999995E-2</v>
      </c>
      <c r="P21" s="287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6">
        <v>54.58081449120715</v>
      </c>
      <c r="T21" s="106">
        <v>61.982483116767916</v>
      </c>
      <c r="U21" s="106">
        <v>23.702093788196805</v>
      </c>
      <c r="V21" s="106">
        <v>19.984954617141653</v>
      </c>
      <c r="W21" s="287">
        <f t="shared" si="3"/>
        <v>0.49042921298242009</v>
      </c>
      <c r="X21" s="288">
        <f t="shared" si="4"/>
        <v>41.196053890523288</v>
      </c>
      <c r="Y21" s="288">
        <f t="shared" si="5"/>
        <v>1.133467387194905</v>
      </c>
      <c r="Z21" s="106">
        <v>60.599906292297305</v>
      </c>
      <c r="AA21" s="106">
        <v>60.908057028488237</v>
      </c>
      <c r="AB21" s="106">
        <v>22.366377043976243</v>
      </c>
      <c r="AC21" s="106">
        <v>20.90987519733137</v>
      </c>
      <c r="AD21" s="105">
        <v>3</v>
      </c>
      <c r="AE21" s="32" t="str">
        <f>IF(AD21=0,"",VLOOKUP(AD21,tab_tipo_expansao!$A$2:$B$4,2,0))</f>
        <v>não_considerar</v>
      </c>
      <c r="AF21" s="124">
        <v>2022</v>
      </c>
      <c r="AG21" s="124">
        <v>2100</v>
      </c>
      <c r="AH21" s="124">
        <v>30</v>
      </c>
      <c r="AI21" s="529">
        <v>935.98323797140904</v>
      </c>
      <c r="AJ21" s="24">
        <f>AK21/constantes!$B$4</f>
        <v>2857.0916909994176</v>
      </c>
      <c r="AK21" s="33">
        <f t="shared" si="6"/>
        <v>11142.657594897728</v>
      </c>
      <c r="AL21" s="86">
        <v>2</v>
      </c>
      <c r="AM21" s="530">
        <v>0</v>
      </c>
      <c r="AN21" s="23"/>
      <c r="AO21" s="531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2">
        <f>constantes!$B$12</f>
        <v>0</v>
      </c>
      <c r="AZ21" s="20">
        <v>318</v>
      </c>
      <c r="BA21" s="43"/>
      <c r="BB21" s="3" t="s">
        <v>2183</v>
      </c>
      <c r="BD21" s="533">
        <v>1</v>
      </c>
      <c r="BE21" s="534">
        <v>2027</v>
      </c>
      <c r="BF21" s="535">
        <v>1</v>
      </c>
      <c r="BG21" s="536">
        <v>2027</v>
      </c>
    </row>
    <row r="22" spans="1:59" ht="14.45" customHeight="1">
      <c r="A22" s="124">
        <v>1021</v>
      </c>
      <c r="B22" s="124">
        <v>1021</v>
      </c>
      <c r="C22" s="537" t="s">
        <v>2225</v>
      </c>
      <c r="D22" s="537" t="s">
        <v>2225</v>
      </c>
      <c r="E22" s="525">
        <v>67</v>
      </c>
      <c r="F22" s="3" t="s">
        <v>2196</v>
      </c>
      <c r="G22" s="3" t="s">
        <v>2226</v>
      </c>
      <c r="H22" s="526">
        <v>-48.333340999999997</v>
      </c>
      <c r="I22" s="526">
        <v>-20.667614</v>
      </c>
      <c r="J22" s="538" t="s">
        <v>148</v>
      </c>
      <c r="K22" s="538" t="s">
        <v>148</v>
      </c>
      <c r="L22" s="553">
        <v>1</v>
      </c>
      <c r="M22" s="106"/>
      <c r="N22" s="528">
        <v>1.9820000000000001E-2</v>
      </c>
      <c r="O22" s="528">
        <v>5.2919999999999995E-2</v>
      </c>
      <c r="P22" s="287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6">
        <v>48.756666666666661</v>
      </c>
      <c r="T22" s="106">
        <v>38.331666666666671</v>
      </c>
      <c r="U22" s="106">
        <v>24.384583333333335</v>
      </c>
      <c r="V22" s="106">
        <v>30.148333333333341</v>
      </c>
      <c r="W22" s="287">
        <f t="shared" si="3"/>
        <v>0.65277729002048601</v>
      </c>
      <c r="X22" s="288">
        <f t="shared" si="4"/>
        <v>43.736078431372562</v>
      </c>
      <c r="Y22" s="288">
        <f t="shared" si="5"/>
        <v>8.3307659313725537</v>
      </c>
      <c r="Z22" s="106">
        <v>58.483490196078456</v>
      </c>
      <c r="AA22" s="106">
        <v>46.004705882352937</v>
      </c>
      <c r="AB22" s="106">
        <v>29.847019607843141</v>
      </c>
      <c r="AC22" s="106">
        <v>40.609098039215681</v>
      </c>
      <c r="AD22" s="105">
        <v>1</v>
      </c>
      <c r="AE22" s="32" t="str">
        <f>IF(AD22=0,"",VLOOKUP(AD22,tab_tipo_expansao!$A$2:$B$4,2,0))</f>
        <v>opcional</v>
      </c>
      <c r="AF22" s="124">
        <v>2028</v>
      </c>
      <c r="AG22" s="124">
        <v>2100</v>
      </c>
      <c r="AH22" s="124">
        <v>30</v>
      </c>
      <c r="AI22" s="529">
        <v>667.77606637226347</v>
      </c>
      <c r="AJ22" s="24">
        <f>AK22/constantes!$B$4</f>
        <v>2555.5915284051416</v>
      </c>
      <c r="AK22" s="33">
        <f t="shared" si="6"/>
        <v>9966.8069607800517</v>
      </c>
      <c r="AL22" s="86">
        <v>2</v>
      </c>
      <c r="AM22" s="530">
        <v>0</v>
      </c>
      <c r="AN22" s="23"/>
      <c r="AO22" s="531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2">
        <f>constantes!$B$12</f>
        <v>0</v>
      </c>
      <c r="AZ22" s="20">
        <v>318</v>
      </c>
      <c r="BA22" s="43"/>
      <c r="BB22" s="3" t="s">
        <v>2197</v>
      </c>
      <c r="BD22" s="533">
        <v>1</v>
      </c>
      <c r="BE22" s="534">
        <v>2027</v>
      </c>
      <c r="BF22" s="535">
        <v>1</v>
      </c>
      <c r="BG22" s="536">
        <v>2027</v>
      </c>
    </row>
    <row r="23" spans="1:59" ht="14.45">
      <c r="A23" s="124">
        <v>1022</v>
      </c>
      <c r="B23" s="124">
        <v>1022</v>
      </c>
      <c r="C23" s="537" t="s">
        <v>2227</v>
      </c>
      <c r="D23" s="537" t="s">
        <v>2227</v>
      </c>
      <c r="E23" s="525">
        <v>61</v>
      </c>
      <c r="F23" s="3" t="s">
        <v>2181</v>
      </c>
      <c r="G23" s="3" t="s">
        <v>2228</v>
      </c>
      <c r="H23" s="526">
        <v>-56.581667000000003</v>
      </c>
      <c r="I23" s="526">
        <v>-13.411944</v>
      </c>
      <c r="J23" s="538" t="s">
        <v>160</v>
      </c>
      <c r="K23" s="538" t="s">
        <v>160</v>
      </c>
      <c r="L23" s="553">
        <v>1</v>
      </c>
      <c r="M23" s="106"/>
      <c r="N23" s="528">
        <v>2.068E-2</v>
      </c>
      <c r="O23" s="528">
        <v>4.6600000000000003E-2</v>
      </c>
      <c r="P23" s="287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6">
        <v>48.90428571428572</v>
      </c>
      <c r="T23" s="106">
        <v>39.11434523809524</v>
      </c>
      <c r="U23" s="106">
        <v>18.324583333333333</v>
      </c>
      <c r="V23" s="106">
        <v>27.072976190476187</v>
      </c>
      <c r="W23" s="287">
        <f t="shared" si="3"/>
        <v>0.54064593378334935</v>
      </c>
      <c r="X23" s="288">
        <f t="shared" si="4"/>
        <v>32.979401960784308</v>
      </c>
      <c r="Y23" s="288">
        <f t="shared" si="5"/>
        <v>-0.37464565826331153</v>
      </c>
      <c r="Z23" s="106">
        <v>48.316470588235291</v>
      </c>
      <c r="AA23" s="106">
        <v>36.560078431372546</v>
      </c>
      <c r="AB23" s="106">
        <v>19.065921568627445</v>
      </c>
      <c r="AC23" s="106">
        <v>27.975137254901963</v>
      </c>
      <c r="AD23" s="105">
        <v>1</v>
      </c>
      <c r="AE23" s="32" t="str">
        <f>IF(AD23=0,"",VLOOKUP(AD23,tab_tipo_expansao!$A$2:$B$4,2,0))</f>
        <v>opcional</v>
      </c>
      <c r="AF23" s="124">
        <v>2028</v>
      </c>
      <c r="AG23" s="124">
        <v>2100</v>
      </c>
      <c r="AH23" s="124">
        <v>30</v>
      </c>
      <c r="AI23" s="529">
        <v>507.88966031173118</v>
      </c>
      <c r="AJ23" s="24">
        <f>AK23/constantes!$B$4</f>
        <v>2134.8871807975252</v>
      </c>
      <c r="AK23" s="33">
        <f t="shared" si="6"/>
        <v>8326.0600051103484</v>
      </c>
      <c r="AL23" s="86">
        <v>2</v>
      </c>
      <c r="AM23" s="530">
        <v>0</v>
      </c>
      <c r="AN23" s="23"/>
      <c r="AO23" s="531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2">
        <f>constantes!$B$12</f>
        <v>0</v>
      </c>
      <c r="AZ23" s="20">
        <v>318</v>
      </c>
      <c r="BA23" s="43"/>
      <c r="BB23" s="3" t="s">
        <v>2197</v>
      </c>
      <c r="BD23" s="533">
        <v>1</v>
      </c>
      <c r="BE23" s="534">
        <v>2027</v>
      </c>
      <c r="BF23" s="535">
        <v>1</v>
      </c>
      <c r="BG23" s="536">
        <v>2027</v>
      </c>
    </row>
    <row r="24" spans="1:59" ht="14.45">
      <c r="A24" s="124">
        <v>1023</v>
      </c>
      <c r="B24" s="124">
        <v>1023</v>
      </c>
      <c r="C24" s="537" t="s">
        <v>2229</v>
      </c>
      <c r="D24" s="537" t="s">
        <v>2229</v>
      </c>
      <c r="E24" s="525">
        <v>85</v>
      </c>
      <c r="F24" s="3" t="s">
        <v>2199</v>
      </c>
      <c r="G24" s="3" t="s">
        <v>2219</v>
      </c>
      <c r="H24" s="526">
        <v>-47.802287</v>
      </c>
      <c r="I24" s="526">
        <v>-12.610586</v>
      </c>
      <c r="J24" s="538" t="s">
        <v>1983</v>
      </c>
      <c r="K24" s="538" t="s">
        <v>1983</v>
      </c>
      <c r="L24" s="553">
        <v>1</v>
      </c>
      <c r="M24" s="106"/>
      <c r="N24" s="528">
        <v>1.9820000000000001E-2</v>
      </c>
      <c r="O24" s="528">
        <v>5.2919999999999995E-2</v>
      </c>
      <c r="P24" s="287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6">
        <v>50.101428571428563</v>
      </c>
      <c r="T24" s="106">
        <v>50.153214285714284</v>
      </c>
      <c r="U24" s="106">
        <v>44.884999999999998</v>
      </c>
      <c r="V24" s="106">
        <v>46.126904761904768</v>
      </c>
      <c r="W24" s="287">
        <f t="shared" si="3"/>
        <v>0.64140553633217978</v>
      </c>
      <c r="X24" s="288">
        <f t="shared" si="4"/>
        <v>54.519470588235279</v>
      </c>
      <c r="Y24" s="288">
        <f t="shared" si="5"/>
        <v>6.7028336834733793</v>
      </c>
      <c r="Z24" s="106">
        <v>71.135764705882309</v>
      </c>
      <c r="AA24" s="106">
        <v>54.722156862745088</v>
      </c>
      <c r="AB24" s="106">
        <v>42.538509803921563</v>
      </c>
      <c r="AC24" s="106">
        <v>49.68145098039215</v>
      </c>
      <c r="AD24" s="105">
        <v>3</v>
      </c>
      <c r="AE24" s="32" t="str">
        <f>IF(AD24=0,"",VLOOKUP(AD24,tab_tipo_expansao!$A$2:$B$4,2,0))</f>
        <v>não_considerar</v>
      </c>
      <c r="AF24" s="124">
        <v>2022</v>
      </c>
      <c r="AG24" s="124">
        <v>2100</v>
      </c>
      <c r="AH24" s="124">
        <v>30</v>
      </c>
      <c r="AI24" s="529">
        <v>1171.3231681199093</v>
      </c>
      <c r="AJ24" s="24">
        <f>AK24/constantes!$B$4</f>
        <v>3533.4032220811741</v>
      </c>
      <c r="AK24" s="33">
        <f t="shared" si="6"/>
        <v>13780.272566116579</v>
      </c>
      <c r="AL24" s="86">
        <v>2</v>
      </c>
      <c r="AM24" s="530">
        <v>0</v>
      </c>
      <c r="AN24" s="23"/>
      <c r="AO24" s="531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2">
        <f>constantes!$B$12</f>
        <v>0</v>
      </c>
      <c r="AZ24" s="20">
        <v>318</v>
      </c>
      <c r="BA24" s="43"/>
      <c r="BB24" s="3" t="s">
        <v>2217</v>
      </c>
      <c r="BD24" s="533">
        <v>1</v>
      </c>
      <c r="BE24" s="534">
        <v>2035</v>
      </c>
      <c r="BF24" s="535">
        <v>3</v>
      </c>
      <c r="BG24" s="536">
        <v>2050</v>
      </c>
    </row>
    <row r="25" spans="1:59" ht="14.45">
      <c r="A25" s="124">
        <v>1024</v>
      </c>
      <c r="B25" s="124">
        <v>1024</v>
      </c>
      <c r="C25" s="537" t="s">
        <v>2230</v>
      </c>
      <c r="D25" s="537" t="s">
        <v>2230</v>
      </c>
      <c r="E25" s="525">
        <v>80</v>
      </c>
      <c r="F25" s="3" t="s">
        <v>2231</v>
      </c>
      <c r="G25" s="3" t="s">
        <v>2138</v>
      </c>
      <c r="H25" s="526">
        <v>-42.008727999999998</v>
      </c>
      <c r="I25" s="526">
        <v>-21.639526</v>
      </c>
      <c r="J25" s="538" t="s">
        <v>284</v>
      </c>
      <c r="K25" s="538" t="s">
        <v>284</v>
      </c>
      <c r="L25" s="553">
        <v>1</v>
      </c>
      <c r="M25" s="106"/>
      <c r="N25" s="528">
        <v>1.9820000000000001E-2</v>
      </c>
      <c r="O25" s="528">
        <v>5.2919999999999995E-2</v>
      </c>
      <c r="P25" s="287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6">
        <v>59.52</v>
      </c>
      <c r="T25" s="106">
        <v>48.710416666666667</v>
      </c>
      <c r="U25" s="106">
        <v>28.935416666666669</v>
      </c>
      <c r="V25" s="106">
        <v>48.249047619047623</v>
      </c>
      <c r="W25" s="287">
        <f t="shared" si="3"/>
        <v>0.60012500000000002</v>
      </c>
      <c r="X25" s="288">
        <f t="shared" si="4"/>
        <v>48.01</v>
      </c>
      <c r="Y25" s="288">
        <f t="shared" si="5"/>
        <v>1.6562797619047558</v>
      </c>
      <c r="Z25" s="106">
        <v>63.143098039215687</v>
      </c>
      <c r="AA25" s="106">
        <v>49.197372549019597</v>
      </c>
      <c r="AB25" s="106">
        <v>29.388117647058831</v>
      </c>
      <c r="AC25" s="106">
        <v>50.311411764705873</v>
      </c>
      <c r="AD25" s="105">
        <v>1</v>
      </c>
      <c r="AE25" s="32" t="str">
        <f>IF(AD25=0,"",VLOOKUP(AD25,tab_tipo_expansao!$A$2:$B$4,2,0))</f>
        <v>opcional</v>
      </c>
      <c r="AF25" s="124">
        <v>2028</v>
      </c>
      <c r="AG25" s="124">
        <v>2100</v>
      </c>
      <c r="AH25" s="124">
        <v>30</v>
      </c>
      <c r="AI25" s="529">
        <v>788.72514709160987</v>
      </c>
      <c r="AJ25" s="24">
        <f>AK25/constantes!$B$4</f>
        <v>2527.9652150372112</v>
      </c>
      <c r="AK25" s="33">
        <f t="shared" si="6"/>
        <v>9859.0643386451229</v>
      </c>
      <c r="AL25" s="86">
        <v>2</v>
      </c>
      <c r="AM25" s="530">
        <v>0</v>
      </c>
      <c r="AN25" s="23"/>
      <c r="AO25" s="531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2">
        <f>constantes!$B$12</f>
        <v>0</v>
      </c>
      <c r="AZ25" s="20">
        <v>318</v>
      </c>
      <c r="BA25" s="43"/>
      <c r="BB25" s="3" t="s">
        <v>2197</v>
      </c>
      <c r="BD25" s="533">
        <v>1</v>
      </c>
      <c r="BE25" s="534">
        <v>2027</v>
      </c>
      <c r="BF25" s="535">
        <v>1</v>
      </c>
      <c r="BG25" s="536">
        <v>2027</v>
      </c>
    </row>
    <row r="26" spans="1:59" ht="14.45">
      <c r="A26" s="124">
        <v>1025</v>
      </c>
      <c r="B26" s="124">
        <v>1025</v>
      </c>
      <c r="C26" s="537" t="s">
        <v>2232</v>
      </c>
      <c r="D26" s="537" t="s">
        <v>2232</v>
      </c>
      <c r="E26" s="525">
        <v>46.5</v>
      </c>
      <c r="F26" s="3" t="s">
        <v>2196</v>
      </c>
      <c r="G26" s="3" t="s">
        <v>2226</v>
      </c>
      <c r="H26" s="526">
        <v>-48.445278000000002</v>
      </c>
      <c r="I26" s="526">
        <v>-20.460277999999999</v>
      </c>
      <c r="J26" s="538" t="s">
        <v>148</v>
      </c>
      <c r="K26" s="538" t="s">
        <v>148</v>
      </c>
      <c r="L26" s="553">
        <v>1</v>
      </c>
      <c r="M26" s="106"/>
      <c r="N26" s="528">
        <v>2.068E-2</v>
      </c>
      <c r="O26" s="528">
        <v>4.6600000000000003E-2</v>
      </c>
      <c r="P26" s="287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6">
        <v>32.779523809523816</v>
      </c>
      <c r="T26" s="106">
        <v>27.254523809523807</v>
      </c>
      <c r="U26" s="106">
        <v>18.245416666666667</v>
      </c>
      <c r="V26" s="106">
        <v>21.972499999999997</v>
      </c>
      <c r="W26" s="287">
        <f t="shared" si="3"/>
        <v>0.64809972591187015</v>
      </c>
      <c r="X26" s="288">
        <f t="shared" si="4"/>
        <v>30.136637254901959</v>
      </c>
      <c r="Y26" s="288">
        <f t="shared" si="5"/>
        <v>5.0736461834733859</v>
      </c>
      <c r="Z26" s="106">
        <v>38.007372549019614</v>
      </c>
      <c r="AA26" s="106">
        <v>32.007686274509794</v>
      </c>
      <c r="AB26" s="106">
        <v>21.919490196078428</v>
      </c>
      <c r="AC26" s="106">
        <v>28.611999999999995</v>
      </c>
      <c r="AD26" s="105">
        <v>1</v>
      </c>
      <c r="AE26" s="32" t="str">
        <f>IF(AD26=0,"",VLOOKUP(AD26,tab_tipo_expansao!$A$2:$B$4,2,0))</f>
        <v>opcional</v>
      </c>
      <c r="AF26" s="124">
        <v>2028</v>
      </c>
      <c r="AG26" s="124">
        <v>2100</v>
      </c>
      <c r="AH26" s="124">
        <v>30</v>
      </c>
      <c r="AI26" s="529">
        <v>593.0580785001664</v>
      </c>
      <c r="AJ26" s="24">
        <f>AK26/constantes!$B$4</f>
        <v>3270.2403005247666</v>
      </c>
      <c r="AK26" s="33">
        <f t="shared" si="6"/>
        <v>12753.93717204659</v>
      </c>
      <c r="AL26" s="86">
        <v>2</v>
      </c>
      <c r="AM26" s="530">
        <v>0</v>
      </c>
      <c r="AN26" s="23"/>
      <c r="AO26" s="531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2">
        <f>constantes!$B$12</f>
        <v>0</v>
      </c>
      <c r="AZ26" s="20">
        <v>318</v>
      </c>
      <c r="BA26" s="43"/>
      <c r="BB26" s="3" t="s">
        <v>2197</v>
      </c>
      <c r="BD26" s="533">
        <v>1</v>
      </c>
      <c r="BE26" s="534">
        <v>2027</v>
      </c>
      <c r="BF26" s="535">
        <v>1</v>
      </c>
      <c r="BG26" s="536">
        <v>2027</v>
      </c>
    </row>
    <row r="27" spans="1:59" ht="14.45">
      <c r="A27" s="124">
        <v>1026</v>
      </c>
      <c r="B27" s="124">
        <v>1026</v>
      </c>
      <c r="C27" s="537" t="s">
        <v>2233</v>
      </c>
      <c r="D27" s="537" t="s">
        <v>2233</v>
      </c>
      <c r="E27" s="525">
        <v>110</v>
      </c>
      <c r="F27" s="3" t="s">
        <v>2231</v>
      </c>
      <c r="G27" s="3" t="s">
        <v>2234</v>
      </c>
      <c r="H27" s="526">
        <v>-42.897592000000003</v>
      </c>
      <c r="I27" s="526">
        <v>-20.257141000000001</v>
      </c>
      <c r="J27" s="538" t="s">
        <v>152</v>
      </c>
      <c r="K27" s="538" t="s">
        <v>152</v>
      </c>
      <c r="L27" s="553">
        <v>1</v>
      </c>
      <c r="M27" s="106"/>
      <c r="N27" s="528">
        <v>1.9820000000000001E-2</v>
      </c>
      <c r="O27" s="528">
        <v>5.2919999999999995E-2</v>
      </c>
      <c r="P27" s="287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6">
        <v>68.688571428571436</v>
      </c>
      <c r="T27" s="106">
        <v>46.244107142857139</v>
      </c>
      <c r="U27" s="106">
        <v>28.671250000000001</v>
      </c>
      <c r="V27" s="106">
        <v>49.753035714285716</v>
      </c>
      <c r="W27" s="287">
        <f t="shared" si="3"/>
        <v>0.43621265597147951</v>
      </c>
      <c r="X27" s="288">
        <f t="shared" si="4"/>
        <v>47.983392156862749</v>
      </c>
      <c r="Y27" s="288">
        <f t="shared" si="5"/>
        <v>-0.35584891456582568</v>
      </c>
      <c r="Z27" s="106">
        <v>70.099176470588262</v>
      </c>
      <c r="AA27" s="106">
        <v>42.02023529411764</v>
      </c>
      <c r="AB27" s="106">
        <v>28.750823529411761</v>
      </c>
      <c r="AC27" s="106">
        <v>51.063333333333333</v>
      </c>
      <c r="AD27" s="105">
        <v>1</v>
      </c>
      <c r="AE27" s="32" t="str">
        <f>IF(AD27=0,"",VLOOKUP(AD27,tab_tipo_expansao!$A$2:$B$4,2,0))</f>
        <v>opcional</v>
      </c>
      <c r="AF27" s="124">
        <v>2028</v>
      </c>
      <c r="AG27" s="124">
        <v>2100</v>
      </c>
      <c r="AH27" s="124">
        <v>30</v>
      </c>
      <c r="AI27" s="529">
        <v>552.40776587152448</v>
      </c>
      <c r="AJ27" s="24">
        <f>AK27/constantes!$B$4</f>
        <v>1287.6637899103134</v>
      </c>
      <c r="AK27" s="33">
        <f t="shared" si="6"/>
        <v>5021.8887806502225</v>
      </c>
      <c r="AL27" s="86">
        <v>2</v>
      </c>
      <c r="AM27" s="530">
        <v>0</v>
      </c>
      <c r="AN27" s="23"/>
      <c r="AO27" s="531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2">
        <f>constantes!$B$12</f>
        <v>0</v>
      </c>
      <c r="AZ27" s="20">
        <v>318</v>
      </c>
      <c r="BA27" s="43"/>
      <c r="BB27" s="3" t="s">
        <v>2197</v>
      </c>
      <c r="BD27" s="533">
        <v>1</v>
      </c>
      <c r="BE27" s="534">
        <v>2027</v>
      </c>
      <c r="BF27" s="535">
        <v>1</v>
      </c>
      <c r="BG27" s="536">
        <v>2027</v>
      </c>
    </row>
    <row r="28" spans="1:59" ht="14.45" customHeight="1">
      <c r="A28" s="124">
        <v>1027</v>
      </c>
      <c r="B28" s="124">
        <v>1027</v>
      </c>
      <c r="C28" s="619" t="s">
        <v>2235</v>
      </c>
      <c r="D28" s="537" t="s">
        <v>2235</v>
      </c>
      <c r="E28" s="624">
        <v>650</v>
      </c>
      <c r="F28" s="3" t="s">
        <v>2181</v>
      </c>
      <c r="G28" s="3" t="s">
        <v>2236</v>
      </c>
      <c r="H28" s="526">
        <v>-61.035497999999997</v>
      </c>
      <c r="I28" s="526">
        <v>1.8773139999999999</v>
      </c>
      <c r="J28" s="538" t="s">
        <v>159</v>
      </c>
      <c r="K28" s="538" t="s">
        <v>159</v>
      </c>
      <c r="L28" s="553">
        <v>7</v>
      </c>
      <c r="M28" s="106"/>
      <c r="N28" s="528">
        <v>1.6379999999999999E-2</v>
      </c>
      <c r="O28" s="528">
        <v>6.1409999999999999E-2</v>
      </c>
      <c r="P28" s="287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6">
        <v>422.35154070576965</v>
      </c>
      <c r="T28" s="106">
        <v>479.62635745118024</v>
      </c>
      <c r="U28" s="106">
        <v>183.40905907533241</v>
      </c>
      <c r="V28" s="106">
        <v>154.64548215645328</v>
      </c>
      <c r="W28" s="287">
        <f t="shared" si="3"/>
        <v>0.49042921298242004</v>
      </c>
      <c r="X28" s="288">
        <f t="shared" si="4"/>
        <v>318.77898843857304</v>
      </c>
      <c r="Y28" s="288">
        <f t="shared" si="5"/>
        <v>8.7708785913891347</v>
      </c>
      <c r="Z28" s="106">
        <v>468.9278463094434</v>
      </c>
      <c r="AA28" s="106">
        <v>471.31234605377807</v>
      </c>
      <c r="AB28" s="106">
        <v>173.07315569743523</v>
      </c>
      <c r="AC28" s="106">
        <v>161.80260569363557</v>
      </c>
      <c r="AD28" s="105">
        <v>1</v>
      </c>
      <c r="AE28" s="32" t="str">
        <f>IF(AD28=0,"",VLOOKUP(AD28,tab_tipo_expansao!$A$2:$B$4,2,0))</f>
        <v>opcional</v>
      </c>
      <c r="AF28" s="124">
        <v>2026</v>
      </c>
      <c r="AG28" s="124">
        <v>2100</v>
      </c>
      <c r="AH28" s="124">
        <v>30</v>
      </c>
      <c r="AI28" s="529">
        <v>4997.337747407707</v>
      </c>
      <c r="AJ28" s="24">
        <f>AK28/constantes!$B$4</f>
        <v>1971.3363895099435</v>
      </c>
      <c r="AK28" s="33">
        <f t="shared" si="6"/>
        <v>7688.2119190887797</v>
      </c>
      <c r="AL28" s="86">
        <v>3</v>
      </c>
      <c r="AM28" s="530">
        <v>0</v>
      </c>
      <c r="AN28" s="23"/>
      <c r="AO28" s="531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2">
        <f>constantes!$B$12</f>
        <v>0</v>
      </c>
      <c r="AZ28" s="20">
        <v>318</v>
      </c>
      <c r="BA28" s="43"/>
      <c r="BB28" s="3" t="s">
        <v>2209</v>
      </c>
      <c r="BD28" s="533">
        <v>1</v>
      </c>
      <c r="BE28" s="534">
        <v>2025</v>
      </c>
      <c r="BF28" s="535">
        <v>1</v>
      </c>
      <c r="BG28" s="536">
        <v>2025</v>
      </c>
    </row>
    <row r="29" spans="1:59" ht="14.45">
      <c r="A29" s="124">
        <v>1028</v>
      </c>
      <c r="B29" s="124">
        <v>1028</v>
      </c>
      <c r="C29" s="537" t="s">
        <v>2237</v>
      </c>
      <c r="D29" s="537" t="s">
        <v>2237</v>
      </c>
      <c r="E29" s="525">
        <v>57</v>
      </c>
      <c r="F29" s="3" t="s">
        <v>2231</v>
      </c>
      <c r="G29" s="3" t="s">
        <v>2234</v>
      </c>
      <c r="H29" s="526">
        <v>-42.713569999999997</v>
      </c>
      <c r="I29" s="526">
        <v>-20.016563999999999</v>
      </c>
      <c r="J29" s="538" t="s">
        <v>152</v>
      </c>
      <c r="K29" s="538" t="s">
        <v>152</v>
      </c>
      <c r="L29" s="553">
        <v>1</v>
      </c>
      <c r="M29" s="106"/>
      <c r="N29" s="528">
        <v>2.068E-2</v>
      </c>
      <c r="O29" s="528">
        <v>4.6600000000000003E-2</v>
      </c>
      <c r="P29" s="287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6">
        <v>47.745714285714293</v>
      </c>
      <c r="T29" s="106">
        <v>36.475119047619046</v>
      </c>
      <c r="U29" s="106">
        <v>24.776250000000001</v>
      </c>
      <c r="V29" s="106">
        <v>38.92071428571429</v>
      </c>
      <c r="W29" s="287">
        <f t="shared" si="3"/>
        <v>0.67098692810457483</v>
      </c>
      <c r="X29" s="288">
        <f t="shared" si="4"/>
        <v>38.246254901960768</v>
      </c>
      <c r="Y29" s="288">
        <f t="shared" si="5"/>
        <v>1.2668054971988596</v>
      </c>
      <c r="Z29" s="106">
        <v>49.77129411764701</v>
      </c>
      <c r="AA29" s="106">
        <v>36.546549019607845</v>
      </c>
      <c r="AB29" s="106">
        <v>26.258078431372549</v>
      </c>
      <c r="AC29" s="106">
        <v>40.409098039215657</v>
      </c>
      <c r="AD29" s="105">
        <v>3</v>
      </c>
      <c r="AE29" s="32" t="str">
        <f>IF(AD29=0,"",VLOOKUP(AD29,tab_tipo_expansao!$A$2:$B$4,2,0))</f>
        <v>não_considerar</v>
      </c>
      <c r="AF29" s="124">
        <v>2022</v>
      </c>
      <c r="AG29" s="124">
        <v>2100</v>
      </c>
      <c r="AH29" s="124">
        <v>30</v>
      </c>
      <c r="AI29" s="529">
        <v>378.8373290750967</v>
      </c>
      <c r="AJ29" s="24">
        <f>AK29/constantes!$B$4</f>
        <v>1704.1715208056532</v>
      </c>
      <c r="AK29" s="33">
        <f t="shared" si="6"/>
        <v>6646.2689311420472</v>
      </c>
      <c r="AL29" s="86">
        <v>2</v>
      </c>
      <c r="AM29" s="530">
        <v>0</v>
      </c>
      <c r="AN29" s="23"/>
      <c r="AO29" s="531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2">
        <f>constantes!$B$12</f>
        <v>0</v>
      </c>
      <c r="AZ29" s="20">
        <v>318</v>
      </c>
      <c r="BA29" s="43"/>
      <c r="BB29" s="3" t="s">
        <v>2183</v>
      </c>
      <c r="BD29" s="533">
        <v>1</v>
      </c>
      <c r="BE29" s="534">
        <v>2027</v>
      </c>
      <c r="BF29" s="535">
        <v>1</v>
      </c>
      <c r="BG29" s="536">
        <v>2027</v>
      </c>
    </row>
    <row r="30" spans="1:59" ht="14.45">
      <c r="A30" s="124">
        <v>1029</v>
      </c>
      <c r="B30" s="124">
        <v>1029</v>
      </c>
      <c r="C30" s="537" t="s">
        <v>2238</v>
      </c>
      <c r="D30" s="537" t="s">
        <v>2238</v>
      </c>
      <c r="E30" s="525">
        <v>32.1</v>
      </c>
      <c r="F30" s="3" t="s">
        <v>2199</v>
      </c>
      <c r="G30" s="3" t="s">
        <v>2239</v>
      </c>
      <c r="H30" s="526">
        <v>-52.516509999999997</v>
      </c>
      <c r="I30" s="526">
        <v>-15.855024</v>
      </c>
      <c r="J30" s="538" t="s">
        <v>160</v>
      </c>
      <c r="K30" s="538" t="s">
        <v>160</v>
      </c>
      <c r="L30" s="553">
        <v>1</v>
      </c>
      <c r="M30" s="106"/>
      <c r="N30" s="528">
        <v>2.068E-2</v>
      </c>
      <c r="O30" s="528">
        <v>4.6600000000000003E-2</v>
      </c>
      <c r="P30" s="287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6">
        <v>21.405415503664425</v>
      </c>
      <c r="T30" s="106">
        <v>18.790702101285397</v>
      </c>
      <c r="U30" s="106">
        <v>13.32921541582234</v>
      </c>
      <c r="V30" s="106">
        <v>14.798785217379725</v>
      </c>
      <c r="W30" s="287">
        <f t="shared" si="3"/>
        <v>0.56765074645560576</v>
      </c>
      <c r="X30" s="288">
        <f t="shared" si="4"/>
        <v>18.221588961224946</v>
      </c>
      <c r="Y30" s="288">
        <f t="shared" si="5"/>
        <v>1.1405594016869749</v>
      </c>
      <c r="Z30" s="106">
        <v>23.81661951510776</v>
      </c>
      <c r="AA30" s="106">
        <v>19.813792236998417</v>
      </c>
      <c r="AB30" s="106">
        <v>13.641468601512125</v>
      </c>
      <c r="AC30" s="106">
        <v>15.614475491281482</v>
      </c>
      <c r="AD30" s="105">
        <v>1</v>
      </c>
      <c r="AE30" s="32" t="str">
        <f>IF(AD30=0,"",VLOOKUP(AD30,tab_tipo_expansao!$A$2:$B$4,2,0))</f>
        <v>opcional</v>
      </c>
      <c r="AF30" s="124">
        <v>2028</v>
      </c>
      <c r="AG30" s="124">
        <v>2100</v>
      </c>
      <c r="AH30" s="124">
        <v>30</v>
      </c>
      <c r="AI30" s="529">
        <v>421.44080914670968</v>
      </c>
      <c r="AJ30" s="24">
        <f>AK30/constantes!$B$4</f>
        <v>3366.4095306870331</v>
      </c>
      <c r="AK30" s="33">
        <f t="shared" si="6"/>
        <v>13128.997169679429</v>
      </c>
      <c r="AL30" s="86">
        <v>2</v>
      </c>
      <c r="AM30" s="530">
        <v>0</v>
      </c>
      <c r="AN30" s="23"/>
      <c r="AO30" s="531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2">
        <f>constantes!$B$12</f>
        <v>0</v>
      </c>
      <c r="AZ30" s="20">
        <v>318</v>
      </c>
      <c r="BA30" s="43"/>
      <c r="BB30" s="3" t="s">
        <v>2197</v>
      </c>
      <c r="BD30" s="533">
        <v>1</v>
      </c>
      <c r="BE30" s="534">
        <v>2027</v>
      </c>
      <c r="BF30" s="535">
        <v>1</v>
      </c>
      <c r="BG30" s="536">
        <v>2027</v>
      </c>
    </row>
    <row r="31" spans="1:59" ht="14.45">
      <c r="A31" s="124">
        <v>1030</v>
      </c>
      <c r="B31" s="124">
        <v>1030</v>
      </c>
      <c r="C31" s="537" t="s">
        <v>2240</v>
      </c>
      <c r="D31" s="537" t="s">
        <v>2240</v>
      </c>
      <c r="E31" s="525">
        <v>45</v>
      </c>
      <c r="F31" s="3" t="s">
        <v>2231</v>
      </c>
      <c r="G31" s="3" t="s">
        <v>2241</v>
      </c>
      <c r="H31" s="526">
        <v>-42.990372000000001</v>
      </c>
      <c r="I31" s="526">
        <v>-20.429535000000001</v>
      </c>
      <c r="J31" s="538" t="s">
        <v>152</v>
      </c>
      <c r="K31" s="538" t="s">
        <v>152</v>
      </c>
      <c r="L31" s="553">
        <v>1</v>
      </c>
      <c r="M31" s="106"/>
      <c r="N31" s="528">
        <v>2.068E-2</v>
      </c>
      <c r="O31" s="528">
        <v>4.6600000000000003E-2</v>
      </c>
      <c r="P31" s="287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6">
        <v>31.205238095238098</v>
      </c>
      <c r="T31" s="106">
        <v>21.778869047619043</v>
      </c>
      <c r="U31" s="106">
        <v>14.015000000000001</v>
      </c>
      <c r="V31" s="106">
        <v>23.808333333333334</v>
      </c>
      <c r="W31" s="287">
        <f t="shared" si="3"/>
        <v>0.50590871459694953</v>
      </c>
      <c r="X31" s="288">
        <f t="shared" si="4"/>
        <v>22.76589215686273</v>
      </c>
      <c r="Y31" s="288">
        <f t="shared" si="5"/>
        <v>6.4032037815110243E-2</v>
      </c>
      <c r="Z31" s="106">
        <v>32.618274509803918</v>
      </c>
      <c r="AA31" s="106">
        <v>20.281058823529388</v>
      </c>
      <c r="AB31" s="106">
        <v>14.019803921568631</v>
      </c>
      <c r="AC31" s="106">
        <v>24.144431372548997</v>
      </c>
      <c r="AD31" s="105">
        <v>1</v>
      </c>
      <c r="AE31" s="32" t="str">
        <f>IF(AD31=0,"",VLOOKUP(AD31,tab_tipo_expansao!$A$2:$B$4,2,0))</f>
        <v>opcional</v>
      </c>
      <c r="AF31" s="124">
        <v>2028</v>
      </c>
      <c r="AG31" s="124">
        <v>2100</v>
      </c>
      <c r="AH31" s="124">
        <v>30</v>
      </c>
      <c r="AI31" s="529">
        <v>420.55108839887566</v>
      </c>
      <c r="AJ31" s="24">
        <f>AK31/constantes!$B$4</f>
        <v>2396.302497999292</v>
      </c>
      <c r="AK31" s="33">
        <f t="shared" si="6"/>
        <v>9345.5797421972384</v>
      </c>
      <c r="AL31" s="86">
        <v>2</v>
      </c>
      <c r="AM31" s="530">
        <v>0</v>
      </c>
      <c r="AN31" s="23"/>
      <c r="AO31" s="531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2">
        <f>constantes!$B$12</f>
        <v>0</v>
      </c>
      <c r="AZ31" s="20">
        <v>318</v>
      </c>
      <c r="BA31" s="43"/>
      <c r="BB31" s="3" t="s">
        <v>2197</v>
      </c>
      <c r="BD31" s="533">
        <v>1</v>
      </c>
      <c r="BE31" s="534">
        <v>2027</v>
      </c>
      <c r="BF31" s="535">
        <v>1</v>
      </c>
      <c r="BG31" s="536">
        <v>2027</v>
      </c>
    </row>
    <row r="32" spans="1:59" ht="14.45" customHeight="1">
      <c r="A32" s="124">
        <v>1031</v>
      </c>
      <c r="B32" s="124">
        <v>1031</v>
      </c>
      <c r="C32" s="617" t="s">
        <v>2242</v>
      </c>
      <c r="D32" s="537" t="s">
        <v>2242</v>
      </c>
      <c r="E32" s="525">
        <v>142</v>
      </c>
      <c r="F32" s="3" t="s">
        <v>2199</v>
      </c>
      <c r="G32" s="3" t="s">
        <v>2243</v>
      </c>
      <c r="H32" s="526">
        <v>-49.213498999999999</v>
      </c>
      <c r="I32" s="526">
        <v>-14.832181</v>
      </c>
      <c r="J32" s="538" t="s">
        <v>2005</v>
      </c>
      <c r="K32" s="538" t="s">
        <v>2005</v>
      </c>
      <c r="L32" s="553">
        <v>1</v>
      </c>
      <c r="M32" s="106"/>
      <c r="N32" s="528">
        <v>1.9820000000000001E-2</v>
      </c>
      <c r="O32" s="528">
        <v>5.2919999999999995E-2</v>
      </c>
      <c r="P32" s="287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6">
        <v>99.826666666666668</v>
      </c>
      <c r="T32" s="106">
        <v>65.579226190476192</v>
      </c>
      <c r="U32" s="106">
        <v>36.11333333333333</v>
      </c>
      <c r="V32" s="106">
        <v>70.795654761904757</v>
      </c>
      <c r="W32" s="287">
        <f t="shared" si="3"/>
        <v>0.5994388290527477</v>
      </c>
      <c r="X32" s="288">
        <f t="shared" si="4"/>
        <v>85.120313725490178</v>
      </c>
      <c r="Y32" s="288">
        <f t="shared" si="5"/>
        <v>17.041593487394934</v>
      </c>
      <c r="Z32" s="106">
        <v>124.40411764705873</v>
      </c>
      <c r="AA32" s="106">
        <v>88.126039215686262</v>
      </c>
      <c r="AB32" s="106">
        <v>47.311058823529414</v>
      </c>
      <c r="AC32" s="106">
        <v>80.640039215686244</v>
      </c>
      <c r="AD32" s="105">
        <v>1</v>
      </c>
      <c r="AE32" s="32" t="str">
        <f>IF(AD32=0,"",VLOOKUP(AD32,tab_tipo_expansao!$A$2:$B$4,2,0))</f>
        <v>opcional</v>
      </c>
      <c r="AF32" s="124">
        <v>2026</v>
      </c>
      <c r="AG32" s="124">
        <v>2100</v>
      </c>
      <c r="AH32" s="124">
        <v>30</v>
      </c>
      <c r="AI32" s="529">
        <v>1729.6536299706161</v>
      </c>
      <c r="AJ32" s="24">
        <f>AK32/constantes!$B$4</f>
        <v>3123.2459912795525</v>
      </c>
      <c r="AK32" s="33">
        <f t="shared" si="6"/>
        <v>12180.659365990254</v>
      </c>
      <c r="AL32" s="86">
        <v>2</v>
      </c>
      <c r="AM32" s="530">
        <v>0</v>
      </c>
      <c r="AN32" s="23"/>
      <c r="AO32" s="531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2">
        <f>constantes!$B$12</f>
        <v>0</v>
      </c>
      <c r="AZ32" s="20">
        <v>318</v>
      </c>
      <c r="BA32" s="43"/>
      <c r="BB32" s="3" t="s">
        <v>2209</v>
      </c>
      <c r="BD32" s="533">
        <v>1</v>
      </c>
      <c r="BE32" s="534">
        <v>2026</v>
      </c>
      <c r="BF32" s="535">
        <v>1</v>
      </c>
      <c r="BG32" s="536">
        <v>2026</v>
      </c>
    </row>
    <row r="33" spans="1:59" ht="14.45">
      <c r="A33" s="124">
        <v>1032</v>
      </c>
      <c r="B33" s="124">
        <v>1032</v>
      </c>
      <c r="C33" s="537" t="s">
        <v>2244</v>
      </c>
      <c r="D33" s="537" t="s">
        <v>2244</v>
      </c>
      <c r="E33" s="525">
        <v>42.8</v>
      </c>
      <c r="F33" s="3" t="s">
        <v>2199</v>
      </c>
      <c r="G33" s="3" t="s">
        <v>2200</v>
      </c>
      <c r="H33" s="526">
        <v>-53.854004000000003</v>
      </c>
      <c r="I33" s="526">
        <v>-15.254529</v>
      </c>
      <c r="J33" s="538" t="s">
        <v>160</v>
      </c>
      <c r="K33" s="538" t="s">
        <v>160</v>
      </c>
      <c r="L33" s="553">
        <v>1</v>
      </c>
      <c r="M33" s="106"/>
      <c r="N33" s="528">
        <v>2.068E-2</v>
      </c>
      <c r="O33" s="528">
        <v>4.6600000000000003E-2</v>
      </c>
      <c r="P33" s="287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6">
        <v>28.540554004885895</v>
      </c>
      <c r="T33" s="106">
        <v>25.054269468380525</v>
      </c>
      <c r="U33" s="106">
        <v>17.772287221096448</v>
      </c>
      <c r="V33" s="106">
        <v>19.731713623172965</v>
      </c>
      <c r="W33" s="287">
        <f t="shared" si="3"/>
        <v>0.56765074645560576</v>
      </c>
      <c r="X33" s="288">
        <f t="shared" si="4"/>
        <v>24.295451948299924</v>
      </c>
      <c r="Y33" s="288">
        <f t="shared" si="5"/>
        <v>1.5207458689159665</v>
      </c>
      <c r="Z33" s="106">
        <v>31.755492686810346</v>
      </c>
      <c r="AA33" s="106">
        <v>26.418389649331218</v>
      </c>
      <c r="AB33" s="106">
        <v>18.188624802016164</v>
      </c>
      <c r="AC33" s="106">
        <v>20.819300655041971</v>
      </c>
      <c r="AD33" s="105">
        <v>3</v>
      </c>
      <c r="AE33" s="32" t="str">
        <f>IF(AD33=0,"",VLOOKUP(AD33,tab_tipo_expansao!$A$2:$B$4,2,0))</f>
        <v>não_considerar</v>
      </c>
      <c r="AF33" s="124">
        <v>2022</v>
      </c>
      <c r="AG33" s="124">
        <v>2100</v>
      </c>
      <c r="AH33" s="124">
        <v>30</v>
      </c>
      <c r="AI33" s="529">
        <v>403.2823462702126</v>
      </c>
      <c r="AJ33" s="24">
        <f>AK33/constantes!$B$4</f>
        <v>2416.0217245998842</v>
      </c>
      <c r="AK33" s="33">
        <f t="shared" si="6"/>
        <v>9422.4847259395483</v>
      </c>
      <c r="AL33" s="86">
        <v>2</v>
      </c>
      <c r="AM33" s="530">
        <v>0</v>
      </c>
      <c r="AN33" s="23"/>
      <c r="AO33" s="531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2">
        <f>constantes!$B$12</f>
        <v>0</v>
      </c>
      <c r="AZ33" s="20">
        <v>318</v>
      </c>
      <c r="BA33" s="43"/>
      <c r="BB33" s="3" t="s">
        <v>2217</v>
      </c>
      <c r="BD33" s="533">
        <v>1</v>
      </c>
      <c r="BE33" s="534">
        <v>2035</v>
      </c>
      <c r="BF33" s="535">
        <v>3</v>
      </c>
      <c r="BG33" s="536">
        <v>2050</v>
      </c>
    </row>
    <row r="34" spans="1:59" ht="14.45">
      <c r="A34" s="124">
        <v>1033</v>
      </c>
      <c r="B34" s="124">
        <v>1033</v>
      </c>
      <c r="C34" s="537" t="s">
        <v>2245</v>
      </c>
      <c r="D34" s="537" t="s">
        <v>2245</v>
      </c>
      <c r="E34" s="525">
        <v>63</v>
      </c>
      <c r="F34" s="3" t="s">
        <v>2246</v>
      </c>
      <c r="G34" s="3" t="s">
        <v>2246</v>
      </c>
      <c r="H34" s="526">
        <v>-43.082168000000003</v>
      </c>
      <c r="I34" s="526">
        <v>-6.748907</v>
      </c>
      <c r="J34" s="538" t="s">
        <v>1985</v>
      </c>
      <c r="K34" s="538" t="s">
        <v>1985</v>
      </c>
      <c r="L34" s="553">
        <v>3</v>
      </c>
      <c r="M34" s="106"/>
      <c r="N34" s="528">
        <v>1.9820000000000001E-2</v>
      </c>
      <c r="O34" s="528">
        <v>5.2919999999999995E-2</v>
      </c>
      <c r="P34" s="287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6">
        <v>39.008095238095244</v>
      </c>
      <c r="T34" s="106">
        <v>41.502916666666664</v>
      </c>
      <c r="U34" s="106">
        <v>40.159166666666664</v>
      </c>
      <c r="V34" s="106">
        <v>42.787619047619053</v>
      </c>
      <c r="W34" s="287">
        <f t="shared" ref="W34:W65" si="12">X34/$E34</f>
        <v>0.68383286647992514</v>
      </c>
      <c r="X34" s="288">
        <f t="shared" si="4"/>
        <v>43.081470588235284</v>
      </c>
      <c r="Y34" s="288">
        <f t="shared" si="5"/>
        <v>2.2170211834733777</v>
      </c>
      <c r="Z34" s="106">
        <v>51.260196078431342</v>
      </c>
      <c r="AA34" s="106">
        <v>45.987764705882341</v>
      </c>
      <c r="AB34" s="106">
        <v>35.800470588235292</v>
      </c>
      <c r="AC34" s="106">
        <v>39.277450980392153</v>
      </c>
      <c r="AD34" s="105">
        <v>1</v>
      </c>
      <c r="AE34" s="32" t="str">
        <f>IF(AD34=0,"",VLOOKUP(AD34,tab_tipo_expansao!$A$2:$B$4,2,0))</f>
        <v>opcional</v>
      </c>
      <c r="AF34" s="124">
        <v>2028</v>
      </c>
      <c r="AG34" s="124">
        <v>2100</v>
      </c>
      <c r="AH34" s="124">
        <v>30</v>
      </c>
      <c r="AI34" s="529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6">
        <v>2</v>
      </c>
      <c r="AM34" s="530">
        <v>0</v>
      </c>
      <c r="AN34" s="23"/>
      <c r="AO34" s="531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2">
        <f>constantes!$B$12</f>
        <v>0</v>
      </c>
      <c r="AZ34" s="20">
        <v>318</v>
      </c>
      <c r="BA34" s="43"/>
      <c r="BB34" s="3" t="s">
        <v>2197</v>
      </c>
      <c r="BD34" s="533">
        <v>1</v>
      </c>
      <c r="BE34" s="534">
        <v>2027</v>
      </c>
      <c r="BF34" s="535">
        <v>1</v>
      </c>
      <c r="BG34" s="536">
        <v>2027</v>
      </c>
    </row>
    <row r="35" spans="1:59" ht="14.45">
      <c r="A35" s="124">
        <v>1034</v>
      </c>
      <c r="B35" s="124">
        <v>1034</v>
      </c>
      <c r="C35" s="537" t="s">
        <v>2247</v>
      </c>
      <c r="D35" s="537" t="s">
        <v>2247</v>
      </c>
      <c r="E35" s="525">
        <v>81</v>
      </c>
      <c r="F35" s="3" t="s">
        <v>2199</v>
      </c>
      <c r="G35" s="3" t="s">
        <v>2248</v>
      </c>
      <c r="H35" s="526">
        <v>-46.880605000000003</v>
      </c>
      <c r="I35" s="526">
        <v>-10.267543999999999</v>
      </c>
      <c r="J35" s="538" t="s">
        <v>1983</v>
      </c>
      <c r="K35" s="538" t="s">
        <v>1983</v>
      </c>
      <c r="L35" s="553">
        <v>1</v>
      </c>
      <c r="M35" s="106"/>
      <c r="N35" s="528">
        <v>2.068E-2</v>
      </c>
      <c r="O35" s="528">
        <v>4.6600000000000003E-2</v>
      </c>
      <c r="P35" s="287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6">
        <v>54.013665289620498</v>
      </c>
      <c r="T35" s="106">
        <v>47.415790349037913</v>
      </c>
      <c r="U35" s="106">
        <v>33.634468806280665</v>
      </c>
      <c r="V35" s="106">
        <v>37.342729053201175</v>
      </c>
      <c r="W35" s="287">
        <f t="shared" si="12"/>
        <v>0.56765074645560576</v>
      </c>
      <c r="X35" s="288">
        <f t="shared" si="4"/>
        <v>45.979710462904066</v>
      </c>
      <c r="Y35" s="288">
        <f t="shared" si="5"/>
        <v>2.8780470883690086</v>
      </c>
      <c r="Z35" s="106">
        <v>60.098011860552297</v>
      </c>
      <c r="AA35" s="106">
        <v>49.997419663453947</v>
      </c>
      <c r="AB35" s="106">
        <v>34.422397405684798</v>
      </c>
      <c r="AC35" s="106">
        <v>39.401012921925229</v>
      </c>
      <c r="AD35" s="105">
        <v>3</v>
      </c>
      <c r="AE35" s="32" t="str">
        <f>IF(AD35=0,"",VLOOKUP(AD35,tab_tipo_expansao!$A$2:$B$4,2,0))</f>
        <v>não_considerar</v>
      </c>
      <c r="AF35" s="124">
        <v>2022</v>
      </c>
      <c r="AG35" s="124">
        <v>2100</v>
      </c>
      <c r="AH35" s="124">
        <v>30</v>
      </c>
      <c r="AI35" s="529">
        <v>510.7018131916617</v>
      </c>
      <c r="AJ35" s="24">
        <f>AK35/constantes!$B$4</f>
        <v>1616.6565786377389</v>
      </c>
      <c r="AK35" s="33">
        <f t="shared" si="13"/>
        <v>6304.9606566871817</v>
      </c>
      <c r="AL35" s="86">
        <v>2</v>
      </c>
      <c r="AM35" s="530">
        <v>0</v>
      </c>
      <c r="AN35" s="23"/>
      <c r="AO35" s="531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2">
        <f>constantes!$B$12</f>
        <v>0</v>
      </c>
      <c r="AZ35" s="20">
        <v>318</v>
      </c>
      <c r="BA35" s="43"/>
      <c r="BB35" s="3" t="s">
        <v>2185</v>
      </c>
      <c r="BD35" s="533">
        <v>1</v>
      </c>
      <c r="BE35" s="534">
        <v>2030</v>
      </c>
      <c r="BF35" s="535">
        <v>1</v>
      </c>
      <c r="BG35" s="536">
        <v>2030</v>
      </c>
    </row>
    <row r="36" spans="1:59" ht="14.45">
      <c r="A36" s="124">
        <v>1035</v>
      </c>
      <c r="B36" s="124">
        <v>1035</v>
      </c>
      <c r="C36" s="537" t="s">
        <v>2249</v>
      </c>
      <c r="D36" s="537" t="s">
        <v>2249</v>
      </c>
      <c r="E36" s="525">
        <v>802</v>
      </c>
      <c r="F36" s="3" t="s">
        <v>2181</v>
      </c>
      <c r="G36" s="3" t="s">
        <v>2250</v>
      </c>
      <c r="H36" s="526">
        <v>-56.468015000000001</v>
      </c>
      <c r="I36" s="526">
        <v>-5.0850020000000002</v>
      </c>
      <c r="J36" s="538" t="s">
        <v>155</v>
      </c>
      <c r="K36" s="538" t="s">
        <v>155</v>
      </c>
      <c r="L36" s="553">
        <v>9</v>
      </c>
      <c r="M36" s="106"/>
      <c r="N36" s="528">
        <v>1.6379999999999999E-2</v>
      </c>
      <c r="O36" s="528">
        <v>6.1409999999999999E-2</v>
      </c>
      <c r="P36" s="287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6">
        <v>671.53761904761893</v>
      </c>
      <c r="T36" s="106">
        <v>598.41065476190477</v>
      </c>
      <c r="U36" s="106">
        <v>96.879166666666677</v>
      </c>
      <c r="V36" s="106">
        <v>260.31958333333336</v>
      </c>
      <c r="W36" s="287">
        <f t="shared" si="12"/>
        <v>0.48044424478020625</v>
      </c>
      <c r="X36" s="288">
        <f t="shared" si="4"/>
        <v>385.31628431372542</v>
      </c>
      <c r="Y36" s="288">
        <f t="shared" si="5"/>
        <v>-21.470471638655511</v>
      </c>
      <c r="Z36" s="106">
        <v>651.59345098039205</v>
      </c>
      <c r="AA36" s="106">
        <v>584.33788235294094</v>
      </c>
      <c r="AB36" s="106">
        <v>97.056431372549014</v>
      </c>
      <c r="AC36" s="106">
        <v>208.27737254901959</v>
      </c>
      <c r="AD36" s="105">
        <v>3</v>
      </c>
      <c r="AE36" s="32" t="str">
        <f>IF(AD36=0,"",VLOOKUP(AD36,tab_tipo_expansao!$A$2:$B$4,2,0))</f>
        <v>não_considerar</v>
      </c>
      <c r="AF36" s="124">
        <v>2022</v>
      </c>
      <c r="AG36" s="124">
        <v>2100</v>
      </c>
      <c r="AH36" s="124">
        <v>30</v>
      </c>
      <c r="AI36" s="529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6">
        <v>3</v>
      </c>
      <c r="AM36" s="530">
        <v>0</v>
      </c>
      <c r="AN36" s="23"/>
      <c r="AO36" s="531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2">
        <f>constantes!$B$12</f>
        <v>0</v>
      </c>
      <c r="AZ36" s="20">
        <v>318</v>
      </c>
      <c r="BA36" s="43"/>
      <c r="BB36" s="3" t="s">
        <v>2217</v>
      </c>
      <c r="BD36" s="533">
        <v>1</v>
      </c>
      <c r="BE36" s="534">
        <v>2035</v>
      </c>
      <c r="BF36" s="535">
        <v>3</v>
      </c>
      <c r="BG36" s="536">
        <v>2050</v>
      </c>
    </row>
    <row r="37" spans="1:59" ht="14.45">
      <c r="A37" s="124">
        <v>1036</v>
      </c>
      <c r="B37" s="124">
        <v>1036</v>
      </c>
      <c r="C37" s="537" t="s">
        <v>2251</v>
      </c>
      <c r="D37" s="537" t="s">
        <v>2251</v>
      </c>
      <c r="E37" s="525">
        <v>528</v>
      </c>
      <c r="F37" s="3" t="s">
        <v>2181</v>
      </c>
      <c r="G37" s="3" t="s">
        <v>2250</v>
      </c>
      <c r="H37" s="526">
        <v>-55.76</v>
      </c>
      <c r="I37" s="526">
        <v>-5.9163889999999997</v>
      </c>
      <c r="J37" s="538" t="s">
        <v>155</v>
      </c>
      <c r="K37" s="538" t="s">
        <v>155</v>
      </c>
      <c r="L37" s="553">
        <v>9</v>
      </c>
      <c r="M37" s="106"/>
      <c r="N37" s="528">
        <v>1.6379999999999999E-2</v>
      </c>
      <c r="O37" s="528">
        <v>6.1409999999999999E-2</v>
      </c>
      <c r="P37" s="287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6">
        <v>438.09333333333342</v>
      </c>
      <c r="T37" s="106">
        <v>390.55434523809527</v>
      </c>
      <c r="U37" s="106">
        <v>62.214583333333337</v>
      </c>
      <c r="V37" s="106">
        <v>168.83166666666665</v>
      </c>
      <c r="W37" s="287">
        <f t="shared" si="12"/>
        <v>0.47580689245395119</v>
      </c>
      <c r="X37" s="288">
        <f t="shared" si="4"/>
        <v>251.22603921568623</v>
      </c>
      <c r="Y37" s="288">
        <f t="shared" si="5"/>
        <v>-13.697442927170982</v>
      </c>
      <c r="Z37" s="106">
        <v>424.49309803921557</v>
      </c>
      <c r="AA37" s="106">
        <v>381.02643137254904</v>
      </c>
      <c r="AB37" s="106">
        <v>62.993725490196077</v>
      </c>
      <c r="AC37" s="106">
        <v>136.3909019607843</v>
      </c>
      <c r="AD37" s="105">
        <v>3</v>
      </c>
      <c r="AE37" s="32" t="str">
        <f>IF(AD37=0,"",VLOOKUP(AD37,tab_tipo_expansao!$A$2:$B$4,2,0))</f>
        <v>não_considerar</v>
      </c>
      <c r="AF37" s="124">
        <v>2027</v>
      </c>
      <c r="AG37" s="124">
        <v>2100</v>
      </c>
      <c r="AH37" s="124">
        <v>30</v>
      </c>
      <c r="AI37" s="529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6">
        <v>3</v>
      </c>
      <c r="AM37" s="530">
        <v>0</v>
      </c>
      <c r="AN37" s="23"/>
      <c r="AO37" s="531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2">
        <f>constantes!$B$12</f>
        <v>0</v>
      </c>
      <c r="AZ37" s="20">
        <v>318</v>
      </c>
      <c r="BA37" s="43"/>
      <c r="BB37" s="3" t="s">
        <v>2185</v>
      </c>
      <c r="BD37" s="533">
        <v>1</v>
      </c>
      <c r="BE37" s="534">
        <v>2030</v>
      </c>
      <c r="BF37" s="535">
        <v>1</v>
      </c>
      <c r="BG37" s="536">
        <v>2030</v>
      </c>
    </row>
    <row r="38" spans="1:59" ht="14.45">
      <c r="A38" s="124">
        <v>1037</v>
      </c>
      <c r="B38" s="124">
        <v>1037</v>
      </c>
      <c r="C38" s="537" t="s">
        <v>2252</v>
      </c>
      <c r="D38" s="537" t="s">
        <v>2252</v>
      </c>
      <c r="E38" s="525">
        <v>399.8</v>
      </c>
      <c r="F38" s="3" t="s">
        <v>2181</v>
      </c>
      <c r="G38" s="3" t="s">
        <v>2253</v>
      </c>
      <c r="H38" s="526">
        <v>-60.914164999999997</v>
      </c>
      <c r="I38" s="526">
        <v>-7.705279</v>
      </c>
      <c r="J38" s="538" t="s">
        <v>156</v>
      </c>
      <c r="K38" s="538" t="s">
        <v>156</v>
      </c>
      <c r="L38" s="553">
        <v>7</v>
      </c>
      <c r="M38" s="106"/>
      <c r="N38" s="528">
        <v>1.6379999999999999E-2</v>
      </c>
      <c r="O38" s="528">
        <v>6.1409999999999999E-2</v>
      </c>
      <c r="P38" s="287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6">
        <v>340.17047619047617</v>
      </c>
      <c r="T38" s="106">
        <v>293.13261904761907</v>
      </c>
      <c r="U38" s="106">
        <v>83.325416666666669</v>
      </c>
      <c r="V38" s="106">
        <v>113.455</v>
      </c>
      <c r="W38" s="287">
        <f t="shared" si="12"/>
        <v>0.51766733857124614</v>
      </c>
      <c r="X38" s="288">
        <f t="shared" si="4"/>
        <v>206.96340196078421</v>
      </c>
      <c r="Y38" s="288">
        <f t="shared" si="5"/>
        <v>-0.55747601540628011</v>
      </c>
      <c r="Z38" s="106">
        <v>353.13160784313692</v>
      </c>
      <c r="AA38" s="106">
        <v>292.07443137254887</v>
      </c>
      <c r="AB38" s="106">
        <v>72.390745098039233</v>
      </c>
      <c r="AC38" s="106">
        <v>110.25682352941176</v>
      </c>
      <c r="AD38" s="105">
        <v>3</v>
      </c>
      <c r="AE38" s="32" t="str">
        <f>IF(AD38=0,"",VLOOKUP(AD38,tab_tipo_expansao!$A$2:$B$4,2,0))</f>
        <v>não_considerar</v>
      </c>
      <c r="AF38" s="124">
        <v>2022</v>
      </c>
      <c r="AG38" s="124">
        <v>2100</v>
      </c>
      <c r="AH38" s="124">
        <v>30</v>
      </c>
      <c r="AI38" s="529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6">
        <v>2</v>
      </c>
      <c r="AM38" s="530">
        <v>0</v>
      </c>
      <c r="AN38" s="23"/>
      <c r="AO38" s="531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2">
        <f>constantes!$B$12</f>
        <v>0</v>
      </c>
      <c r="AZ38" s="20">
        <v>318</v>
      </c>
      <c r="BA38" s="43"/>
      <c r="BB38" s="3" t="s">
        <v>2185</v>
      </c>
      <c r="BD38" s="533">
        <v>1</v>
      </c>
      <c r="BE38" s="534">
        <v>2030</v>
      </c>
      <c r="BF38" s="535">
        <v>1</v>
      </c>
      <c r="BG38" s="536">
        <v>2030</v>
      </c>
    </row>
    <row r="39" spans="1:59" ht="14.45">
      <c r="A39" s="124">
        <v>1038</v>
      </c>
      <c r="B39" s="124">
        <v>1038</v>
      </c>
      <c r="C39" s="537" t="s">
        <v>2254</v>
      </c>
      <c r="D39" s="537" t="s">
        <v>2254</v>
      </c>
      <c r="E39" s="525">
        <v>39</v>
      </c>
      <c r="F39" s="3" t="s">
        <v>2181</v>
      </c>
      <c r="G39" s="3" t="s">
        <v>2255</v>
      </c>
      <c r="H39" s="526">
        <v>-58.957948999999999</v>
      </c>
      <c r="I39" s="526">
        <v>-12.989414</v>
      </c>
      <c r="J39" s="538" t="s">
        <v>160</v>
      </c>
      <c r="K39" s="538" t="s">
        <v>160</v>
      </c>
      <c r="L39" s="553">
        <v>10</v>
      </c>
      <c r="M39" s="106"/>
      <c r="N39" s="528">
        <v>2.068E-2</v>
      </c>
      <c r="O39" s="528">
        <v>4.6600000000000003E-2</v>
      </c>
      <c r="P39" s="287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6">
        <v>26.006579583891352</v>
      </c>
      <c r="T39" s="106">
        <v>22.829824982870107</v>
      </c>
      <c r="U39" s="106">
        <v>16.19437386969069</v>
      </c>
      <c r="V39" s="106">
        <v>17.979832507096862</v>
      </c>
      <c r="W39" s="287">
        <f t="shared" si="12"/>
        <v>0.56765074645560565</v>
      </c>
      <c r="X39" s="288">
        <f t="shared" si="4"/>
        <v>22.138379111768621</v>
      </c>
      <c r="Y39" s="288">
        <f t="shared" si="5"/>
        <v>1.3857263758813687</v>
      </c>
      <c r="Z39" s="106">
        <v>28.936079784710362</v>
      </c>
      <c r="AA39" s="106">
        <v>24.072831689811157</v>
      </c>
      <c r="AB39" s="106">
        <v>16.57374689903342</v>
      </c>
      <c r="AC39" s="106">
        <v>18.970858073519558</v>
      </c>
      <c r="AD39" s="105">
        <v>1</v>
      </c>
      <c r="AE39" s="32" t="str">
        <f>IF(AD39=0,"",VLOOKUP(AD39,tab_tipo_expansao!$A$2:$B$4,2,0))</f>
        <v>opcional</v>
      </c>
      <c r="AF39" s="124">
        <v>2028</v>
      </c>
      <c r="AG39" s="124">
        <v>2100</v>
      </c>
      <c r="AH39" s="124">
        <v>30</v>
      </c>
      <c r="AI39" s="529">
        <v>390</v>
      </c>
      <c r="AJ39" s="24">
        <f>AK39/constantes!$B$4</f>
        <v>2564.102564102564</v>
      </c>
      <c r="AK39" s="33">
        <f t="shared" si="13"/>
        <v>10000</v>
      </c>
      <c r="AL39" s="86">
        <v>2</v>
      </c>
      <c r="AM39" s="530">
        <v>0</v>
      </c>
      <c r="AN39" s="23"/>
      <c r="AO39" s="531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2">
        <f>constantes!$B$12</f>
        <v>0</v>
      </c>
      <c r="AZ39" s="20">
        <v>318</v>
      </c>
      <c r="BA39" s="43"/>
      <c r="BB39" s="3" t="s">
        <v>2197</v>
      </c>
      <c r="BD39" s="533">
        <v>1</v>
      </c>
      <c r="BE39" s="534">
        <v>2027</v>
      </c>
      <c r="BF39" s="535">
        <v>1</v>
      </c>
      <c r="BG39" s="536">
        <v>2027</v>
      </c>
    </row>
    <row r="40" spans="1:59" ht="14.45" customHeight="1">
      <c r="A40" s="124">
        <v>1039</v>
      </c>
      <c r="B40" s="124">
        <v>1039</v>
      </c>
      <c r="C40" s="537" t="s">
        <v>2256</v>
      </c>
      <c r="D40" s="537" t="s">
        <v>2256</v>
      </c>
      <c r="E40" s="525">
        <v>50</v>
      </c>
      <c r="F40" s="3" t="s">
        <v>2231</v>
      </c>
      <c r="G40" s="3" t="s">
        <v>2138</v>
      </c>
      <c r="H40" s="526">
        <v>-41.873842000000003</v>
      </c>
      <c r="I40" s="526">
        <v>-21.577017000000001</v>
      </c>
      <c r="J40" s="538" t="s">
        <v>284</v>
      </c>
      <c r="K40" s="538" t="s">
        <v>284</v>
      </c>
      <c r="L40" s="553">
        <v>1</v>
      </c>
      <c r="M40" s="106"/>
      <c r="N40" s="528">
        <v>2.068E-2</v>
      </c>
      <c r="O40" s="528">
        <v>4.6600000000000003E-2</v>
      </c>
      <c r="P40" s="287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6">
        <v>39.814761904761909</v>
      </c>
      <c r="T40" s="106">
        <v>36.822083333333332</v>
      </c>
      <c r="U40" s="106">
        <v>23.075833333333335</v>
      </c>
      <c r="V40" s="106">
        <v>35.209226190476194</v>
      </c>
      <c r="W40" s="287">
        <f t="shared" si="12"/>
        <v>0.69738019607843116</v>
      </c>
      <c r="X40" s="288">
        <f t="shared" si="4"/>
        <v>34.869009803921557</v>
      </c>
      <c r="Y40" s="288">
        <f t="shared" si="5"/>
        <v>1.138533613445361</v>
      </c>
      <c r="Z40" s="106">
        <v>41.596980392156851</v>
      </c>
      <c r="AA40" s="106">
        <v>37.394549019607823</v>
      </c>
      <c r="AB40" s="106">
        <v>23.430235294117651</v>
      </c>
      <c r="AC40" s="106">
        <v>37.054274509803911</v>
      </c>
      <c r="AD40" s="105">
        <v>1</v>
      </c>
      <c r="AE40" s="32" t="str">
        <f>IF(AD40=0,"",VLOOKUP(AD40,tab_tipo_expansao!$A$2:$B$4,2,0))</f>
        <v>opcional</v>
      </c>
      <c r="AF40" s="124">
        <v>2028</v>
      </c>
      <c r="AG40" s="124">
        <v>2100</v>
      </c>
      <c r="AH40" s="124">
        <v>30</v>
      </c>
      <c r="AI40" s="529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6">
        <v>2</v>
      </c>
      <c r="AM40" s="530">
        <v>0</v>
      </c>
      <c r="AN40" s="23"/>
      <c r="AO40" s="531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2">
        <f>constantes!$B$12</f>
        <v>0</v>
      </c>
      <c r="AZ40" s="20">
        <v>318</v>
      </c>
      <c r="BA40" s="43"/>
      <c r="BB40" s="3" t="s">
        <v>2197</v>
      </c>
      <c r="BD40" s="533">
        <v>1</v>
      </c>
      <c r="BE40" s="534">
        <v>2027</v>
      </c>
      <c r="BF40" s="535">
        <v>1</v>
      </c>
      <c r="BG40" s="536">
        <v>2027</v>
      </c>
    </row>
    <row r="41" spans="1:59" ht="14.45" customHeight="1">
      <c r="A41" s="124">
        <v>1040</v>
      </c>
      <c r="B41" s="124">
        <v>1040</v>
      </c>
      <c r="C41" s="537" t="s">
        <v>2257</v>
      </c>
      <c r="D41" s="537" t="s">
        <v>2257</v>
      </c>
      <c r="E41" s="525">
        <v>44</v>
      </c>
      <c r="F41" s="3" t="s">
        <v>2246</v>
      </c>
      <c r="G41" s="3" t="s">
        <v>2246</v>
      </c>
      <c r="H41" s="526">
        <v>-45.788333000000002</v>
      </c>
      <c r="I41" s="526">
        <v>-8.6169440000000002</v>
      </c>
      <c r="J41" s="538" t="s">
        <v>1985</v>
      </c>
      <c r="K41" s="538" t="s">
        <v>1985</v>
      </c>
      <c r="L41" s="553">
        <v>3</v>
      </c>
      <c r="M41" s="106"/>
      <c r="N41" s="528">
        <v>2.068E-2</v>
      </c>
      <c r="O41" s="528">
        <v>4.6600000000000003E-2</v>
      </c>
      <c r="P41" s="287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6">
        <v>38.439999999999991</v>
      </c>
      <c r="T41" s="106">
        <v>33.632023809523808</v>
      </c>
      <c r="U41" s="106">
        <v>21.752499999999998</v>
      </c>
      <c r="V41" s="106">
        <v>32.013333333333328</v>
      </c>
      <c r="W41" s="287">
        <f t="shared" si="12"/>
        <v>0.716985294117647</v>
      </c>
      <c r="X41" s="288">
        <f t="shared" si="4"/>
        <v>31.54735294117647</v>
      </c>
      <c r="Y41" s="288">
        <f t="shared" si="5"/>
        <v>8.788865546218716E-2</v>
      </c>
      <c r="Z41" s="106">
        <v>37.614196078431377</v>
      </c>
      <c r="AA41" s="106">
        <v>33.307647058823541</v>
      </c>
      <c r="AB41" s="106">
        <v>22.576509803921567</v>
      </c>
      <c r="AC41" s="106">
        <v>32.691058823529403</v>
      </c>
      <c r="AD41" s="105">
        <v>1</v>
      </c>
      <c r="AE41" s="32" t="str">
        <f>IF(AD41=0,"",VLOOKUP(AD41,tab_tipo_expansao!$A$2:$B$4,2,0))</f>
        <v>opcional</v>
      </c>
      <c r="AF41" s="124">
        <v>2028</v>
      </c>
      <c r="AG41" s="124">
        <v>2100</v>
      </c>
      <c r="AH41" s="124">
        <v>30</v>
      </c>
      <c r="AI41" s="529">
        <v>440</v>
      </c>
      <c r="AJ41" s="24">
        <f>AK41/constantes!$B$4</f>
        <v>2564.102564102564</v>
      </c>
      <c r="AK41" s="33">
        <f t="shared" si="13"/>
        <v>10000</v>
      </c>
      <c r="AL41" s="86">
        <v>2</v>
      </c>
      <c r="AM41" s="530">
        <v>0</v>
      </c>
      <c r="AN41" s="23"/>
      <c r="AO41" s="531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2">
        <f>constantes!$B$12</f>
        <v>0</v>
      </c>
      <c r="AZ41" s="20">
        <v>318</v>
      </c>
      <c r="BA41" s="43"/>
      <c r="BB41" s="3" t="s">
        <v>2197</v>
      </c>
      <c r="BD41" s="533">
        <v>1</v>
      </c>
      <c r="BE41" s="534">
        <v>2027</v>
      </c>
      <c r="BF41" s="535">
        <v>1</v>
      </c>
      <c r="BG41" s="536">
        <v>2027</v>
      </c>
    </row>
    <row r="42" spans="1:59" ht="14.45" customHeight="1">
      <c r="A42" s="124">
        <v>1041</v>
      </c>
      <c r="B42" s="124">
        <v>1041</v>
      </c>
      <c r="C42" s="537" t="s">
        <v>2258</v>
      </c>
      <c r="D42" s="537" t="s">
        <v>2258</v>
      </c>
      <c r="E42" s="525">
        <v>36.700000000000003</v>
      </c>
      <c r="F42" s="3" t="s">
        <v>2196</v>
      </c>
      <c r="G42" s="3" t="s">
        <v>2214</v>
      </c>
      <c r="H42" s="526">
        <v>-52.864167000000002</v>
      </c>
      <c r="I42" s="526">
        <v>-24.756111000000001</v>
      </c>
      <c r="J42" s="538" t="s">
        <v>153</v>
      </c>
      <c r="K42" s="538" t="s">
        <v>153</v>
      </c>
      <c r="L42" s="553">
        <v>2</v>
      </c>
      <c r="M42" s="106"/>
      <c r="N42" s="528">
        <v>2.068E-2</v>
      </c>
      <c r="O42" s="528">
        <v>4.6600000000000003E-2</v>
      </c>
      <c r="P42" s="287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6">
        <v>19.867619047619048</v>
      </c>
      <c r="T42" s="106">
        <v>22.756071428571431</v>
      </c>
      <c r="U42" s="106">
        <v>17.15666666666667</v>
      </c>
      <c r="V42" s="106">
        <v>20.442738095238095</v>
      </c>
      <c r="W42" s="287">
        <f t="shared" si="12"/>
        <v>0.60612117326494619</v>
      </c>
      <c r="X42" s="288">
        <f t="shared" si="4"/>
        <v>22.244647058823528</v>
      </c>
      <c r="Y42" s="288">
        <f t="shared" si="5"/>
        <v>2.1888732492997178</v>
      </c>
      <c r="Z42" s="106">
        <v>21.977176470588237</v>
      </c>
      <c r="AA42" s="106">
        <v>22.118431372549011</v>
      </c>
      <c r="AB42" s="106">
        <v>20.650313725490193</v>
      </c>
      <c r="AC42" s="106">
        <v>24.23266666666667</v>
      </c>
      <c r="AD42" s="105">
        <v>1</v>
      </c>
      <c r="AE42" s="32" t="str">
        <f>IF(AD42=0,"",VLOOKUP(AD42,tab_tipo_expansao!$A$2:$B$4,2,0))</f>
        <v>opcional</v>
      </c>
      <c r="AF42" s="124">
        <v>2028</v>
      </c>
      <c r="AG42" s="124">
        <v>2100</v>
      </c>
      <c r="AH42" s="124">
        <v>30</v>
      </c>
      <c r="AI42" s="529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6">
        <v>2</v>
      </c>
      <c r="AM42" s="530">
        <v>0</v>
      </c>
      <c r="AN42" s="23"/>
      <c r="AO42" s="531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2">
        <f>constantes!$B$12</f>
        <v>0</v>
      </c>
      <c r="AZ42" s="20">
        <v>318</v>
      </c>
      <c r="BA42" s="43"/>
      <c r="BB42" s="3" t="s">
        <v>2197</v>
      </c>
      <c r="BD42" s="533">
        <v>1</v>
      </c>
      <c r="BE42" s="534">
        <v>2027</v>
      </c>
      <c r="BF42" s="535">
        <v>1</v>
      </c>
      <c r="BG42" s="536">
        <v>2027</v>
      </c>
    </row>
    <row r="43" spans="1:59" ht="14.45" customHeight="1">
      <c r="A43" s="124">
        <v>1042</v>
      </c>
      <c r="B43" s="124">
        <v>1042</v>
      </c>
      <c r="C43" s="537" t="s">
        <v>2259</v>
      </c>
      <c r="D43" s="537" t="s">
        <v>2259</v>
      </c>
      <c r="E43" s="525">
        <v>240.2</v>
      </c>
      <c r="F43" s="3" t="s">
        <v>2181</v>
      </c>
      <c r="G43" s="3" t="s">
        <v>2192</v>
      </c>
      <c r="H43" s="526">
        <v>-52.960278000000002</v>
      </c>
      <c r="I43" s="526">
        <v>-8.3055000000000004E-2</v>
      </c>
      <c r="J43" s="538" t="s">
        <v>2001</v>
      </c>
      <c r="K43" s="538" t="s">
        <v>2001</v>
      </c>
      <c r="L43" s="553">
        <v>4</v>
      </c>
      <c r="M43" s="106"/>
      <c r="N43" s="528">
        <v>1.6379999999999999E-2</v>
      </c>
      <c r="O43" s="528">
        <v>6.1409999999999999E-2</v>
      </c>
      <c r="P43" s="287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6">
        <v>140.76142857142858</v>
      </c>
      <c r="T43" s="106">
        <v>196.91904761904763</v>
      </c>
      <c r="U43" s="106">
        <v>115.43083333333334</v>
      </c>
      <c r="V43" s="106">
        <v>40.076547619047624</v>
      </c>
      <c r="W43" s="287">
        <f t="shared" si="12"/>
        <v>0.46414164666699331</v>
      </c>
      <c r="X43" s="288">
        <f t="shared" si="4"/>
        <v>111.48682352941179</v>
      </c>
      <c r="Y43" s="288">
        <f t="shared" si="5"/>
        <v>-11.810140756302502</v>
      </c>
      <c r="Z43" s="106">
        <v>114.56117647058828</v>
      </c>
      <c r="AA43" s="106">
        <v>187.78015686274512</v>
      </c>
      <c r="AB43" s="106">
        <v>108.58211764705885</v>
      </c>
      <c r="AC43" s="106">
        <v>35.023843137254893</v>
      </c>
      <c r="AD43" s="105">
        <v>3</v>
      </c>
      <c r="AE43" s="32" t="str">
        <f>IF(AD43=0,"",VLOOKUP(AD43,tab_tipo_expansao!$A$2:$B$4,2,0))</f>
        <v>não_considerar</v>
      </c>
      <c r="AF43" s="124">
        <v>2022</v>
      </c>
      <c r="AG43" s="124">
        <v>2100</v>
      </c>
      <c r="AH43" s="124">
        <v>30</v>
      </c>
      <c r="AI43" s="529">
        <v>3117.6972065403988</v>
      </c>
      <c r="AJ43" s="24">
        <f>AK43/constantes!$B$4</f>
        <v>3328.0996675210822</v>
      </c>
      <c r="AK43" s="33">
        <f t="shared" si="13"/>
        <v>12979.58870333222</v>
      </c>
      <c r="AL43" s="86">
        <v>2</v>
      </c>
      <c r="AM43" s="530">
        <v>0</v>
      </c>
      <c r="AN43" s="23"/>
      <c r="AO43" s="531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2">
        <f>constantes!$B$12</f>
        <v>0</v>
      </c>
      <c r="AZ43" s="20">
        <v>318</v>
      </c>
      <c r="BA43" s="43"/>
      <c r="BB43" s="3" t="s">
        <v>2183</v>
      </c>
      <c r="BD43" s="533">
        <v>1</v>
      </c>
      <c r="BE43" s="534">
        <v>2027</v>
      </c>
      <c r="BF43" s="535">
        <v>1</v>
      </c>
      <c r="BG43" s="536">
        <v>2027</v>
      </c>
    </row>
    <row r="44" spans="1:59" ht="14.45" customHeight="1">
      <c r="A44" s="124">
        <v>1043</v>
      </c>
      <c r="B44" s="124">
        <v>1043</v>
      </c>
      <c r="C44" s="618" t="s">
        <v>2260</v>
      </c>
      <c r="D44" s="537" t="s">
        <v>2260</v>
      </c>
      <c r="E44" s="525">
        <v>140</v>
      </c>
      <c r="F44" s="3" t="s">
        <v>2181</v>
      </c>
      <c r="G44" s="3" t="s">
        <v>2228</v>
      </c>
      <c r="H44" s="526">
        <v>-57.754694000000001</v>
      </c>
      <c r="I44" s="526">
        <v>-11.076651999999999</v>
      </c>
      <c r="J44" s="538" t="s">
        <v>160</v>
      </c>
      <c r="K44" s="538" t="s">
        <v>160</v>
      </c>
      <c r="L44" s="553">
        <v>1</v>
      </c>
      <c r="M44" s="106"/>
      <c r="N44" s="528">
        <v>1.9820000000000001E-2</v>
      </c>
      <c r="O44" s="528">
        <v>5.2919999999999995E-2</v>
      </c>
      <c r="P44" s="287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6">
        <v>129.21952380952385</v>
      </c>
      <c r="T44" s="106">
        <v>113.44666666666667</v>
      </c>
      <c r="U44" s="106">
        <v>61.807083333333331</v>
      </c>
      <c r="V44" s="106">
        <v>97.020119047619048</v>
      </c>
      <c r="W44" s="287">
        <f t="shared" si="12"/>
        <v>0.70039929971988768</v>
      </c>
      <c r="X44" s="288">
        <f t="shared" si="4"/>
        <v>98.055901960784283</v>
      </c>
      <c r="Y44" s="288">
        <f t="shared" si="5"/>
        <v>-2.3174462535014442</v>
      </c>
      <c r="Z44" s="106">
        <v>127.23831372549012</v>
      </c>
      <c r="AA44" s="106">
        <v>108.47945098039213</v>
      </c>
      <c r="AB44" s="106">
        <v>62.598980392156847</v>
      </c>
      <c r="AC44" s="106">
        <v>93.906862745098053</v>
      </c>
      <c r="AD44" s="105">
        <v>1</v>
      </c>
      <c r="AE44" s="32" t="str">
        <f>IF(AD44=0,"",VLOOKUP(AD44,tab_tipo_expansao!$A$2:$B$4,2,0))</f>
        <v>opcional</v>
      </c>
      <c r="AF44" s="124">
        <v>2023</v>
      </c>
      <c r="AG44" s="124">
        <v>2100</v>
      </c>
      <c r="AH44" s="124">
        <v>30</v>
      </c>
      <c r="AI44" s="529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6">
        <v>2</v>
      </c>
      <c r="AM44" s="530">
        <v>0</v>
      </c>
      <c r="AN44" s="23"/>
      <c r="AO44" s="531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2">
        <f>constantes!$B$12</f>
        <v>0</v>
      </c>
      <c r="AZ44" s="20">
        <v>318</v>
      </c>
      <c r="BA44" s="43"/>
      <c r="BB44" s="3" t="s">
        <v>2209</v>
      </c>
      <c r="BD44" s="533">
        <v>1</v>
      </c>
      <c r="BE44" s="534">
        <v>2023</v>
      </c>
      <c r="BF44" s="535">
        <v>1</v>
      </c>
      <c r="BG44" s="536">
        <v>2023</v>
      </c>
    </row>
    <row r="45" spans="1:59" ht="14.45">
      <c r="A45" s="124">
        <v>1044</v>
      </c>
      <c r="B45" s="124">
        <v>1044</v>
      </c>
      <c r="C45" s="537" t="s">
        <v>2261</v>
      </c>
      <c r="D45" s="537" t="s">
        <v>2261</v>
      </c>
      <c r="E45" s="525">
        <v>64</v>
      </c>
      <c r="F45" s="3" t="s">
        <v>2246</v>
      </c>
      <c r="G45" s="3" t="s">
        <v>2246</v>
      </c>
      <c r="H45" s="526">
        <v>-43.090111999999998</v>
      </c>
      <c r="I45" s="526">
        <v>-5.7409730000000003</v>
      </c>
      <c r="J45" s="538" t="s">
        <v>1985</v>
      </c>
      <c r="K45" s="538" t="s">
        <v>1985</v>
      </c>
      <c r="L45" s="553">
        <v>3</v>
      </c>
      <c r="M45" s="106"/>
      <c r="N45" s="528">
        <v>1.9820000000000001E-2</v>
      </c>
      <c r="O45" s="528">
        <v>5.2919999999999995E-2</v>
      </c>
      <c r="P45" s="287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6">
        <v>43.90761904761905</v>
      </c>
      <c r="T45" s="106">
        <v>40.80398809523809</v>
      </c>
      <c r="U45" s="106">
        <v>33.936250000000001</v>
      </c>
      <c r="V45" s="106">
        <v>42.567559523809514</v>
      </c>
      <c r="W45" s="287">
        <f t="shared" si="12"/>
        <v>0.65974310661764668</v>
      </c>
      <c r="X45" s="288">
        <f t="shared" si="4"/>
        <v>42.223558823529387</v>
      </c>
      <c r="Y45" s="288">
        <f t="shared" si="5"/>
        <v>1.9197046568627272</v>
      </c>
      <c r="Z45" s="106">
        <v>54.28690196078427</v>
      </c>
      <c r="AA45" s="106">
        <v>45.251372549019585</v>
      </c>
      <c r="AB45" s="106">
        <v>29.970274509803911</v>
      </c>
      <c r="AC45" s="106">
        <v>39.385686274509801</v>
      </c>
      <c r="AD45" s="105">
        <v>1</v>
      </c>
      <c r="AE45" s="32" t="str">
        <f>IF(AD45=0,"",VLOOKUP(AD45,tab_tipo_expansao!$A$2:$B$4,2,0))</f>
        <v>opcional</v>
      </c>
      <c r="AF45" s="124">
        <v>2028</v>
      </c>
      <c r="AG45" s="124">
        <v>2100</v>
      </c>
      <c r="AH45" s="124">
        <v>30</v>
      </c>
      <c r="AI45" s="529">
        <v>648.0442789739858</v>
      </c>
      <c r="AJ45" s="24">
        <f>AK45/constantes!$B$4</f>
        <v>2596.3312458893661</v>
      </c>
      <c r="AK45" s="33">
        <f t="shared" si="13"/>
        <v>10125.691858968528</v>
      </c>
      <c r="AL45" s="86">
        <v>2</v>
      </c>
      <c r="AM45" s="530">
        <v>0</v>
      </c>
      <c r="AN45" s="23"/>
      <c r="AO45" s="531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2">
        <f>constantes!$B$12</f>
        <v>0</v>
      </c>
      <c r="AZ45" s="20">
        <v>318</v>
      </c>
      <c r="BA45" s="43"/>
      <c r="BB45" s="3" t="s">
        <v>2197</v>
      </c>
      <c r="BD45" s="533">
        <v>1</v>
      </c>
      <c r="BE45" s="534">
        <v>2027</v>
      </c>
      <c r="BF45" s="535">
        <v>1</v>
      </c>
      <c r="BG45" s="536">
        <v>2027</v>
      </c>
    </row>
    <row r="46" spans="1:59" ht="14.45">
      <c r="A46" s="124">
        <v>1045</v>
      </c>
      <c r="B46" s="124">
        <v>1045</v>
      </c>
      <c r="C46" s="537" t="s">
        <v>2262</v>
      </c>
      <c r="D46" s="537" t="s">
        <v>2262</v>
      </c>
      <c r="E46" s="525">
        <v>120</v>
      </c>
      <c r="F46" s="3" t="s">
        <v>2196</v>
      </c>
      <c r="G46" s="3" t="s">
        <v>2078</v>
      </c>
      <c r="H46" s="526">
        <v>-50.958883999999998</v>
      </c>
      <c r="I46" s="526">
        <v>-23.461390000000002</v>
      </c>
      <c r="J46" s="538" t="s">
        <v>153</v>
      </c>
      <c r="K46" s="538" t="s">
        <v>153</v>
      </c>
      <c r="L46" s="553">
        <v>2</v>
      </c>
      <c r="M46" s="106"/>
      <c r="N46" s="528">
        <v>1.6379999999999999E-2</v>
      </c>
      <c r="O46" s="528">
        <v>6.1409999999999999E-2</v>
      </c>
      <c r="P46" s="287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6">
        <v>60.145714285714284</v>
      </c>
      <c r="T46" s="106">
        <v>59.083452380952373</v>
      </c>
      <c r="U46" s="106">
        <v>67.298749999999998</v>
      </c>
      <c r="V46" s="106">
        <v>76.475297619047623</v>
      </c>
      <c r="W46" s="287">
        <f t="shared" si="12"/>
        <v>0.67325784313725534</v>
      </c>
      <c r="X46" s="288">
        <f t="shared" si="4"/>
        <v>80.790941176470639</v>
      </c>
      <c r="Y46" s="288">
        <f t="shared" si="5"/>
        <v>15.040137605042062</v>
      </c>
      <c r="Z46" s="106">
        <v>86.658666666666718</v>
      </c>
      <c r="AA46" s="106">
        <v>70.886627450980427</v>
      </c>
      <c r="AB46" s="106">
        <v>79.544039215686311</v>
      </c>
      <c r="AC46" s="106">
        <v>86.074431372549085</v>
      </c>
      <c r="AD46" s="105">
        <v>1</v>
      </c>
      <c r="AE46" s="32" t="str">
        <f>IF(AD46=0,"",VLOOKUP(AD46,tab_tipo_expansao!$A$2:$B$4,2,0))</f>
        <v>opcional</v>
      </c>
      <c r="AF46" s="124">
        <v>2028</v>
      </c>
      <c r="AG46" s="124">
        <v>2100</v>
      </c>
      <c r="AH46" s="124">
        <v>30</v>
      </c>
      <c r="AI46" s="529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6">
        <v>2</v>
      </c>
      <c r="AM46" s="530">
        <v>0</v>
      </c>
      <c r="AN46" s="23"/>
      <c r="AO46" s="531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2">
        <f>constantes!$B$12</f>
        <v>0</v>
      </c>
      <c r="AZ46" s="20">
        <v>318</v>
      </c>
      <c r="BA46" s="43"/>
      <c r="BB46" s="3" t="s">
        <v>2197</v>
      </c>
      <c r="BD46" s="533">
        <v>1</v>
      </c>
      <c r="BE46" s="534">
        <v>2027</v>
      </c>
      <c r="BF46" s="535">
        <v>1</v>
      </c>
      <c r="BG46" s="536">
        <v>2027</v>
      </c>
    </row>
    <row r="47" spans="1:59" ht="14.45">
      <c r="A47" s="124">
        <v>1046</v>
      </c>
      <c r="B47" s="124">
        <v>1046</v>
      </c>
      <c r="C47" s="537" t="s">
        <v>2263</v>
      </c>
      <c r="D47" s="537" t="s">
        <v>2263</v>
      </c>
      <c r="E47" s="525">
        <v>3336</v>
      </c>
      <c r="F47" s="3" t="s">
        <v>2181</v>
      </c>
      <c r="G47" s="3" t="s">
        <v>2264</v>
      </c>
      <c r="H47" s="526">
        <v>-58.314695</v>
      </c>
      <c r="I47" s="526">
        <v>-6.5021950000000004</v>
      </c>
      <c r="J47" s="538" t="s">
        <v>156</v>
      </c>
      <c r="K47" s="538" t="s">
        <v>156</v>
      </c>
      <c r="L47" s="553">
        <v>9</v>
      </c>
      <c r="M47" s="106"/>
      <c r="N47" s="528">
        <v>1.6379999999999999E-2</v>
      </c>
      <c r="O47" s="528">
        <v>6.1409999999999999E-2</v>
      </c>
      <c r="P47" s="287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6">
        <v>2737.4409523809522</v>
      </c>
      <c r="T47" s="106">
        <v>2422.8440476190476</v>
      </c>
      <c r="U47" s="106">
        <v>990.22500000000002</v>
      </c>
      <c r="V47" s="106">
        <v>1366.120892857143</v>
      </c>
      <c r="W47" s="287">
        <f t="shared" si="12"/>
        <v>0.538097380918794</v>
      </c>
      <c r="X47" s="288">
        <f t="shared" si="4"/>
        <v>1795.0928627450969</v>
      </c>
      <c r="Y47" s="288">
        <f t="shared" si="5"/>
        <v>-84.064860469188943</v>
      </c>
      <c r="Z47" s="106">
        <v>2666.0634901960752</v>
      </c>
      <c r="AA47" s="106">
        <v>2284.1583921568617</v>
      </c>
      <c r="AB47" s="106">
        <v>928.6600000000002</v>
      </c>
      <c r="AC47" s="106">
        <v>1301.489568627451</v>
      </c>
      <c r="AD47" s="105">
        <v>3</v>
      </c>
      <c r="AE47" s="32" t="str">
        <f>IF(AD47=0,"",VLOOKUP(AD47,tab_tipo_expansao!$A$2:$B$4,2,0))</f>
        <v>não_considerar</v>
      </c>
      <c r="AF47" s="124">
        <v>2022</v>
      </c>
      <c r="AG47" s="124">
        <v>2100</v>
      </c>
      <c r="AH47" s="124">
        <v>30</v>
      </c>
      <c r="AI47" s="529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6">
        <v>4</v>
      </c>
      <c r="AM47" s="530">
        <v>0</v>
      </c>
      <c r="AN47" s="23"/>
      <c r="AO47" s="531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2">
        <f>constantes!$B$12</f>
        <v>0</v>
      </c>
      <c r="AZ47" s="20">
        <v>318</v>
      </c>
      <c r="BA47" s="43"/>
      <c r="BB47" s="3" t="s">
        <v>2217</v>
      </c>
      <c r="BD47" s="533">
        <v>1</v>
      </c>
      <c r="BE47" s="534">
        <v>2035</v>
      </c>
      <c r="BF47" s="535">
        <v>3</v>
      </c>
      <c r="BG47" s="536">
        <v>2050</v>
      </c>
    </row>
    <row r="48" spans="1:59" ht="14.45">
      <c r="A48" s="124">
        <v>1047</v>
      </c>
      <c r="B48" s="124">
        <v>1047</v>
      </c>
      <c r="C48" s="537" t="s">
        <v>2265</v>
      </c>
      <c r="D48" s="537" t="s">
        <v>2265</v>
      </c>
      <c r="E48" s="525">
        <v>57.4</v>
      </c>
      <c r="F48" s="3" t="s">
        <v>2211</v>
      </c>
      <c r="G48" s="3" t="s">
        <v>2212</v>
      </c>
      <c r="H48" s="526">
        <v>-44.734316999999997</v>
      </c>
      <c r="I48" s="526">
        <v>-19.01624</v>
      </c>
      <c r="J48" s="538" t="s">
        <v>152</v>
      </c>
      <c r="K48" s="538" t="s">
        <v>152</v>
      </c>
      <c r="L48" s="553">
        <v>1</v>
      </c>
      <c r="M48" s="106"/>
      <c r="N48" s="528">
        <v>2.068E-2</v>
      </c>
      <c r="O48" s="528">
        <v>4.6600000000000003E-2</v>
      </c>
      <c r="P48" s="287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6">
        <v>43.211904761904755</v>
      </c>
      <c r="T48" s="106">
        <v>26.742261904761904</v>
      </c>
      <c r="U48" s="106">
        <v>20.703749999999999</v>
      </c>
      <c r="V48" s="106">
        <v>31.549761904761908</v>
      </c>
      <c r="W48" s="287">
        <f t="shared" si="12"/>
        <v>0.5604377604700419</v>
      </c>
      <c r="X48" s="288">
        <f t="shared" si="4"/>
        <v>32.169127450980405</v>
      </c>
      <c r="Y48" s="288">
        <f t="shared" si="5"/>
        <v>1.6172078081232648</v>
      </c>
      <c r="Z48" s="106">
        <v>47.566823529411806</v>
      </c>
      <c r="AA48" s="106">
        <v>26.632431372549018</v>
      </c>
      <c r="AB48" s="106">
        <v>20.492313725490195</v>
      </c>
      <c r="AC48" s="106">
        <v>33.984941176470592</v>
      </c>
      <c r="AD48" s="105">
        <v>1</v>
      </c>
      <c r="AE48" s="32" t="str">
        <f>IF(AD48=0,"",VLOOKUP(AD48,tab_tipo_expansao!$A$2:$B$4,2,0))</f>
        <v>opcional</v>
      </c>
      <c r="AF48" s="124">
        <v>2028</v>
      </c>
      <c r="AG48" s="124">
        <v>2100</v>
      </c>
      <c r="AH48" s="124">
        <v>30</v>
      </c>
      <c r="AI48" s="529">
        <v>578.2519421187269</v>
      </c>
      <c r="AJ48" s="24">
        <f>AK48/constantes!$B$4</f>
        <v>2583.0963196583889</v>
      </c>
      <c r="AK48" s="33">
        <f t="shared" si="13"/>
        <v>10074.075646667716</v>
      </c>
      <c r="AL48" s="86">
        <v>2</v>
      </c>
      <c r="AM48" s="530">
        <v>0</v>
      </c>
      <c r="AN48" s="23"/>
      <c r="AO48" s="531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2">
        <f>constantes!$B$12</f>
        <v>0</v>
      </c>
      <c r="AZ48" s="20">
        <v>318</v>
      </c>
      <c r="BA48" s="43"/>
      <c r="BB48" s="3" t="s">
        <v>2197</v>
      </c>
      <c r="BD48" s="533">
        <v>1</v>
      </c>
      <c r="BE48" s="534">
        <v>2027</v>
      </c>
      <c r="BF48" s="535">
        <v>1</v>
      </c>
      <c r="BG48" s="536">
        <v>2027</v>
      </c>
    </row>
    <row r="49" spans="1:59" ht="14.45" customHeight="1">
      <c r="A49" s="124">
        <v>1048</v>
      </c>
      <c r="B49" s="124">
        <v>1048</v>
      </c>
      <c r="C49" s="617" t="s">
        <v>2266</v>
      </c>
      <c r="D49" s="537" t="s">
        <v>2266</v>
      </c>
      <c r="E49" s="525">
        <v>140</v>
      </c>
      <c r="F49" s="3" t="s">
        <v>2196</v>
      </c>
      <c r="G49" s="3" t="s">
        <v>2214</v>
      </c>
      <c r="H49" s="526">
        <v>-53.154198000000001</v>
      </c>
      <c r="I49" s="526">
        <v>-24.421531000000002</v>
      </c>
      <c r="J49" s="538" t="s">
        <v>153</v>
      </c>
      <c r="K49" s="538" t="s">
        <v>153</v>
      </c>
      <c r="L49" s="553">
        <v>2</v>
      </c>
      <c r="M49" s="106"/>
      <c r="N49" s="528">
        <v>1.9820000000000001E-2</v>
      </c>
      <c r="O49" s="528">
        <v>5.2919999999999995E-2</v>
      </c>
      <c r="P49" s="287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6">
        <v>66.41</v>
      </c>
      <c r="T49" s="106">
        <v>74.26428571428572</v>
      </c>
      <c r="U49" s="106">
        <v>65.345833333333331</v>
      </c>
      <c r="V49" s="106">
        <v>79.006726190476186</v>
      </c>
      <c r="W49" s="287">
        <f t="shared" si="12"/>
        <v>0.52546792717086843</v>
      </c>
      <c r="X49" s="288">
        <f t="shared" si="4"/>
        <v>73.565509803921586</v>
      </c>
      <c r="Y49" s="288">
        <f t="shared" si="5"/>
        <v>2.3087984943977773</v>
      </c>
      <c r="Z49" s="106">
        <v>70.297450980392171</v>
      </c>
      <c r="AA49" s="106">
        <v>70.469411764705896</v>
      </c>
      <c r="AB49" s="106">
        <v>70.83698039215686</v>
      </c>
      <c r="AC49" s="106">
        <v>82.658196078431388</v>
      </c>
      <c r="AD49" s="105">
        <v>1</v>
      </c>
      <c r="AE49" s="32" t="str">
        <f>IF(AD49=0,"",VLOOKUP(AD49,tab_tipo_expansao!$A$2:$B$4,2,0))</f>
        <v>opcional</v>
      </c>
      <c r="AF49" s="124">
        <v>2023</v>
      </c>
      <c r="AG49" s="124">
        <v>2100</v>
      </c>
      <c r="AH49" s="124">
        <v>30</v>
      </c>
      <c r="AI49" s="529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6">
        <v>2</v>
      </c>
      <c r="AM49" s="530">
        <v>0</v>
      </c>
      <c r="AN49" s="23"/>
      <c r="AO49" s="531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2">
        <f>constantes!$B$12</f>
        <v>0</v>
      </c>
      <c r="AZ49" s="20">
        <v>318</v>
      </c>
      <c r="BA49" s="43"/>
      <c r="BB49" s="3" t="s">
        <v>2209</v>
      </c>
      <c r="BD49" s="533">
        <v>1</v>
      </c>
      <c r="BE49" s="534">
        <v>2023</v>
      </c>
      <c r="BF49" s="535">
        <v>1</v>
      </c>
      <c r="BG49" s="536">
        <v>2023</v>
      </c>
    </row>
    <row r="50" spans="1:59" ht="14.45">
      <c r="A50" s="124">
        <v>1049</v>
      </c>
      <c r="B50" s="124">
        <v>1049</v>
      </c>
      <c r="C50" s="537" t="s">
        <v>2267</v>
      </c>
      <c r="D50" s="537" t="s">
        <v>2267</v>
      </c>
      <c r="E50" s="525">
        <v>150</v>
      </c>
      <c r="F50" s="3" t="s">
        <v>2199</v>
      </c>
      <c r="G50" s="3" t="s">
        <v>2268</v>
      </c>
      <c r="H50" s="526">
        <v>-53.141140999999998</v>
      </c>
      <c r="I50" s="526">
        <v>-17.168783000000001</v>
      </c>
      <c r="J50" s="538" t="s">
        <v>160</v>
      </c>
      <c r="K50" s="538" t="s">
        <v>160</v>
      </c>
      <c r="L50" s="553">
        <v>1</v>
      </c>
      <c r="M50" s="106"/>
      <c r="N50" s="528">
        <v>1.9820000000000001E-2</v>
      </c>
      <c r="O50" s="528">
        <v>5.2919999999999995E-2</v>
      </c>
      <c r="P50" s="287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6">
        <v>122.3057142857143</v>
      </c>
      <c r="T50" s="106">
        <v>104.09642857142858</v>
      </c>
      <c r="U50" s="106">
        <v>72.980833333333337</v>
      </c>
      <c r="V50" s="106">
        <v>88.208214285714291</v>
      </c>
      <c r="W50" s="287">
        <f t="shared" si="12"/>
        <v>0.74441581699346404</v>
      </c>
      <c r="X50" s="288">
        <f t="shared" si="4"/>
        <v>111.66237254901961</v>
      </c>
      <c r="Y50" s="288">
        <f t="shared" si="5"/>
        <v>14.764574929971985</v>
      </c>
      <c r="Z50" s="106">
        <v>134.37713725490195</v>
      </c>
      <c r="AA50" s="106">
        <v>115.59039215686273</v>
      </c>
      <c r="AB50" s="106">
        <v>86.284666666666681</v>
      </c>
      <c r="AC50" s="106">
        <v>110.39729411764705</v>
      </c>
      <c r="AD50" s="105">
        <v>3</v>
      </c>
      <c r="AE50" s="32" t="str">
        <f>IF(AD50=0,"",VLOOKUP(AD50,tab_tipo_expansao!$A$2:$B$4,2,0))</f>
        <v>não_considerar</v>
      </c>
      <c r="AF50" s="124">
        <v>2027</v>
      </c>
      <c r="AG50" s="124">
        <v>2100</v>
      </c>
      <c r="AH50" s="124">
        <v>30</v>
      </c>
      <c r="AI50" s="529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6">
        <v>2</v>
      </c>
      <c r="AM50" s="530">
        <v>0</v>
      </c>
      <c r="AN50" s="23"/>
      <c r="AO50" s="531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2">
        <f>constantes!$B$12</f>
        <v>0</v>
      </c>
      <c r="AZ50" s="20">
        <v>318</v>
      </c>
      <c r="BA50" s="43"/>
      <c r="BB50" s="3" t="s">
        <v>2183</v>
      </c>
      <c r="BD50" s="533">
        <v>1</v>
      </c>
      <c r="BE50" s="534">
        <v>2027</v>
      </c>
      <c r="BF50" s="535">
        <v>1</v>
      </c>
      <c r="BG50" s="536">
        <v>2027</v>
      </c>
    </row>
    <row r="51" spans="1:59" ht="14.45">
      <c r="A51" s="124">
        <v>1050</v>
      </c>
      <c r="B51" s="124">
        <v>1050</v>
      </c>
      <c r="C51" s="537" t="s">
        <v>2269</v>
      </c>
      <c r="D51" s="537" t="s">
        <v>2269</v>
      </c>
      <c r="E51" s="525">
        <v>81</v>
      </c>
      <c r="F51" s="3" t="s">
        <v>2231</v>
      </c>
      <c r="G51" s="3" t="s">
        <v>2234</v>
      </c>
      <c r="H51" s="526">
        <v>-41.369053999999998</v>
      </c>
      <c r="I51" s="526">
        <v>-19.220268999999998</v>
      </c>
      <c r="J51" s="538" t="s">
        <v>152</v>
      </c>
      <c r="K51" s="538" t="s">
        <v>152</v>
      </c>
      <c r="L51" s="553">
        <v>1</v>
      </c>
      <c r="M51" s="106"/>
      <c r="N51" s="528">
        <v>2.068E-2</v>
      </c>
      <c r="O51" s="528">
        <v>4.6600000000000003E-2</v>
      </c>
      <c r="P51" s="287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6">
        <v>56.295238095238098</v>
      </c>
      <c r="T51" s="106">
        <v>37.565535714285708</v>
      </c>
      <c r="U51" s="106">
        <v>25.015833333333333</v>
      </c>
      <c r="V51" s="106">
        <v>44.594464285714288</v>
      </c>
      <c r="W51" s="287">
        <f t="shared" si="12"/>
        <v>0.50757310578552395</v>
      </c>
      <c r="X51" s="288">
        <f t="shared" si="4"/>
        <v>41.113421568627437</v>
      </c>
      <c r="Y51" s="288">
        <f t="shared" si="5"/>
        <v>0.24565371148457871</v>
      </c>
      <c r="Z51" s="106">
        <v>59.69607843137252</v>
      </c>
      <c r="AA51" s="106">
        <v>36.121725490196063</v>
      </c>
      <c r="AB51" s="106">
        <v>23.538705882352939</v>
      </c>
      <c r="AC51" s="106">
        <v>45.097176470588217</v>
      </c>
      <c r="AD51" s="105">
        <v>1</v>
      </c>
      <c r="AE51" s="32" t="str">
        <f>IF(AD51=0,"",VLOOKUP(AD51,tab_tipo_expansao!$A$2:$B$4,2,0))</f>
        <v>opcional</v>
      </c>
      <c r="AF51" s="124">
        <v>2028</v>
      </c>
      <c r="AG51" s="124">
        <v>2100</v>
      </c>
      <c r="AH51" s="124">
        <v>30</v>
      </c>
      <c r="AI51" s="529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6">
        <v>2</v>
      </c>
      <c r="AM51" s="530">
        <v>0</v>
      </c>
      <c r="AN51" s="23"/>
      <c r="AO51" s="531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2">
        <f>constantes!$B$12</f>
        <v>0</v>
      </c>
      <c r="AZ51" s="20">
        <v>318</v>
      </c>
      <c r="BA51" s="43"/>
      <c r="BB51" s="3" t="s">
        <v>2197</v>
      </c>
      <c r="BD51" s="533">
        <v>1</v>
      </c>
      <c r="BE51" s="534">
        <v>2027</v>
      </c>
      <c r="BF51" s="535">
        <v>1</v>
      </c>
      <c r="BG51" s="536">
        <v>2027</v>
      </c>
    </row>
    <row r="52" spans="1:59" ht="14.45">
      <c r="A52" s="124">
        <v>1051</v>
      </c>
      <c r="B52" s="124">
        <v>1051</v>
      </c>
      <c r="C52" s="537" t="s">
        <v>2270</v>
      </c>
      <c r="D52" s="537" t="s">
        <v>2270</v>
      </c>
      <c r="E52" s="525">
        <v>43</v>
      </c>
      <c r="F52" s="3" t="s">
        <v>2221</v>
      </c>
      <c r="G52" s="3" t="s">
        <v>2222</v>
      </c>
      <c r="H52" s="526">
        <v>-51.950277999999997</v>
      </c>
      <c r="I52" s="526">
        <v>-29.608886999999999</v>
      </c>
      <c r="J52" s="538" t="s">
        <v>151</v>
      </c>
      <c r="K52" s="538" t="s">
        <v>151</v>
      </c>
      <c r="L52" s="553">
        <v>2</v>
      </c>
      <c r="M52" s="106"/>
      <c r="N52" s="528">
        <v>2.068E-2</v>
      </c>
      <c r="O52" s="528">
        <v>4.6600000000000003E-2</v>
      </c>
      <c r="P52" s="287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6">
        <v>14.915714285714282</v>
      </c>
      <c r="T52" s="106">
        <v>20.656488095238092</v>
      </c>
      <c r="U52" s="106">
        <v>27.149583333333336</v>
      </c>
      <c r="V52" s="106">
        <v>19.930535714285714</v>
      </c>
      <c r="W52" s="287">
        <f t="shared" si="12"/>
        <v>0.56330665754673981</v>
      </c>
      <c r="X52" s="288">
        <f t="shared" si="4"/>
        <v>24.222186274509813</v>
      </c>
      <c r="Y52" s="288">
        <f t="shared" si="5"/>
        <v>3.5591059173669564</v>
      </c>
      <c r="Z52" s="106">
        <v>17.482980392156872</v>
      </c>
      <c r="AA52" s="106">
        <v>23.306117647058823</v>
      </c>
      <c r="AB52" s="106">
        <v>31.527725490196094</v>
      </c>
      <c r="AC52" s="106">
        <v>24.571921568627459</v>
      </c>
      <c r="AD52" s="105">
        <v>1</v>
      </c>
      <c r="AE52" s="32" t="str">
        <f>IF(AD52=0,"",VLOOKUP(AD52,tab_tipo_expansao!$A$2:$B$4,2,0))</f>
        <v>opcional</v>
      </c>
      <c r="AF52" s="124">
        <v>2028</v>
      </c>
      <c r="AG52" s="124">
        <v>2100</v>
      </c>
      <c r="AH52" s="124">
        <v>30</v>
      </c>
      <c r="AI52" s="529">
        <v>466.28829457858711</v>
      </c>
      <c r="AJ52" s="24">
        <f>AK52/constantes!$B$4</f>
        <v>2780.490724976667</v>
      </c>
      <c r="AK52" s="33">
        <f t="shared" si="13"/>
        <v>10843.913827409002</v>
      </c>
      <c r="AL52" s="86">
        <v>2</v>
      </c>
      <c r="AM52" s="530">
        <v>0</v>
      </c>
      <c r="AN52" s="23"/>
      <c r="AO52" s="531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2">
        <f>constantes!$B$12</f>
        <v>0</v>
      </c>
      <c r="AZ52" s="20">
        <v>318</v>
      </c>
      <c r="BA52" s="43"/>
      <c r="BB52" s="3" t="s">
        <v>2197</v>
      </c>
      <c r="BD52" s="533">
        <v>1</v>
      </c>
      <c r="BE52" s="534">
        <v>2027</v>
      </c>
      <c r="BF52" s="535">
        <v>1</v>
      </c>
      <c r="BG52" s="536">
        <v>2027</v>
      </c>
    </row>
    <row r="53" spans="1:59" ht="14.45">
      <c r="A53" s="124">
        <v>1052</v>
      </c>
      <c r="B53" s="124">
        <v>1052</v>
      </c>
      <c r="C53" s="537" t="s">
        <v>2271</v>
      </c>
      <c r="D53" s="537" t="s">
        <v>2271</v>
      </c>
      <c r="E53" s="525">
        <v>50</v>
      </c>
      <c r="F53" s="3" t="s">
        <v>2221</v>
      </c>
      <c r="G53" s="3" t="s">
        <v>2271</v>
      </c>
      <c r="H53" s="526">
        <v>-49.113565999999999</v>
      </c>
      <c r="I53" s="526">
        <v>-26.182623</v>
      </c>
      <c r="J53" s="538" t="s">
        <v>1991</v>
      </c>
      <c r="K53" s="538" t="s">
        <v>1991</v>
      </c>
      <c r="L53" s="553">
        <v>2</v>
      </c>
      <c r="M53" s="106"/>
      <c r="N53" s="528">
        <v>1.9820000000000001E-2</v>
      </c>
      <c r="O53" s="528">
        <v>5.2919999999999995E-2</v>
      </c>
      <c r="P53" s="287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6">
        <v>16.542730227716302</v>
      </c>
      <c r="T53" s="106">
        <v>21.117201693274463</v>
      </c>
      <c r="U53" s="106">
        <v>29.751596099974382</v>
      </c>
      <c r="V53" s="106">
        <v>27.751814107970276</v>
      </c>
      <c r="W53" s="287">
        <f t="shared" si="12"/>
        <v>0.53804317847923133</v>
      </c>
      <c r="X53" s="288">
        <f t="shared" si="4"/>
        <v>26.902158923961565</v>
      </c>
      <c r="Y53" s="288">
        <f t="shared" si="5"/>
        <v>3.1113233917277086</v>
      </c>
      <c r="Z53" s="106">
        <v>22.0011437449492</v>
      </c>
      <c r="AA53" s="106">
        <v>24.180249205315089</v>
      </c>
      <c r="AB53" s="106">
        <v>32.446964139707418</v>
      </c>
      <c r="AC53" s="106">
        <v>28.98027860587456</v>
      </c>
      <c r="AD53" s="105">
        <v>3</v>
      </c>
      <c r="AE53" s="32" t="str">
        <f>IF(AD53=0,"",VLOOKUP(AD53,tab_tipo_expansao!$A$2:$B$4,2,0))</f>
        <v>não_considerar</v>
      </c>
      <c r="AF53" s="124">
        <v>2022</v>
      </c>
      <c r="AG53" s="124">
        <v>2100</v>
      </c>
      <c r="AH53" s="124">
        <v>30</v>
      </c>
      <c r="AI53" s="529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6">
        <v>2</v>
      </c>
      <c r="AM53" s="530">
        <v>0</v>
      </c>
      <c r="AN53" s="23"/>
      <c r="AO53" s="531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2">
        <f>constantes!$B$12</f>
        <v>0</v>
      </c>
      <c r="AZ53" s="20">
        <v>318</v>
      </c>
      <c r="BA53" s="43"/>
      <c r="BB53" s="3" t="s">
        <v>2183</v>
      </c>
      <c r="BD53" s="533">
        <v>1</v>
      </c>
      <c r="BE53" s="534">
        <v>2027</v>
      </c>
      <c r="BF53" s="535">
        <v>1</v>
      </c>
      <c r="BG53" s="536">
        <v>2027</v>
      </c>
    </row>
    <row r="54" spans="1:59" ht="14.45" customHeight="1">
      <c r="A54" s="124">
        <v>1053</v>
      </c>
      <c r="B54" s="124">
        <v>1053</v>
      </c>
      <c r="C54" s="617" t="s">
        <v>2272</v>
      </c>
      <c r="D54" s="537" t="s">
        <v>2272</v>
      </c>
      <c r="E54" s="525">
        <v>74</v>
      </c>
      <c r="F54" s="3" t="s">
        <v>2196</v>
      </c>
      <c r="G54" s="3" t="s">
        <v>2126</v>
      </c>
      <c r="H54" s="526">
        <v>-47.516401000000002</v>
      </c>
      <c r="I54" s="526">
        <v>-18.209211</v>
      </c>
      <c r="J54" s="538" t="s">
        <v>152</v>
      </c>
      <c r="K54" s="538" t="s">
        <v>152</v>
      </c>
      <c r="L54" s="553">
        <v>1</v>
      </c>
      <c r="M54" s="106"/>
      <c r="N54" s="528">
        <v>2.068E-2</v>
      </c>
      <c r="O54" s="528">
        <v>4.6600000000000003E-2</v>
      </c>
      <c r="P54" s="287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6">
        <v>58.40761904761905</v>
      </c>
      <c r="T54" s="106">
        <v>40.085714285714282</v>
      </c>
      <c r="U54" s="106">
        <v>13.834583333333333</v>
      </c>
      <c r="V54" s="106">
        <v>35.665892857142858</v>
      </c>
      <c r="W54" s="287">
        <f t="shared" si="12"/>
        <v>0.5447005829358772</v>
      </c>
      <c r="X54" s="288">
        <f t="shared" si="4"/>
        <v>40.307843137254913</v>
      </c>
      <c r="Y54" s="288">
        <f t="shared" si="5"/>
        <v>3.309390756302534</v>
      </c>
      <c r="Z54" s="106">
        <v>64.058000000000035</v>
      </c>
      <c r="AA54" s="106">
        <v>42.431098039215684</v>
      </c>
      <c r="AB54" s="106">
        <v>15.500470588235293</v>
      </c>
      <c r="AC54" s="106">
        <v>39.241803921568639</v>
      </c>
      <c r="AD54" s="105">
        <v>1</v>
      </c>
      <c r="AE54" s="32" t="str">
        <f>IF(AD54=0,"",VLOOKUP(AD54,tab_tipo_expansao!$A$2:$B$4,2,0))</f>
        <v>opcional</v>
      </c>
      <c r="AF54" s="124">
        <v>2023</v>
      </c>
      <c r="AG54" s="124">
        <v>2100</v>
      </c>
      <c r="AH54" s="124">
        <v>30</v>
      </c>
      <c r="AI54" s="529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6">
        <v>2</v>
      </c>
      <c r="AM54" s="530">
        <v>0</v>
      </c>
      <c r="AN54" s="23"/>
      <c r="AO54" s="531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2">
        <f>constantes!$B$12</f>
        <v>0</v>
      </c>
      <c r="AZ54" s="20">
        <v>318</v>
      </c>
      <c r="BA54" s="43"/>
      <c r="BB54" s="3" t="s">
        <v>2209</v>
      </c>
      <c r="BD54" s="533">
        <v>1</v>
      </c>
      <c r="BE54" s="534">
        <v>2022</v>
      </c>
      <c r="BF54" s="535">
        <v>1</v>
      </c>
      <c r="BG54" s="536">
        <v>2022</v>
      </c>
    </row>
    <row r="55" spans="1:59" ht="14.45">
      <c r="A55" s="124">
        <v>1054</v>
      </c>
      <c r="B55" s="124">
        <v>1054</v>
      </c>
      <c r="C55" s="537" t="s">
        <v>2273</v>
      </c>
      <c r="D55" s="537" t="s">
        <v>2273</v>
      </c>
      <c r="E55" s="525">
        <v>60</v>
      </c>
      <c r="F55" s="3" t="s">
        <v>2211</v>
      </c>
      <c r="G55" s="3" t="s">
        <v>2211</v>
      </c>
      <c r="H55" s="526">
        <v>-45.956516000000001</v>
      </c>
      <c r="I55" s="526">
        <v>-20.288177999999998</v>
      </c>
      <c r="J55" s="538" t="s">
        <v>152</v>
      </c>
      <c r="K55" s="538" t="s">
        <v>152</v>
      </c>
      <c r="L55" s="553">
        <v>1</v>
      </c>
      <c r="M55" s="106"/>
      <c r="N55" s="528">
        <v>1.9820000000000001E-2</v>
      </c>
      <c r="O55" s="528">
        <v>5.2919999999999995E-2</v>
      </c>
      <c r="P55" s="287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6">
        <v>39.536190476190477</v>
      </c>
      <c r="T55" s="106">
        <v>26.032083333333333</v>
      </c>
      <c r="U55" s="106">
        <v>15.620833333333332</v>
      </c>
      <c r="V55" s="106">
        <v>21.841130952380951</v>
      </c>
      <c r="W55" s="287">
        <f t="shared" si="12"/>
        <v>0.56890473856209112</v>
      </c>
      <c r="X55" s="288">
        <f t="shared" si="4"/>
        <v>34.134284313725466</v>
      </c>
      <c r="Y55" s="288">
        <f t="shared" si="5"/>
        <v>8.3767247899159401</v>
      </c>
      <c r="Z55" s="106">
        <v>51.749254901960718</v>
      </c>
      <c r="AA55" s="106">
        <v>32.530274509803895</v>
      </c>
      <c r="AB55" s="106">
        <v>19.639098039215682</v>
      </c>
      <c r="AC55" s="106">
        <v>32.618509803921562</v>
      </c>
      <c r="AD55" s="105">
        <v>1</v>
      </c>
      <c r="AE55" s="32" t="str">
        <f>IF(AD55=0,"",VLOOKUP(AD55,tab_tipo_expansao!$A$2:$B$4,2,0))</f>
        <v>opcional</v>
      </c>
      <c r="AF55" s="124">
        <v>2028</v>
      </c>
      <c r="AG55" s="124">
        <v>2100</v>
      </c>
      <c r="AH55" s="124">
        <v>30</v>
      </c>
      <c r="AI55" s="529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6">
        <v>2</v>
      </c>
      <c r="AM55" s="530">
        <v>0</v>
      </c>
      <c r="AN55" s="23"/>
      <c r="AO55" s="531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2">
        <f>constantes!$B$12</f>
        <v>0</v>
      </c>
      <c r="AZ55" s="20">
        <v>318</v>
      </c>
      <c r="BA55" s="43"/>
      <c r="BB55" s="3" t="s">
        <v>2197</v>
      </c>
      <c r="BD55" s="533">
        <v>1</v>
      </c>
      <c r="BE55" s="534">
        <v>2027</v>
      </c>
      <c r="BF55" s="535">
        <v>1</v>
      </c>
      <c r="BG55" s="536">
        <v>2027</v>
      </c>
    </row>
    <row r="56" spans="1:59" ht="15" customHeight="1">
      <c r="A56" s="124">
        <v>1055</v>
      </c>
      <c r="B56" s="124">
        <v>1055</v>
      </c>
      <c r="C56" s="537" t="s">
        <v>2274</v>
      </c>
      <c r="D56" s="537" t="s">
        <v>2274</v>
      </c>
      <c r="E56" s="525">
        <v>50</v>
      </c>
      <c r="F56" s="3" t="s">
        <v>2221</v>
      </c>
      <c r="G56" s="3" t="s">
        <v>2275</v>
      </c>
      <c r="H56" s="526">
        <v>-51.475541</v>
      </c>
      <c r="I56" s="526">
        <v>-29.008347000000001</v>
      </c>
      <c r="J56" s="538" t="s">
        <v>151</v>
      </c>
      <c r="K56" s="538" t="s">
        <v>151</v>
      </c>
      <c r="L56" s="553">
        <v>2</v>
      </c>
      <c r="M56" s="106"/>
      <c r="N56" s="528">
        <v>2.068E-2</v>
      </c>
      <c r="O56" s="528">
        <v>4.6600000000000003E-2</v>
      </c>
      <c r="P56" s="287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6">
        <v>16.542730227716302</v>
      </c>
      <c r="T56" s="106">
        <v>21.117201693274463</v>
      </c>
      <c r="U56" s="106">
        <v>29.751596099974382</v>
      </c>
      <c r="V56" s="106">
        <v>27.751814107970276</v>
      </c>
      <c r="W56" s="287">
        <f t="shared" si="12"/>
        <v>0.53804317847923133</v>
      </c>
      <c r="X56" s="288">
        <f t="shared" si="4"/>
        <v>26.902158923961565</v>
      </c>
      <c r="Y56" s="288">
        <f t="shared" si="5"/>
        <v>3.1113233917277086</v>
      </c>
      <c r="Z56" s="106">
        <v>22.0011437449492</v>
      </c>
      <c r="AA56" s="106">
        <v>24.180249205315089</v>
      </c>
      <c r="AB56" s="106">
        <v>32.446964139707418</v>
      </c>
      <c r="AC56" s="106">
        <v>28.98027860587456</v>
      </c>
      <c r="AD56" s="105">
        <v>1</v>
      </c>
      <c r="AE56" s="32" t="str">
        <f>IF(AD56=0,"",VLOOKUP(AD56,tab_tipo_expansao!$A$2:$B$4,2,0))</f>
        <v>opcional</v>
      </c>
      <c r="AF56" s="124">
        <v>2028</v>
      </c>
      <c r="AG56" s="124">
        <v>2100</v>
      </c>
      <c r="AH56" s="124">
        <v>30</v>
      </c>
      <c r="AI56" s="529">
        <v>500</v>
      </c>
      <c r="AJ56" s="24">
        <f>AK56/constantes!$B$4</f>
        <v>2564.102564102564</v>
      </c>
      <c r="AK56" s="33">
        <f t="shared" si="13"/>
        <v>10000</v>
      </c>
      <c r="AL56" s="86">
        <v>2</v>
      </c>
      <c r="AM56" s="530">
        <v>0</v>
      </c>
      <c r="AN56" s="23"/>
      <c r="AO56" s="531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2">
        <f>constantes!$B$12</f>
        <v>0</v>
      </c>
      <c r="AZ56" s="20">
        <v>318</v>
      </c>
      <c r="BA56" s="43"/>
      <c r="BB56" s="3" t="s">
        <v>2197</v>
      </c>
      <c r="BD56" s="533">
        <v>1</v>
      </c>
      <c r="BE56" s="534">
        <v>2027</v>
      </c>
      <c r="BF56" s="535">
        <v>1</v>
      </c>
      <c r="BG56" s="536">
        <v>2027</v>
      </c>
    </row>
    <row r="57" spans="1:59" ht="15" customHeight="1">
      <c r="A57" s="124">
        <v>1056</v>
      </c>
      <c r="B57" s="124">
        <v>1056</v>
      </c>
      <c r="C57" s="537" t="s">
        <v>2276</v>
      </c>
      <c r="D57" s="537" t="s">
        <v>2276</v>
      </c>
      <c r="E57" s="525">
        <v>150</v>
      </c>
      <c r="F57" s="3" t="s">
        <v>2181</v>
      </c>
      <c r="G57" s="3" t="s">
        <v>2255</v>
      </c>
      <c r="H57" s="526">
        <v>-58.818446999999999</v>
      </c>
      <c r="I57" s="526">
        <v>-12.180674</v>
      </c>
      <c r="J57" s="538" t="s">
        <v>160</v>
      </c>
      <c r="K57" s="538" t="s">
        <v>160</v>
      </c>
      <c r="L57" s="553">
        <v>10</v>
      </c>
      <c r="M57" s="106"/>
      <c r="N57" s="528">
        <v>1.9820000000000001E-2</v>
      </c>
      <c r="O57" s="528">
        <v>5.2919999999999995E-2</v>
      </c>
      <c r="P57" s="287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6">
        <v>123.82952380952382</v>
      </c>
      <c r="T57" s="106">
        <v>121.18220238095239</v>
      </c>
      <c r="U57" s="106">
        <v>106.58958333333332</v>
      </c>
      <c r="V57" s="106">
        <v>108.58130952380951</v>
      </c>
      <c r="W57" s="287">
        <f t="shared" si="12"/>
        <v>0.73920738562091504</v>
      </c>
      <c r="X57" s="288">
        <f t="shared" si="4"/>
        <v>110.88110784313726</v>
      </c>
      <c r="Y57" s="288">
        <f t="shared" si="5"/>
        <v>-4.1645469187675133</v>
      </c>
      <c r="Z57" s="106">
        <v>124.31023529411766</v>
      </c>
      <c r="AA57" s="106">
        <v>114.68788235294112</v>
      </c>
      <c r="AB57" s="106">
        <v>99.686980392156855</v>
      </c>
      <c r="AC57" s="106">
        <v>104.83933333333339</v>
      </c>
      <c r="AD57" s="105">
        <v>3</v>
      </c>
      <c r="AE57" s="32" t="str">
        <f>IF(AD57=0,"",VLOOKUP(AD57,tab_tipo_expansao!$A$2:$B$4,2,0))</f>
        <v>não_considerar</v>
      </c>
      <c r="AF57" s="124">
        <v>2022</v>
      </c>
      <c r="AG57" s="124">
        <v>2100</v>
      </c>
      <c r="AH57" s="124">
        <v>30</v>
      </c>
      <c r="AI57" s="529">
        <v>2368.608742766402</v>
      </c>
      <c r="AJ57" s="24">
        <f>AK57/constantes!$B$4</f>
        <v>4048.9038337887214</v>
      </c>
      <c r="AK57" s="33">
        <f t="shared" si="13"/>
        <v>15790.724951776014</v>
      </c>
      <c r="AL57" s="86">
        <v>2</v>
      </c>
      <c r="AM57" s="530">
        <v>0</v>
      </c>
      <c r="AN57" s="23"/>
      <c r="AO57" s="531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2">
        <f>constantes!$B$12</f>
        <v>0</v>
      </c>
      <c r="AZ57" s="20">
        <v>318</v>
      </c>
      <c r="BA57" s="43"/>
      <c r="BB57" s="3" t="s">
        <v>2217</v>
      </c>
      <c r="BD57" s="533">
        <v>1</v>
      </c>
      <c r="BE57" s="534">
        <v>2035</v>
      </c>
      <c r="BF57" s="535">
        <v>3</v>
      </c>
      <c r="BG57" s="536">
        <v>2050</v>
      </c>
    </row>
    <row r="58" spans="1:59" ht="15" customHeight="1">
      <c r="A58" s="124">
        <v>1057</v>
      </c>
      <c r="B58" s="124">
        <v>1057</v>
      </c>
      <c r="C58" s="537" t="s">
        <v>2277</v>
      </c>
      <c r="D58" s="537" t="s">
        <v>2277</v>
      </c>
      <c r="E58" s="525">
        <v>36.200000000000003</v>
      </c>
      <c r="F58" s="3" t="s">
        <v>2221</v>
      </c>
      <c r="G58" s="3" t="s">
        <v>2278</v>
      </c>
      <c r="H58" s="526">
        <v>-51.875005999999999</v>
      </c>
      <c r="I58" s="526">
        <v>-29.216107000000001</v>
      </c>
      <c r="J58" s="538" t="s">
        <v>151</v>
      </c>
      <c r="K58" s="538" t="s">
        <v>151</v>
      </c>
      <c r="L58" s="553">
        <v>2</v>
      </c>
      <c r="M58" s="106"/>
      <c r="N58" s="528">
        <v>2.068E-2</v>
      </c>
      <c r="O58" s="528">
        <v>4.6600000000000003E-2</v>
      </c>
      <c r="P58" s="287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6">
        <v>12.170952380952381</v>
      </c>
      <c r="T58" s="106">
        <v>17.419285714285714</v>
      </c>
      <c r="U58" s="106">
        <v>22.862916666666663</v>
      </c>
      <c r="V58" s="106">
        <v>15.89232142857143</v>
      </c>
      <c r="W58" s="287">
        <f t="shared" si="12"/>
        <v>0.55146490087747801</v>
      </c>
      <c r="X58" s="288">
        <f t="shared" si="4"/>
        <v>19.963029411764705</v>
      </c>
      <c r="Y58" s="288">
        <f t="shared" si="5"/>
        <v>2.876660364145657</v>
      </c>
      <c r="Z58" s="106">
        <v>14.528627450980395</v>
      </c>
      <c r="AA58" s="106">
        <v>19.482627450980388</v>
      </c>
      <c r="AB58" s="106">
        <v>25.702862745098034</v>
      </c>
      <c r="AC58" s="106">
        <v>20.138000000000002</v>
      </c>
      <c r="AD58" s="105">
        <v>1</v>
      </c>
      <c r="AE58" s="32" t="str">
        <f>IF(AD58=0,"",VLOOKUP(AD58,tab_tipo_expansao!$A$2:$B$4,2,0))</f>
        <v>opcional</v>
      </c>
      <c r="AF58" s="124">
        <v>2028</v>
      </c>
      <c r="AG58" s="124">
        <v>2100</v>
      </c>
      <c r="AH58" s="124">
        <v>30</v>
      </c>
      <c r="AI58" s="529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6">
        <v>2</v>
      </c>
      <c r="AM58" s="530">
        <v>0</v>
      </c>
      <c r="AN58" s="23"/>
      <c r="AO58" s="531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2">
        <f>constantes!$B$12</f>
        <v>0</v>
      </c>
      <c r="AZ58" s="20">
        <v>318</v>
      </c>
      <c r="BA58" s="43"/>
      <c r="BB58" s="3" t="s">
        <v>2197</v>
      </c>
      <c r="BD58" s="533">
        <v>1</v>
      </c>
      <c r="BE58" s="534">
        <v>2027</v>
      </c>
      <c r="BF58" s="535">
        <v>1</v>
      </c>
      <c r="BG58" s="536">
        <v>2027</v>
      </c>
    </row>
    <row r="59" spans="1:59" ht="15" customHeight="1">
      <c r="A59" s="124">
        <v>1058</v>
      </c>
      <c r="B59" s="124">
        <v>1058</v>
      </c>
      <c r="C59" s="537" t="s">
        <v>2279</v>
      </c>
      <c r="D59" s="537" t="s">
        <v>2280</v>
      </c>
      <c r="E59" s="525">
        <v>35.799999999999997</v>
      </c>
      <c r="F59" s="3" t="s">
        <v>2196</v>
      </c>
      <c r="G59" s="3" t="s">
        <v>2281</v>
      </c>
      <c r="H59" s="526">
        <v>-51.222613000000003</v>
      </c>
      <c r="I59" s="526">
        <v>-18.402984</v>
      </c>
      <c r="J59" s="538" t="s">
        <v>2005</v>
      </c>
      <c r="K59" s="538" t="s">
        <v>2005</v>
      </c>
      <c r="L59" s="553">
        <v>1</v>
      </c>
      <c r="M59" s="106"/>
      <c r="N59" s="528">
        <v>2.068E-2</v>
      </c>
      <c r="O59" s="528">
        <v>4.6600000000000003E-2</v>
      </c>
      <c r="P59" s="287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6">
        <v>30.583333333333332</v>
      </c>
      <c r="T59" s="106">
        <v>21.652916666666666</v>
      </c>
      <c r="U59" s="106">
        <v>13.385</v>
      </c>
      <c r="V59" s="106">
        <v>22.97666666666667</v>
      </c>
      <c r="W59" s="287">
        <f t="shared" si="12"/>
        <v>0.69396976667762145</v>
      </c>
      <c r="X59" s="288">
        <f t="shared" si="4"/>
        <v>24.844117647058845</v>
      </c>
      <c r="Y59" s="288">
        <f t="shared" si="5"/>
        <v>2.6946384803921752</v>
      </c>
      <c r="Z59" s="106">
        <v>32.627764705882413</v>
      </c>
      <c r="AA59" s="106">
        <v>25.85262745098041</v>
      </c>
      <c r="AB59" s="106">
        <v>15.847372549019605</v>
      </c>
      <c r="AC59" s="106">
        <v>25.048705882352948</v>
      </c>
      <c r="AD59" s="105">
        <v>1</v>
      </c>
      <c r="AE59" s="32" t="str">
        <f>IF(AD59=0,"",VLOOKUP(AD59,tab_tipo_expansao!$A$2:$B$4,2,0))</f>
        <v>opcional</v>
      </c>
      <c r="AF59" s="124">
        <v>2028</v>
      </c>
      <c r="AG59" s="124">
        <v>2100</v>
      </c>
      <c r="AH59" s="124">
        <v>30</v>
      </c>
      <c r="AI59" s="529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6">
        <v>2</v>
      </c>
      <c r="AM59" s="530">
        <v>0</v>
      </c>
      <c r="AN59" s="23"/>
      <c r="AO59" s="531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2">
        <f>constantes!$B$12</f>
        <v>0</v>
      </c>
      <c r="AZ59" s="20">
        <v>318</v>
      </c>
      <c r="BA59" s="43"/>
      <c r="BB59" s="3" t="s">
        <v>2197</v>
      </c>
      <c r="BD59" s="533">
        <v>1</v>
      </c>
      <c r="BE59" s="534">
        <v>2027</v>
      </c>
      <c r="BF59" s="535">
        <v>1</v>
      </c>
      <c r="BG59" s="536">
        <v>2027</v>
      </c>
    </row>
    <row r="60" spans="1:59" ht="14.45" customHeight="1">
      <c r="A60" s="124">
        <v>1059</v>
      </c>
      <c r="B60" s="124">
        <v>1059</v>
      </c>
      <c r="C60" s="618" t="s">
        <v>2282</v>
      </c>
      <c r="D60" s="537" t="s">
        <v>2283</v>
      </c>
      <c r="E60" s="525">
        <v>87.1</v>
      </c>
      <c r="F60" s="3" t="s">
        <v>2196</v>
      </c>
      <c r="G60" s="3" t="s">
        <v>2214</v>
      </c>
      <c r="H60" s="526">
        <v>-53.678654999999999</v>
      </c>
      <c r="I60" s="526">
        <v>-24.200353</v>
      </c>
      <c r="J60" s="538" t="s">
        <v>153</v>
      </c>
      <c r="K60" s="538" t="s">
        <v>153</v>
      </c>
      <c r="L60" s="553">
        <v>2</v>
      </c>
      <c r="M60" s="106"/>
      <c r="N60" s="528">
        <v>1.9820000000000001E-2</v>
      </c>
      <c r="O60" s="528">
        <v>5.2919999999999995E-2</v>
      </c>
      <c r="P60" s="287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6">
        <v>50.238095238095241</v>
      </c>
      <c r="T60" s="106">
        <v>53.243273809523807</v>
      </c>
      <c r="U60" s="106">
        <v>48.417083333333331</v>
      </c>
      <c r="V60" s="106">
        <v>56.078154761904763</v>
      </c>
      <c r="W60" s="287">
        <f t="shared" si="12"/>
        <v>0.60825352873640848</v>
      </c>
      <c r="X60" s="288">
        <f t="shared" si="4"/>
        <v>52.978882352941177</v>
      </c>
      <c r="Y60" s="288">
        <f t="shared" si="5"/>
        <v>0.98473056722689734</v>
      </c>
      <c r="Z60" s="106">
        <v>52.270549019607849</v>
      </c>
      <c r="AA60" s="106">
        <v>50.998509803921571</v>
      </c>
      <c r="AB60" s="106">
        <v>50.816352941176483</v>
      </c>
      <c r="AC60" s="106">
        <v>57.830117647058813</v>
      </c>
      <c r="AD60" s="105">
        <v>1</v>
      </c>
      <c r="AE60" s="32" t="str">
        <f>IF(AD60=0,"",VLOOKUP(AD60,tab_tipo_expansao!$A$2:$B$4,2,0))</f>
        <v>opcional</v>
      </c>
      <c r="AF60" s="124">
        <v>2023</v>
      </c>
      <c r="AG60" s="124">
        <v>2100</v>
      </c>
      <c r="AH60" s="124">
        <v>30</v>
      </c>
      <c r="AI60" s="529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6">
        <v>2</v>
      </c>
      <c r="AM60" s="530">
        <v>0</v>
      </c>
      <c r="AN60" s="23"/>
      <c r="AO60" s="531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2">
        <f>constantes!$B$12</f>
        <v>0</v>
      </c>
      <c r="AZ60" s="20">
        <v>318</v>
      </c>
      <c r="BA60" s="43"/>
      <c r="BB60" s="3" t="s">
        <v>2209</v>
      </c>
      <c r="BD60" s="533">
        <v>1</v>
      </c>
      <c r="BE60" s="534">
        <v>2022</v>
      </c>
      <c r="BF60" s="535">
        <v>1</v>
      </c>
      <c r="BG60" s="536">
        <v>2022</v>
      </c>
    </row>
    <row r="61" spans="1:59" ht="15" customHeight="1">
      <c r="A61" s="124">
        <v>1060</v>
      </c>
      <c r="B61" s="124">
        <v>1060</v>
      </c>
      <c r="C61" s="537" t="s">
        <v>2284</v>
      </c>
      <c r="D61" s="537" t="s">
        <v>2284</v>
      </c>
      <c r="E61" s="525">
        <v>415</v>
      </c>
      <c r="F61" s="3" t="s">
        <v>2181</v>
      </c>
      <c r="G61" s="3" t="s">
        <v>2255</v>
      </c>
      <c r="H61" s="129">
        <v>-58.375104</v>
      </c>
      <c r="I61" s="129">
        <v>-11.029624</v>
      </c>
      <c r="J61" s="538" t="s">
        <v>160</v>
      </c>
      <c r="K61" s="538" t="s">
        <v>160</v>
      </c>
      <c r="L61" s="553">
        <v>10</v>
      </c>
      <c r="M61" s="106"/>
      <c r="N61" s="528">
        <v>1.6379999999999999E-2</v>
      </c>
      <c r="O61" s="528">
        <v>6.1409999999999999E-2</v>
      </c>
      <c r="P61" s="287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6">
        <v>342.25190476190477</v>
      </c>
      <c r="T61" s="106">
        <v>337.42428571428576</v>
      </c>
      <c r="U61" s="106">
        <v>277.73625000000004</v>
      </c>
      <c r="V61" s="106">
        <v>283.82958333333335</v>
      </c>
      <c r="W61" s="287">
        <f t="shared" si="12"/>
        <v>0.70983208126624153</v>
      </c>
      <c r="X61" s="288">
        <f t="shared" si="4"/>
        <v>294.58031372549021</v>
      </c>
      <c r="Y61" s="288">
        <f t="shared" si="5"/>
        <v>-15.730192226890779</v>
      </c>
      <c r="Z61" s="106">
        <v>347.82317647058818</v>
      </c>
      <c r="AA61" s="106">
        <v>316.14474509803921</v>
      </c>
      <c r="AB61" s="106">
        <v>249.41431372549019</v>
      </c>
      <c r="AC61" s="106">
        <v>264.93901960784325</v>
      </c>
      <c r="AD61" s="105">
        <v>3</v>
      </c>
      <c r="AE61" s="32" t="str">
        <f>IF(AD61=0,"",VLOOKUP(AD61,tab_tipo_expansao!$A$2:$B$4,2,0))</f>
        <v>não_considerar</v>
      </c>
      <c r="AF61" s="124">
        <v>2022</v>
      </c>
      <c r="AG61" s="124">
        <v>2100</v>
      </c>
      <c r="AH61" s="124">
        <v>30</v>
      </c>
      <c r="AI61" s="529">
        <v>4391.0457241159384</v>
      </c>
      <c r="AJ61" s="24">
        <f>AK61/constantes!$B$4</f>
        <v>2713.034120553561</v>
      </c>
      <c r="AK61" s="33">
        <f t="shared" si="13"/>
        <v>10580.833070158887</v>
      </c>
      <c r="AL61" s="86">
        <v>3</v>
      </c>
      <c r="AM61" s="530">
        <v>0</v>
      </c>
      <c r="AN61" s="23"/>
      <c r="AO61" s="531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2">
        <f>constantes!$B$12</f>
        <v>0</v>
      </c>
      <c r="AZ61" s="20">
        <v>318</v>
      </c>
      <c r="BA61" s="43"/>
      <c r="BB61" s="3" t="s">
        <v>2217</v>
      </c>
      <c r="BD61" s="533">
        <v>1</v>
      </c>
      <c r="BE61" s="534">
        <v>2035</v>
      </c>
      <c r="BF61" s="535">
        <v>3</v>
      </c>
      <c r="BG61" s="536">
        <v>2050</v>
      </c>
    </row>
    <row r="62" spans="1:59" ht="14.45">
      <c r="A62" s="124">
        <v>1061</v>
      </c>
      <c r="B62" s="124">
        <v>1061</v>
      </c>
      <c r="C62" s="537" t="s">
        <v>2285</v>
      </c>
      <c r="D62" s="537" t="s">
        <v>2285</v>
      </c>
      <c r="E62" s="525">
        <v>1248</v>
      </c>
      <c r="F62" s="3" t="s">
        <v>2181</v>
      </c>
      <c r="G62" s="3" t="s">
        <v>2255</v>
      </c>
      <c r="H62" s="526">
        <v>-58.663167000000001</v>
      </c>
      <c r="I62" s="526">
        <v>-9.1831390000000006</v>
      </c>
      <c r="J62" s="538" t="s">
        <v>160</v>
      </c>
      <c r="K62" s="538" t="s">
        <v>160</v>
      </c>
      <c r="L62" s="553">
        <v>10</v>
      </c>
      <c r="M62" s="106"/>
      <c r="N62" s="528">
        <v>1.6379999999999999E-2</v>
      </c>
      <c r="O62" s="528">
        <v>6.1409999999999999E-2</v>
      </c>
      <c r="P62" s="287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6">
        <v>918.86714285714288</v>
      </c>
      <c r="T62" s="106">
        <v>841.72345238095238</v>
      </c>
      <c r="U62" s="106">
        <v>429.25583333333333</v>
      </c>
      <c r="V62" s="106">
        <v>513.14601190476185</v>
      </c>
      <c r="W62" s="287">
        <f t="shared" si="12"/>
        <v>0.5149959543112117</v>
      </c>
      <c r="X62" s="288">
        <f t="shared" si="4"/>
        <v>642.71495098039225</v>
      </c>
      <c r="Y62" s="288">
        <f t="shared" si="5"/>
        <v>-33.033159138655378</v>
      </c>
      <c r="Z62" s="106">
        <v>919.50278431372578</v>
      </c>
      <c r="AA62" s="106">
        <v>756.00854901960781</v>
      </c>
      <c r="AB62" s="106">
        <v>399.16823529411766</v>
      </c>
      <c r="AC62" s="106">
        <v>496.18023529411767</v>
      </c>
      <c r="AD62" s="105">
        <v>3</v>
      </c>
      <c r="AE62" s="32" t="str">
        <f>IF(AD62=0,"",VLOOKUP(AD62,tab_tipo_expansao!$A$2:$B$4,2,0))</f>
        <v>não_considerar</v>
      </c>
      <c r="AF62" s="124">
        <v>2022</v>
      </c>
      <c r="AG62" s="124">
        <v>2100</v>
      </c>
      <c r="AH62" s="124">
        <v>30</v>
      </c>
      <c r="AI62" s="529">
        <v>14193.338840499773</v>
      </c>
      <c r="AJ62" s="24">
        <f>AK62/constantes!$B$4</f>
        <v>2916.119912988941</v>
      </c>
      <c r="AK62" s="33">
        <f t="shared" si="13"/>
        <v>11372.86766065687</v>
      </c>
      <c r="AL62" s="86">
        <v>4</v>
      </c>
      <c r="AM62" s="530">
        <v>0</v>
      </c>
      <c r="AN62" s="23"/>
      <c r="AO62" s="531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2">
        <f>constantes!$B$12</f>
        <v>0</v>
      </c>
      <c r="AZ62" s="20">
        <v>318</v>
      </c>
      <c r="BA62" s="43"/>
      <c r="BB62" s="3" t="s">
        <v>2217</v>
      </c>
      <c r="BD62" s="533">
        <v>1</v>
      </c>
      <c r="BE62" s="534">
        <v>2035</v>
      </c>
      <c r="BF62" s="535">
        <v>3</v>
      </c>
      <c r="BG62" s="536">
        <v>2050</v>
      </c>
    </row>
    <row r="63" spans="1:59" ht="14.45" customHeight="1">
      <c r="A63" s="124">
        <v>1062</v>
      </c>
      <c r="B63" s="124">
        <v>1062</v>
      </c>
      <c r="C63" s="537" t="s">
        <v>2286</v>
      </c>
      <c r="D63" s="537" t="s">
        <v>2286</v>
      </c>
      <c r="E63" s="525">
        <v>75</v>
      </c>
      <c r="F63" s="3" t="s">
        <v>2231</v>
      </c>
      <c r="G63" s="3" t="s">
        <v>2234</v>
      </c>
      <c r="H63" s="526">
        <v>-42.368101000000003</v>
      </c>
      <c r="I63" s="526">
        <v>-19.328077</v>
      </c>
      <c r="J63" s="538" t="s">
        <v>152</v>
      </c>
      <c r="K63" s="538" t="s">
        <v>152</v>
      </c>
      <c r="L63" s="553">
        <v>1</v>
      </c>
      <c r="M63" s="106"/>
      <c r="N63" s="528">
        <v>2.068E-2</v>
      </c>
      <c r="O63" s="528">
        <v>4.6600000000000003E-2</v>
      </c>
      <c r="P63" s="287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6">
        <v>50.732380952380957</v>
      </c>
      <c r="T63" s="106">
        <v>36.821726190476184</v>
      </c>
      <c r="U63" s="106">
        <v>23.950416666666666</v>
      </c>
      <c r="V63" s="106">
        <v>38.293333333333337</v>
      </c>
      <c r="W63" s="287">
        <f t="shared" si="12"/>
        <v>0.52303738562091506</v>
      </c>
      <c r="X63" s="288">
        <f t="shared" si="4"/>
        <v>39.227803921568629</v>
      </c>
      <c r="Y63" s="288">
        <f t="shared" si="5"/>
        <v>1.7783396358543442</v>
      </c>
      <c r="Z63" s="106">
        <v>56.711372549019586</v>
      </c>
      <c r="AA63" s="106">
        <v>35.159686274509788</v>
      </c>
      <c r="AB63" s="106">
        <v>23.775019607843131</v>
      </c>
      <c r="AC63" s="106">
        <v>41.265137254901994</v>
      </c>
      <c r="AD63" s="105">
        <v>3</v>
      </c>
      <c r="AE63" s="32" t="str">
        <f>IF(AD63=0,"",VLOOKUP(AD63,tab_tipo_expansao!$A$2:$B$4,2,0))</f>
        <v>não_considerar</v>
      </c>
      <c r="AF63" s="124">
        <v>2022</v>
      </c>
      <c r="AG63" s="124">
        <v>2100</v>
      </c>
      <c r="AH63" s="124">
        <v>30</v>
      </c>
      <c r="AI63" s="529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6">
        <v>2</v>
      </c>
      <c r="AM63" s="530">
        <v>0</v>
      </c>
      <c r="AN63" s="23"/>
      <c r="AO63" s="531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2">
        <f>constantes!$B$12</f>
        <v>0</v>
      </c>
      <c r="AZ63" s="20">
        <v>318</v>
      </c>
      <c r="BA63" s="43"/>
      <c r="BB63" s="3" t="s">
        <v>2183</v>
      </c>
      <c r="BD63" s="533">
        <v>1</v>
      </c>
      <c r="BE63" s="534">
        <v>2027</v>
      </c>
      <c r="BF63" s="535">
        <v>1</v>
      </c>
      <c r="BG63" s="536">
        <v>2027</v>
      </c>
    </row>
    <row r="64" spans="1:59" ht="14.45" customHeight="1">
      <c r="A64" s="124">
        <v>1063</v>
      </c>
      <c r="B64" s="124">
        <v>1063</v>
      </c>
      <c r="C64" s="537" t="s">
        <v>2287</v>
      </c>
      <c r="D64" s="537" t="s">
        <v>2287</v>
      </c>
      <c r="E64" s="525">
        <v>56</v>
      </c>
      <c r="F64" s="3" t="s">
        <v>2246</v>
      </c>
      <c r="G64" s="3" t="s">
        <v>2246</v>
      </c>
      <c r="H64" s="526">
        <v>-42.859171000000003</v>
      </c>
      <c r="I64" s="526">
        <v>-6.3271230000000003</v>
      </c>
      <c r="J64" s="538" t="s">
        <v>1985</v>
      </c>
      <c r="K64" s="538" t="s">
        <v>1985</v>
      </c>
      <c r="L64" s="553">
        <v>3</v>
      </c>
      <c r="M64" s="106"/>
      <c r="N64" s="528">
        <v>2.068E-2</v>
      </c>
      <c r="O64" s="528">
        <v>4.6600000000000003E-2</v>
      </c>
      <c r="P64" s="287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6">
        <v>37.400476190476198</v>
      </c>
      <c r="T64" s="106">
        <v>37.799999999999997</v>
      </c>
      <c r="U64" s="106">
        <v>35.519583333333337</v>
      </c>
      <c r="V64" s="106">
        <v>39.87363095238095</v>
      </c>
      <c r="W64" s="287">
        <f t="shared" si="12"/>
        <v>0.69930934873949568</v>
      </c>
      <c r="X64" s="288">
        <f t="shared" si="4"/>
        <v>39.16132352941176</v>
      </c>
      <c r="Y64" s="288">
        <f t="shared" si="5"/>
        <v>1.512900910364138</v>
      </c>
      <c r="Z64" s="106">
        <v>46.906627450980373</v>
      </c>
      <c r="AA64" s="106">
        <v>41.650745098039209</v>
      </c>
      <c r="AB64" s="106">
        <v>31.485411764705884</v>
      </c>
      <c r="AC64" s="106">
        <v>36.602509803921571</v>
      </c>
      <c r="AD64" s="105">
        <v>1</v>
      </c>
      <c r="AE64" s="32" t="str">
        <f>IF(AD64=0,"",VLOOKUP(AD64,tab_tipo_expansao!$A$2:$B$4,2,0))</f>
        <v>opcional</v>
      </c>
      <c r="AF64" s="124">
        <v>2028</v>
      </c>
      <c r="AG64" s="124">
        <v>2100</v>
      </c>
      <c r="AH64" s="124">
        <v>30</v>
      </c>
      <c r="AI64" s="529">
        <v>627.9928971061579</v>
      </c>
      <c r="AJ64" s="24">
        <f>AK64/constantes!$B$4</f>
        <v>2875.4253530501737</v>
      </c>
      <c r="AK64" s="33">
        <f t="shared" si="13"/>
        <v>11214.158876895677</v>
      </c>
      <c r="AL64" s="86">
        <v>2</v>
      </c>
      <c r="AM64" s="530">
        <v>0</v>
      </c>
      <c r="AN64" s="23"/>
      <c r="AO64" s="531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2">
        <f>constantes!$B$12</f>
        <v>0</v>
      </c>
      <c r="AZ64" s="20">
        <v>318</v>
      </c>
      <c r="BA64" s="43"/>
      <c r="BB64" s="3" t="s">
        <v>2197</v>
      </c>
      <c r="BD64" s="533">
        <v>1</v>
      </c>
      <c r="BE64" s="534">
        <v>2027</v>
      </c>
      <c r="BF64" s="535">
        <v>1</v>
      </c>
      <c r="BG64" s="536">
        <v>2027</v>
      </c>
    </row>
    <row r="65" spans="1:59" ht="14.45">
      <c r="A65" s="124">
        <v>1064</v>
      </c>
      <c r="B65" s="124">
        <v>1064</v>
      </c>
      <c r="C65" s="537" t="s">
        <v>2288</v>
      </c>
      <c r="D65" s="537" t="s">
        <v>2288</v>
      </c>
      <c r="E65" s="525">
        <v>48.38</v>
      </c>
      <c r="F65" s="3" t="s">
        <v>2196</v>
      </c>
      <c r="G65" s="3" t="s">
        <v>2127</v>
      </c>
      <c r="H65" s="526">
        <v>-51.642118000000004</v>
      </c>
      <c r="I65" s="526">
        <v>-18.493563000000002</v>
      </c>
      <c r="J65" s="538" t="s">
        <v>2005</v>
      </c>
      <c r="K65" s="538" t="s">
        <v>2005</v>
      </c>
      <c r="L65" s="553">
        <v>1</v>
      </c>
      <c r="M65" s="106"/>
      <c r="N65" s="528">
        <v>2.068E-2</v>
      </c>
      <c r="O65" s="528">
        <v>4.6600000000000003E-2</v>
      </c>
      <c r="P65" s="287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6">
        <v>33.109523809523814</v>
      </c>
      <c r="T65" s="106">
        <v>26.97</v>
      </c>
      <c r="U65" s="106">
        <v>30.294999999999998</v>
      </c>
      <c r="V65" s="106">
        <v>31.955357142857142</v>
      </c>
      <c r="W65" s="287">
        <f t="shared" si="12"/>
        <v>0.68270837892825598</v>
      </c>
      <c r="X65" s="288">
        <f t="shared" si="4"/>
        <v>33.029431372549027</v>
      </c>
      <c r="Y65" s="288">
        <f t="shared" si="5"/>
        <v>2.4469611344537903</v>
      </c>
      <c r="Z65" s="106">
        <v>38.312156862745127</v>
      </c>
      <c r="AA65" s="106">
        <v>31.728274509803914</v>
      </c>
      <c r="AB65" s="106">
        <v>29.129254901960788</v>
      </c>
      <c r="AC65" s="106">
        <v>32.948039215686286</v>
      </c>
      <c r="AD65" s="105">
        <v>1</v>
      </c>
      <c r="AE65" s="32" t="str">
        <f>IF(AD65=0,"",VLOOKUP(AD65,tab_tipo_expansao!$A$2:$B$4,2,0))</f>
        <v>opcional</v>
      </c>
      <c r="AF65" s="124">
        <v>2028</v>
      </c>
      <c r="AG65" s="124">
        <v>2100</v>
      </c>
      <c r="AH65" s="124">
        <v>30</v>
      </c>
      <c r="AI65" s="529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6">
        <v>2</v>
      </c>
      <c r="AM65" s="530">
        <v>0</v>
      </c>
      <c r="AN65" s="23"/>
      <c r="AO65" s="531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2">
        <f>constantes!$B$12</f>
        <v>0</v>
      </c>
      <c r="AZ65" s="20">
        <v>318</v>
      </c>
      <c r="BA65" s="43"/>
      <c r="BB65" s="3" t="s">
        <v>2197</v>
      </c>
      <c r="BD65" s="533">
        <v>1</v>
      </c>
      <c r="BE65" s="534">
        <v>2027</v>
      </c>
      <c r="BF65" s="535">
        <v>1</v>
      </c>
      <c r="BG65" s="536">
        <v>2027</v>
      </c>
    </row>
    <row r="66" spans="1:59" ht="14.45">
      <c r="A66" s="124">
        <v>1065</v>
      </c>
      <c r="B66" s="124">
        <v>1065</v>
      </c>
      <c r="C66" s="537" t="s">
        <v>2289</v>
      </c>
      <c r="D66" s="537" t="s">
        <v>2289</v>
      </c>
      <c r="E66" s="525">
        <v>71.7</v>
      </c>
      <c r="F66" s="3" t="s">
        <v>2181</v>
      </c>
      <c r="G66" s="3" t="s">
        <v>2290</v>
      </c>
      <c r="H66" s="526">
        <v>-61.512281000000002</v>
      </c>
      <c r="I66" s="526">
        <v>2.8940320000000002</v>
      </c>
      <c r="J66" s="538" t="s">
        <v>159</v>
      </c>
      <c r="K66" s="538" t="s">
        <v>159</v>
      </c>
      <c r="L66" s="553">
        <v>4</v>
      </c>
      <c r="M66" s="106"/>
      <c r="N66" s="528">
        <v>1.9820000000000001E-2</v>
      </c>
      <c r="O66" s="528">
        <v>5.2919999999999995E-2</v>
      </c>
      <c r="P66" s="287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6">
        <v>19.67285714285714</v>
      </c>
      <c r="T66" s="106">
        <v>43.291666666666664</v>
      </c>
      <c r="U66" s="106">
        <v>56.763749999999987</v>
      </c>
      <c r="V66" s="106">
        <v>29.14619047619048</v>
      </c>
      <c r="W66" s="287">
        <f t="shared" ref="W66:W97" si="18">X66/$E66</f>
        <v>0.45264459758798908</v>
      </c>
      <c r="X66" s="288">
        <f t="shared" ref="X66:X129" si="19">AVERAGE(Z66:AC66)</f>
        <v>32.454617647058818</v>
      </c>
      <c r="Y66" s="288">
        <f t="shared" ref="Y66:Y129" si="20">X66-Q66</f>
        <v>-4.7639984243697455</v>
      </c>
      <c r="Z66" s="106">
        <v>16.261490196078434</v>
      </c>
      <c r="AA66" s="106">
        <v>38.77356862745097</v>
      </c>
      <c r="AB66" s="106">
        <v>50.408588235294111</v>
      </c>
      <c r="AC66" s="106">
        <v>24.374823529411756</v>
      </c>
      <c r="AD66" s="105">
        <v>3</v>
      </c>
      <c r="AE66" s="32" t="str">
        <f>IF(AD66=0,"",VLOOKUP(AD66,tab_tipo_expansao!$A$2:$B$4,2,0))</f>
        <v>não_considerar</v>
      </c>
      <c r="AF66" s="124">
        <v>2022</v>
      </c>
      <c r="AG66" s="124">
        <v>2100</v>
      </c>
      <c r="AH66" s="124">
        <v>30</v>
      </c>
      <c r="AI66" s="529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6">
        <v>2</v>
      </c>
      <c r="AM66" s="530">
        <v>0</v>
      </c>
      <c r="AN66" s="23"/>
      <c r="AO66" s="531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2">
        <f>constantes!$B$12</f>
        <v>0</v>
      </c>
      <c r="AZ66" s="20">
        <v>318</v>
      </c>
      <c r="BA66" s="43"/>
      <c r="BB66" s="3" t="s">
        <v>2183</v>
      </c>
      <c r="BD66" s="533">
        <v>1</v>
      </c>
      <c r="BE66" s="534">
        <v>2027</v>
      </c>
      <c r="BF66" s="535">
        <v>1</v>
      </c>
      <c r="BG66" s="536">
        <v>2027</v>
      </c>
    </row>
    <row r="67" spans="1:59" ht="14.45">
      <c r="A67" s="124">
        <v>1066</v>
      </c>
      <c r="B67" s="124">
        <v>1066</v>
      </c>
      <c r="C67" s="537" t="s">
        <v>2291</v>
      </c>
      <c r="D67" s="537" t="s">
        <v>2291</v>
      </c>
      <c r="E67" s="525">
        <v>37.79</v>
      </c>
      <c r="F67" s="3" t="s">
        <v>2196</v>
      </c>
      <c r="G67" s="3" t="s">
        <v>2127</v>
      </c>
      <c r="H67" s="526">
        <v>-52.085746</v>
      </c>
      <c r="I67" s="526">
        <v>-18.187338</v>
      </c>
      <c r="J67" s="538" t="s">
        <v>2005</v>
      </c>
      <c r="K67" s="538" t="s">
        <v>2005</v>
      </c>
      <c r="L67" s="553">
        <v>1</v>
      </c>
      <c r="M67" s="106"/>
      <c r="N67" s="528">
        <v>2.068E-2</v>
      </c>
      <c r="O67" s="528">
        <v>4.6600000000000003E-2</v>
      </c>
      <c r="P67" s="287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6">
        <v>19.342857142857145</v>
      </c>
      <c r="T67" s="106">
        <v>17.685773809523809</v>
      </c>
      <c r="U67" s="106">
        <v>22.447499999999994</v>
      </c>
      <c r="V67" s="106">
        <v>20.246845238095236</v>
      </c>
      <c r="W67" s="287">
        <f t="shared" si="18"/>
        <v>0.62939360449128046</v>
      </c>
      <c r="X67" s="288">
        <f t="shared" si="19"/>
        <v>23.784784313725488</v>
      </c>
      <c r="Y67" s="288">
        <f t="shared" si="20"/>
        <v>3.8540402661064448</v>
      </c>
      <c r="Z67" s="106">
        <v>26.491882352941172</v>
      </c>
      <c r="AA67" s="106">
        <v>23.14960784313725</v>
      </c>
      <c r="AB67" s="106">
        <v>22.586274509803925</v>
      </c>
      <c r="AC67" s="106">
        <v>22.911372549019607</v>
      </c>
      <c r="AD67" s="105">
        <v>1</v>
      </c>
      <c r="AE67" s="32" t="str">
        <f>IF(AD67=0,"",VLOOKUP(AD67,tab_tipo_expansao!$A$2:$B$4,2,0))</f>
        <v>opcional</v>
      </c>
      <c r="AF67" s="124">
        <v>2028</v>
      </c>
      <c r="AG67" s="124">
        <v>2100</v>
      </c>
      <c r="AH67" s="124">
        <v>30</v>
      </c>
      <c r="AI67" s="529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6">
        <v>2</v>
      </c>
      <c r="AM67" s="530">
        <v>0</v>
      </c>
      <c r="AN67" s="23"/>
      <c r="AO67" s="531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2">
        <f>constantes!$B$12</f>
        <v>0</v>
      </c>
      <c r="AZ67" s="20">
        <v>318</v>
      </c>
      <c r="BA67" s="43"/>
      <c r="BB67" s="3" t="s">
        <v>2197</v>
      </c>
      <c r="BD67" s="533">
        <v>1</v>
      </c>
      <c r="BE67" s="534">
        <v>2027</v>
      </c>
      <c r="BF67" s="535">
        <v>1</v>
      </c>
      <c r="BG67" s="536">
        <v>2027</v>
      </c>
    </row>
    <row r="68" spans="1:59" ht="14.45">
      <c r="A68" s="124">
        <v>1067</v>
      </c>
      <c r="B68" s="124">
        <v>1067</v>
      </c>
      <c r="C68" s="537" t="s">
        <v>2292</v>
      </c>
      <c r="D68" s="537" t="s">
        <v>2292</v>
      </c>
      <c r="E68" s="525">
        <v>225</v>
      </c>
      <c r="F68" s="3" t="s">
        <v>2181</v>
      </c>
      <c r="G68" s="3" t="s">
        <v>2255</v>
      </c>
      <c r="H68" s="526">
        <v>-58.335524999999997</v>
      </c>
      <c r="I68" s="526">
        <v>-11.340623000000001</v>
      </c>
      <c r="J68" s="538" t="s">
        <v>160</v>
      </c>
      <c r="K68" s="538" t="s">
        <v>160</v>
      </c>
      <c r="L68" s="553">
        <v>10</v>
      </c>
      <c r="M68" s="106"/>
      <c r="N68" s="528">
        <v>1.9820000000000001E-2</v>
      </c>
      <c r="O68" s="528">
        <v>5.2919999999999995E-2</v>
      </c>
      <c r="P68" s="287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6">
        <v>183.57285714285715</v>
      </c>
      <c r="T68" s="106">
        <v>183.94684523809528</v>
      </c>
      <c r="U68" s="106">
        <v>149.93</v>
      </c>
      <c r="V68" s="106">
        <v>143.6480357142857</v>
      </c>
      <c r="W68" s="287">
        <f t="shared" si="18"/>
        <v>0.71055411764705889</v>
      </c>
      <c r="X68" s="288">
        <f t="shared" si="19"/>
        <v>159.87467647058824</v>
      </c>
      <c r="Y68" s="288">
        <f t="shared" si="20"/>
        <v>-5.3997580532212908</v>
      </c>
      <c r="Z68" s="106">
        <v>189.23592156862742</v>
      </c>
      <c r="AA68" s="106">
        <v>172.85364705882353</v>
      </c>
      <c r="AB68" s="106">
        <v>136.30227450980394</v>
      </c>
      <c r="AC68" s="106">
        <v>141.10686274509808</v>
      </c>
      <c r="AD68" s="105">
        <v>3</v>
      </c>
      <c r="AE68" s="32" t="str">
        <f>IF(AD68=0,"",VLOOKUP(AD68,tab_tipo_expansao!$A$2:$B$4,2,0))</f>
        <v>não_considerar</v>
      </c>
      <c r="AF68" s="124">
        <v>2022</v>
      </c>
      <c r="AG68" s="124">
        <v>2100</v>
      </c>
      <c r="AH68" s="124">
        <v>30</v>
      </c>
      <c r="AI68" s="529">
        <v>3687.705268282099</v>
      </c>
      <c r="AJ68" s="24">
        <f>AK68/constantes!$B$4</f>
        <v>4202.513126247406</v>
      </c>
      <c r="AK68" s="33">
        <f t="shared" si="21"/>
        <v>16389.801192364885</v>
      </c>
      <c r="AL68" s="86">
        <v>2</v>
      </c>
      <c r="AM68" s="530">
        <v>0</v>
      </c>
      <c r="AN68" s="23"/>
      <c r="AO68" s="531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2">
        <f>constantes!$B$12</f>
        <v>0</v>
      </c>
      <c r="AZ68" s="20">
        <v>318</v>
      </c>
      <c r="BA68" s="43"/>
      <c r="BB68" s="3" t="s">
        <v>2217</v>
      </c>
      <c r="BD68" s="533">
        <v>1</v>
      </c>
      <c r="BE68" s="534">
        <v>2035</v>
      </c>
      <c r="BF68" s="535">
        <v>3</v>
      </c>
      <c r="BG68" s="536">
        <v>2050</v>
      </c>
    </row>
    <row r="69" spans="1:59" ht="14.45">
      <c r="A69" s="124">
        <v>1068</v>
      </c>
      <c r="B69" s="124">
        <v>1068</v>
      </c>
      <c r="C69" s="537" t="s">
        <v>2293</v>
      </c>
      <c r="D69" s="537" t="s">
        <v>2293</v>
      </c>
      <c r="E69" s="525">
        <v>230</v>
      </c>
      <c r="F69" s="3" t="s">
        <v>2181</v>
      </c>
      <c r="G69" s="3" t="s">
        <v>2294</v>
      </c>
      <c r="H69" s="526">
        <v>-57.088135000000001</v>
      </c>
      <c r="I69" s="526">
        <v>-9.2062869999999997</v>
      </c>
      <c r="J69" s="538" t="s">
        <v>160</v>
      </c>
      <c r="K69" s="538" t="s">
        <v>160</v>
      </c>
      <c r="L69" s="553">
        <v>10</v>
      </c>
      <c r="M69" s="106"/>
      <c r="N69" s="528">
        <v>1.6379999999999999E-2</v>
      </c>
      <c r="O69" s="528">
        <v>6.1409999999999999E-2</v>
      </c>
      <c r="P69" s="287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6">
        <v>194.38238095238094</v>
      </c>
      <c r="T69" s="106">
        <v>91.408273809523806</v>
      </c>
      <c r="U69" s="106">
        <v>21.577500000000001</v>
      </c>
      <c r="V69" s="106">
        <v>92.590297619047604</v>
      </c>
      <c r="W69" s="287">
        <f t="shared" si="18"/>
        <v>0.45859467178175639</v>
      </c>
      <c r="X69" s="288">
        <f t="shared" si="19"/>
        <v>105.47677450980397</v>
      </c>
      <c r="Y69" s="288">
        <f t="shared" si="20"/>
        <v>5.4871614145658896</v>
      </c>
      <c r="Z69" s="106">
        <v>196.70403921568641</v>
      </c>
      <c r="AA69" s="106">
        <v>116.35537254901966</v>
      </c>
      <c r="AB69" s="106">
        <v>21.022078431372549</v>
      </c>
      <c r="AC69" s="106">
        <v>87.825607843137291</v>
      </c>
      <c r="AD69" s="105">
        <v>1</v>
      </c>
      <c r="AE69" s="32" t="str">
        <f>IF(AD69=0,"",VLOOKUP(AD69,tab_tipo_expansao!$A$2:$B$4,2,0))</f>
        <v>opcional</v>
      </c>
      <c r="AF69" s="124">
        <v>2028</v>
      </c>
      <c r="AG69" s="124">
        <v>2100</v>
      </c>
      <c r="AH69" s="124">
        <v>30</v>
      </c>
      <c r="AI69" s="529">
        <v>1198.580883987458</v>
      </c>
      <c r="AJ69" s="24">
        <f>AK69/constantes!$B$4</f>
        <v>1336.2105730071999</v>
      </c>
      <c r="AK69" s="33">
        <f t="shared" si="21"/>
        <v>5211.2212347280793</v>
      </c>
      <c r="AL69" s="86">
        <v>2</v>
      </c>
      <c r="AM69" s="530">
        <v>0</v>
      </c>
      <c r="AN69" s="23"/>
      <c r="AO69" s="531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2">
        <f>constantes!$B$12</f>
        <v>0</v>
      </c>
      <c r="AZ69" s="20">
        <v>318</v>
      </c>
      <c r="BA69" s="43"/>
      <c r="BB69" s="3" t="s">
        <v>2197</v>
      </c>
      <c r="BD69" s="533">
        <v>1</v>
      </c>
      <c r="BE69" s="534">
        <v>2027</v>
      </c>
      <c r="BF69" s="535">
        <v>1</v>
      </c>
      <c r="BG69" s="536">
        <v>2027</v>
      </c>
    </row>
    <row r="70" spans="1:59" ht="14.45">
      <c r="A70" s="124">
        <v>1069</v>
      </c>
      <c r="B70" s="124">
        <v>1069</v>
      </c>
      <c r="C70" s="537" t="s">
        <v>2295</v>
      </c>
      <c r="D70" s="537" t="s">
        <v>2295</v>
      </c>
      <c r="E70" s="525">
        <v>68</v>
      </c>
      <c r="F70" s="3" t="s">
        <v>2181</v>
      </c>
      <c r="G70" s="3" t="s">
        <v>2296</v>
      </c>
      <c r="H70" s="526">
        <v>-58.398121000000003</v>
      </c>
      <c r="I70" s="526">
        <v>-12.76158</v>
      </c>
      <c r="J70" s="538" t="s">
        <v>160</v>
      </c>
      <c r="K70" s="538" t="s">
        <v>160</v>
      </c>
      <c r="L70" s="553">
        <v>10</v>
      </c>
      <c r="M70" s="106"/>
      <c r="N70" s="528">
        <v>1.9820000000000001E-2</v>
      </c>
      <c r="O70" s="528">
        <v>5.2919999999999995E-2</v>
      </c>
      <c r="P70" s="287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6">
        <v>57.445714285714295</v>
      </c>
      <c r="T70" s="106">
        <v>55.21339285714285</v>
      </c>
      <c r="U70" s="106">
        <v>47.524999999999999</v>
      </c>
      <c r="V70" s="106">
        <v>51.418273809523811</v>
      </c>
      <c r="W70" s="287">
        <f t="shared" si="18"/>
        <v>0.74074855824682817</v>
      </c>
      <c r="X70" s="288">
        <f t="shared" si="19"/>
        <v>50.370901960784316</v>
      </c>
      <c r="Y70" s="288">
        <f t="shared" si="20"/>
        <v>-2.5296932773109262</v>
      </c>
      <c r="Z70" s="106">
        <v>57.58600000000002</v>
      </c>
      <c r="AA70" s="106">
        <v>52.191254901960804</v>
      </c>
      <c r="AB70" s="106">
        <v>43.98023529411762</v>
      </c>
      <c r="AC70" s="106">
        <v>47.726117647058835</v>
      </c>
      <c r="AD70" s="105">
        <v>3</v>
      </c>
      <c r="AE70" s="32" t="str">
        <f>IF(AD70=0,"",VLOOKUP(AD70,tab_tipo_expansao!$A$2:$B$4,2,0))</f>
        <v>não_considerar</v>
      </c>
      <c r="AF70" s="124">
        <v>2022</v>
      </c>
      <c r="AG70" s="124">
        <v>2100</v>
      </c>
      <c r="AH70" s="124">
        <v>30</v>
      </c>
      <c r="AI70" s="529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6">
        <v>2</v>
      </c>
      <c r="AM70" s="530">
        <v>0</v>
      </c>
      <c r="AN70" s="23"/>
      <c r="AO70" s="531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2">
        <f>constantes!$B$12</f>
        <v>0</v>
      </c>
      <c r="AZ70" s="20">
        <v>318</v>
      </c>
      <c r="BA70" s="43"/>
      <c r="BB70" s="3" t="s">
        <v>2217</v>
      </c>
      <c r="BD70" s="533">
        <v>1</v>
      </c>
      <c r="BE70" s="534">
        <v>2035</v>
      </c>
      <c r="BF70" s="535">
        <v>3</v>
      </c>
      <c r="BG70" s="536">
        <v>2050</v>
      </c>
    </row>
    <row r="71" spans="1:59" ht="14.45">
      <c r="A71" s="124">
        <v>1070</v>
      </c>
      <c r="B71" s="124">
        <v>1070</v>
      </c>
      <c r="C71" s="537" t="s">
        <v>2297</v>
      </c>
      <c r="D71" s="537" t="s">
        <v>2297</v>
      </c>
      <c r="E71" s="525">
        <v>107</v>
      </c>
      <c r="F71" s="3" t="s">
        <v>2181</v>
      </c>
      <c r="G71" s="3" t="s">
        <v>2298</v>
      </c>
      <c r="H71" s="526">
        <v>-59.077153000000003</v>
      </c>
      <c r="I71" s="526">
        <v>-12.794566</v>
      </c>
      <c r="J71" s="538" t="s">
        <v>160</v>
      </c>
      <c r="K71" s="538" t="s">
        <v>160</v>
      </c>
      <c r="L71" s="553">
        <v>10</v>
      </c>
      <c r="M71" s="106"/>
      <c r="N71" s="528">
        <v>1.9820000000000001E-2</v>
      </c>
      <c r="O71" s="528">
        <v>5.2919999999999995E-2</v>
      </c>
      <c r="P71" s="287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6">
        <v>78.757619047619045</v>
      </c>
      <c r="T71" s="106">
        <v>84.339285714285708</v>
      </c>
      <c r="U71" s="106">
        <v>82.755416666666662</v>
      </c>
      <c r="V71" s="106">
        <v>76.867142857142866</v>
      </c>
      <c r="W71" s="287">
        <f t="shared" si="18"/>
        <v>0.72831299248671433</v>
      </c>
      <c r="X71" s="288">
        <f t="shared" si="19"/>
        <v>77.929490196078433</v>
      </c>
      <c r="Y71" s="288">
        <f t="shared" si="20"/>
        <v>-2.7503758753501302</v>
      </c>
      <c r="Z71" s="106">
        <v>85.805215686274494</v>
      </c>
      <c r="AA71" s="106">
        <v>81.257137254901949</v>
      </c>
      <c r="AB71" s="106">
        <v>73.342431372549029</v>
      </c>
      <c r="AC71" s="106">
        <v>71.313176470588246</v>
      </c>
      <c r="AD71" s="105">
        <v>3</v>
      </c>
      <c r="AE71" s="32" t="str">
        <f>IF(AD71=0,"",VLOOKUP(AD71,tab_tipo_expansao!$A$2:$B$4,2,0))</f>
        <v>não_considerar</v>
      </c>
      <c r="AF71" s="124">
        <v>2022</v>
      </c>
      <c r="AG71" s="124">
        <v>2100</v>
      </c>
      <c r="AH71" s="124">
        <v>30</v>
      </c>
      <c r="AI71" s="529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6">
        <v>2</v>
      </c>
      <c r="AM71" s="530">
        <v>0</v>
      </c>
      <c r="AN71" s="23"/>
      <c r="AO71" s="531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2">
        <f>constantes!$B$12</f>
        <v>0</v>
      </c>
      <c r="AZ71" s="20">
        <v>318</v>
      </c>
      <c r="BA71" s="43"/>
      <c r="BB71" s="3" t="s">
        <v>2217</v>
      </c>
      <c r="BD71" s="533">
        <v>1</v>
      </c>
      <c r="BE71" s="534">
        <v>2035</v>
      </c>
      <c r="BF71" s="535">
        <v>3</v>
      </c>
      <c r="BG71" s="536">
        <v>2050</v>
      </c>
    </row>
    <row r="72" spans="1:59" ht="14.45">
      <c r="A72" s="124">
        <v>1071</v>
      </c>
      <c r="B72" s="124">
        <v>1071</v>
      </c>
      <c r="C72" s="537" t="s">
        <v>2299</v>
      </c>
      <c r="D72" s="537" t="s">
        <v>2299</v>
      </c>
      <c r="E72" s="525">
        <v>36</v>
      </c>
      <c r="F72" s="3" t="s">
        <v>2196</v>
      </c>
      <c r="G72" s="3" t="s">
        <v>2300</v>
      </c>
      <c r="H72" s="526">
        <v>-48.069082999999999</v>
      </c>
      <c r="I72" s="526">
        <v>-17.918664</v>
      </c>
      <c r="J72" s="538" t="s">
        <v>2005</v>
      </c>
      <c r="K72" s="538" t="s">
        <v>2005</v>
      </c>
      <c r="L72" s="553">
        <v>1</v>
      </c>
      <c r="M72" s="106"/>
      <c r="N72" s="528">
        <v>2.068E-2</v>
      </c>
      <c r="O72" s="528">
        <v>4.6600000000000003E-2</v>
      </c>
      <c r="P72" s="287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6">
        <v>24.006073462053561</v>
      </c>
      <c r="T72" s="106">
        <v>21.073684599572406</v>
      </c>
      <c r="U72" s="106">
        <v>14.948652802791408</v>
      </c>
      <c r="V72" s="106">
        <v>16.596768468089412</v>
      </c>
      <c r="W72" s="287">
        <f t="shared" si="18"/>
        <v>0.56765074645560576</v>
      </c>
      <c r="X72" s="288">
        <f t="shared" si="19"/>
        <v>20.435426872401806</v>
      </c>
      <c r="Y72" s="288">
        <f t="shared" si="20"/>
        <v>1.2791320392751082</v>
      </c>
      <c r="Z72" s="106">
        <v>26.710227493578795</v>
      </c>
      <c r="AA72" s="106">
        <v>22.22107540597953</v>
      </c>
      <c r="AB72" s="106">
        <v>15.298843291415466</v>
      </c>
      <c r="AC72" s="106">
        <v>17.511561298633438</v>
      </c>
      <c r="AD72" s="105">
        <v>1</v>
      </c>
      <c r="AE72" s="32" t="str">
        <f>IF(AD72=0,"",VLOOKUP(AD72,tab_tipo_expansao!$A$2:$B$4,2,0))</f>
        <v>opcional</v>
      </c>
      <c r="AF72" s="124">
        <v>2028</v>
      </c>
      <c r="AG72" s="124">
        <v>2100</v>
      </c>
      <c r="AH72" s="124">
        <v>30</v>
      </c>
      <c r="AI72" s="529">
        <v>360</v>
      </c>
      <c r="AJ72" s="24">
        <f>AK72/constantes!$B$4</f>
        <v>2564.102564102564</v>
      </c>
      <c r="AK72" s="33">
        <f t="shared" si="21"/>
        <v>10000</v>
      </c>
      <c r="AL72" s="86">
        <v>2</v>
      </c>
      <c r="AM72" s="530">
        <v>0</v>
      </c>
      <c r="AN72" s="23"/>
      <c r="AO72" s="531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2">
        <f>constantes!$B$12</f>
        <v>0</v>
      </c>
      <c r="AZ72" s="20">
        <v>318</v>
      </c>
      <c r="BA72" s="43"/>
      <c r="BB72" s="3" t="s">
        <v>2197</v>
      </c>
      <c r="BD72" s="533">
        <v>1</v>
      </c>
      <c r="BE72" s="534">
        <v>2027</v>
      </c>
      <c r="BF72" s="535">
        <v>1</v>
      </c>
      <c r="BG72" s="536">
        <v>2027</v>
      </c>
    </row>
    <row r="73" spans="1:59" ht="14.45" customHeight="1">
      <c r="A73" s="124">
        <v>1072</v>
      </c>
      <c r="B73" s="124">
        <v>1072</v>
      </c>
      <c r="C73" s="618" t="s">
        <v>2301</v>
      </c>
      <c r="D73" s="537" t="s">
        <v>2301</v>
      </c>
      <c r="E73" s="525">
        <v>93.2</v>
      </c>
      <c r="F73" s="3" t="s">
        <v>2196</v>
      </c>
      <c r="G73" s="3" t="s">
        <v>2214</v>
      </c>
      <c r="H73" s="526">
        <v>-53.991165000000002</v>
      </c>
      <c r="I73" s="526">
        <v>-24.112266999999999</v>
      </c>
      <c r="J73" s="538" t="s">
        <v>153</v>
      </c>
      <c r="K73" s="538" t="s">
        <v>153</v>
      </c>
      <c r="L73" s="553">
        <v>2</v>
      </c>
      <c r="M73" s="106"/>
      <c r="N73" s="528">
        <v>1.9820000000000001E-2</v>
      </c>
      <c r="O73" s="528">
        <v>5.2919999999999995E-2</v>
      </c>
      <c r="P73" s="287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6">
        <v>55.609047619047629</v>
      </c>
      <c r="T73" s="106">
        <v>58.277142857142856</v>
      </c>
      <c r="U73" s="106">
        <v>53.320416666666659</v>
      </c>
      <c r="V73" s="106">
        <v>61.343988095238082</v>
      </c>
      <c r="W73" s="287">
        <f t="shared" si="18"/>
        <v>0.62247780442649181</v>
      </c>
      <c r="X73" s="288">
        <f t="shared" si="19"/>
        <v>58.014931372549036</v>
      </c>
      <c r="Y73" s="288">
        <f t="shared" si="20"/>
        <v>0.87728256302523278</v>
      </c>
      <c r="Z73" s="106">
        <v>57.475254901960788</v>
      </c>
      <c r="AA73" s="106">
        <v>55.529137254901968</v>
      </c>
      <c r="AB73" s="106">
        <v>55.48635294117647</v>
      </c>
      <c r="AC73" s="106">
        <v>63.568980392156902</v>
      </c>
      <c r="AD73" s="105">
        <v>1</v>
      </c>
      <c r="AE73" s="32" t="str">
        <f>IF(AD73=0,"",VLOOKUP(AD73,tab_tipo_expansao!$A$2:$B$4,2,0))</f>
        <v>opcional</v>
      </c>
      <c r="AF73" s="124">
        <v>2024</v>
      </c>
      <c r="AG73" s="124">
        <v>2100</v>
      </c>
      <c r="AH73" s="124">
        <v>30</v>
      </c>
      <c r="AI73" s="529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6">
        <v>2</v>
      </c>
      <c r="AM73" s="530">
        <v>0</v>
      </c>
      <c r="AN73" s="23"/>
      <c r="AO73" s="531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2">
        <f>constantes!$B$12</f>
        <v>0</v>
      </c>
      <c r="AZ73" s="20">
        <v>318</v>
      </c>
      <c r="BA73" s="43"/>
      <c r="BB73" s="3" t="s">
        <v>2209</v>
      </c>
      <c r="BD73" s="533">
        <v>1</v>
      </c>
      <c r="BE73" s="534">
        <v>2024</v>
      </c>
      <c r="BF73" s="535">
        <v>1</v>
      </c>
      <c r="BG73" s="536">
        <v>2024</v>
      </c>
    </row>
    <row r="74" spans="1:59" ht="14.45">
      <c r="A74" s="124">
        <v>1073</v>
      </c>
      <c r="B74" s="124">
        <v>1073</v>
      </c>
      <c r="C74" s="537" t="s">
        <v>2302</v>
      </c>
      <c r="D74" s="537" t="s">
        <v>2302</v>
      </c>
      <c r="E74" s="525">
        <v>117</v>
      </c>
      <c r="F74" s="3" t="s">
        <v>2181</v>
      </c>
      <c r="G74" s="3" t="s">
        <v>2296</v>
      </c>
      <c r="H74" s="526">
        <v>-58.295529999999999</v>
      </c>
      <c r="I74" s="526">
        <v>-12.919869</v>
      </c>
      <c r="J74" s="538" t="s">
        <v>160</v>
      </c>
      <c r="K74" s="538" t="s">
        <v>160</v>
      </c>
      <c r="L74" s="553">
        <v>10</v>
      </c>
      <c r="M74" s="106"/>
      <c r="N74" s="528">
        <v>1.9820000000000001E-2</v>
      </c>
      <c r="O74" s="528">
        <v>5.2919999999999995E-2</v>
      </c>
      <c r="P74" s="287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6">
        <v>102.41000000000001</v>
      </c>
      <c r="T74" s="106">
        <v>96.355892857142862</v>
      </c>
      <c r="U74" s="106">
        <v>75.072083333333325</v>
      </c>
      <c r="V74" s="106">
        <v>81.472261904761908</v>
      </c>
      <c r="W74" s="287">
        <f t="shared" si="18"/>
        <v>0.73659435227082282</v>
      </c>
      <c r="X74" s="288">
        <f t="shared" si="19"/>
        <v>86.181539215686271</v>
      </c>
      <c r="Y74" s="288">
        <f t="shared" si="20"/>
        <v>-2.6460203081232549</v>
      </c>
      <c r="Z74" s="106">
        <v>101.29035294117647</v>
      </c>
      <c r="AA74" s="106">
        <v>90.4910588235294</v>
      </c>
      <c r="AB74" s="106">
        <v>72.246509803921583</v>
      </c>
      <c r="AC74" s="106">
        <v>80.698235294117637</v>
      </c>
      <c r="AD74" s="105">
        <v>3</v>
      </c>
      <c r="AE74" s="32" t="str">
        <f>IF(AD74=0,"",VLOOKUP(AD74,tab_tipo_expansao!$A$2:$B$4,2,0))</f>
        <v>não_considerar</v>
      </c>
      <c r="AF74" s="124">
        <v>2022</v>
      </c>
      <c r="AG74" s="124">
        <v>2100</v>
      </c>
      <c r="AH74" s="124">
        <v>30</v>
      </c>
      <c r="AI74" s="529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6">
        <v>2</v>
      </c>
      <c r="AM74" s="530">
        <v>0</v>
      </c>
      <c r="AN74" s="23"/>
      <c r="AO74" s="531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2">
        <f>constantes!$B$12</f>
        <v>0</v>
      </c>
      <c r="AZ74" s="20">
        <v>318</v>
      </c>
      <c r="BA74" s="43"/>
      <c r="BB74" s="3" t="s">
        <v>2217</v>
      </c>
      <c r="BD74" s="533">
        <v>1</v>
      </c>
      <c r="BE74" s="534">
        <v>2035</v>
      </c>
      <c r="BF74" s="535">
        <v>3</v>
      </c>
      <c r="BG74" s="536">
        <v>2050</v>
      </c>
    </row>
    <row r="75" spans="1:59" ht="14.45" customHeight="1">
      <c r="A75" s="124">
        <v>1074</v>
      </c>
      <c r="B75" s="124">
        <v>1074</v>
      </c>
      <c r="C75" s="537" t="s">
        <v>2303</v>
      </c>
      <c r="D75" s="537" t="s">
        <v>2303</v>
      </c>
      <c r="E75" s="525">
        <v>63.2</v>
      </c>
      <c r="F75" s="3" t="s">
        <v>2097</v>
      </c>
      <c r="G75" s="3" t="s">
        <v>2202</v>
      </c>
      <c r="H75" s="526">
        <v>-52.739455999999997</v>
      </c>
      <c r="I75" s="526">
        <v>-26.860178999999999</v>
      </c>
      <c r="J75" s="538" t="s">
        <v>1991</v>
      </c>
      <c r="K75" s="538" t="s">
        <v>1991</v>
      </c>
      <c r="L75" s="553">
        <v>2</v>
      </c>
      <c r="M75" s="106"/>
      <c r="N75" s="528">
        <v>1.9820000000000001E-2</v>
      </c>
      <c r="O75" s="528">
        <v>5.2919999999999995E-2</v>
      </c>
      <c r="P75" s="287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6">
        <v>20.89</v>
      </c>
      <c r="T75" s="106">
        <v>32.073749999999997</v>
      </c>
      <c r="U75" s="106">
        <v>35.258333333333333</v>
      </c>
      <c r="V75" s="106">
        <v>34.221130952380953</v>
      </c>
      <c r="W75" s="287">
        <f t="shared" si="18"/>
        <v>0.55762146314221894</v>
      </c>
      <c r="X75" s="288">
        <f t="shared" si="19"/>
        <v>35.241676470588239</v>
      </c>
      <c r="Y75" s="288">
        <f t="shared" si="20"/>
        <v>4.6308728991596695</v>
      </c>
      <c r="Z75" s="106">
        <v>27.289411764705903</v>
      </c>
      <c r="AA75" s="106">
        <v>34.268941176470577</v>
      </c>
      <c r="AB75" s="106">
        <v>41.050627450980386</v>
      </c>
      <c r="AC75" s="106">
        <v>38.357725490196088</v>
      </c>
      <c r="AD75" s="105">
        <v>1</v>
      </c>
      <c r="AE75" s="32" t="str">
        <f>IF(AD75=0,"",VLOOKUP(AD75,tab_tipo_expansao!$A$2:$B$4,2,0))</f>
        <v>opcional</v>
      </c>
      <c r="AF75" s="124">
        <v>2028</v>
      </c>
      <c r="AG75" s="124">
        <v>2100</v>
      </c>
      <c r="AH75" s="124">
        <v>30</v>
      </c>
      <c r="AI75" s="529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6">
        <v>2</v>
      </c>
      <c r="AM75" s="530">
        <v>0</v>
      </c>
      <c r="AN75" s="23"/>
      <c r="AO75" s="531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2">
        <f>constantes!$B$12</f>
        <v>0</v>
      </c>
      <c r="AZ75" s="20">
        <v>318</v>
      </c>
      <c r="BA75" s="43"/>
      <c r="BB75" s="3" t="s">
        <v>2209</v>
      </c>
      <c r="BD75" s="533">
        <v>1</v>
      </c>
      <c r="BE75" s="534">
        <v>2026</v>
      </c>
      <c r="BF75" s="535">
        <v>1</v>
      </c>
      <c r="BG75" s="536">
        <v>2026</v>
      </c>
    </row>
    <row r="76" spans="1:59" ht="14.45">
      <c r="A76" s="124">
        <v>1075</v>
      </c>
      <c r="B76" s="124">
        <v>1075</v>
      </c>
      <c r="C76" s="537" t="s">
        <v>2304</v>
      </c>
      <c r="D76" s="537" t="s">
        <v>2304</v>
      </c>
      <c r="E76" s="525">
        <v>47.5</v>
      </c>
      <c r="F76" s="3" t="s">
        <v>2196</v>
      </c>
      <c r="G76" s="3" t="s">
        <v>2305</v>
      </c>
      <c r="H76" s="526">
        <v>-50.126040000000003</v>
      </c>
      <c r="I76" s="526">
        <v>-18.219864000000001</v>
      </c>
      <c r="J76" s="538" t="s">
        <v>2005</v>
      </c>
      <c r="K76" s="538" t="s">
        <v>2005</v>
      </c>
      <c r="L76" s="553">
        <v>1</v>
      </c>
      <c r="M76" s="106"/>
      <c r="N76" s="528">
        <v>2.068E-2</v>
      </c>
      <c r="O76" s="528">
        <v>4.6600000000000003E-2</v>
      </c>
      <c r="P76" s="287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6">
        <v>31.674680262431778</v>
      </c>
      <c r="T76" s="106">
        <v>27.805556068880254</v>
      </c>
      <c r="U76" s="106">
        <v>19.723916892571996</v>
      </c>
      <c r="V76" s="106">
        <v>21.898513950951308</v>
      </c>
      <c r="W76" s="287">
        <f t="shared" si="18"/>
        <v>0.56765074645560587</v>
      </c>
      <c r="X76" s="288">
        <f t="shared" si="19"/>
        <v>26.963410456641277</v>
      </c>
      <c r="Y76" s="288">
        <f t="shared" si="20"/>
        <v>1.6877436629324443</v>
      </c>
      <c r="Z76" s="106">
        <v>35.242661276249805</v>
      </c>
      <c r="AA76" s="106">
        <v>29.319474494000769</v>
      </c>
      <c r="AB76" s="106">
        <v>20.185973787284297</v>
      </c>
      <c r="AC76" s="106">
        <v>23.105532269030231</v>
      </c>
      <c r="AD76" s="105">
        <v>1</v>
      </c>
      <c r="AE76" s="32" t="str">
        <f>IF(AD76=0,"",VLOOKUP(AD76,tab_tipo_expansao!$A$2:$B$4,2,0))</f>
        <v>opcional</v>
      </c>
      <c r="AF76" s="124">
        <v>2028</v>
      </c>
      <c r="AG76" s="124">
        <v>2100</v>
      </c>
      <c r="AH76" s="124">
        <v>30</v>
      </c>
      <c r="AI76" s="529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6">
        <v>2</v>
      </c>
      <c r="AM76" s="530">
        <v>0</v>
      </c>
      <c r="AN76" s="23"/>
      <c r="AO76" s="531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2">
        <f>constantes!$B$12</f>
        <v>0</v>
      </c>
      <c r="AZ76" s="20">
        <v>318</v>
      </c>
      <c r="BA76" s="43"/>
      <c r="BB76" s="3" t="s">
        <v>2197</v>
      </c>
      <c r="BD76" s="533">
        <v>1</v>
      </c>
      <c r="BE76" s="534">
        <v>2027</v>
      </c>
      <c r="BF76" s="535">
        <v>1</v>
      </c>
      <c r="BG76" s="536">
        <v>2027</v>
      </c>
    </row>
    <row r="77" spans="1:59" ht="14.45">
      <c r="A77" s="124">
        <v>1076</v>
      </c>
      <c r="B77" s="124">
        <v>1076</v>
      </c>
      <c r="C77" s="537" t="s">
        <v>2306</v>
      </c>
      <c r="D77" s="537" t="s">
        <v>2306</v>
      </c>
      <c r="E77" s="525">
        <v>238</v>
      </c>
      <c r="F77" s="3" t="s">
        <v>2231</v>
      </c>
      <c r="G77" s="3" t="s">
        <v>2234</v>
      </c>
      <c r="H77" s="526">
        <v>-41.564042000000001</v>
      </c>
      <c r="I77" s="526">
        <v>-19.005355999999999</v>
      </c>
      <c r="J77" s="538" t="s">
        <v>152</v>
      </c>
      <c r="K77" s="538" t="s">
        <v>152</v>
      </c>
      <c r="L77" s="553">
        <v>1</v>
      </c>
      <c r="M77" s="106"/>
      <c r="N77" s="528">
        <v>1.9820000000000001E-2</v>
      </c>
      <c r="O77" s="528">
        <v>5.2919999999999995E-2</v>
      </c>
      <c r="P77" s="287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6">
        <v>179.08238095238096</v>
      </c>
      <c r="T77" s="106">
        <v>122.93136904761907</v>
      </c>
      <c r="U77" s="106">
        <v>82.611249999999998</v>
      </c>
      <c r="V77" s="106">
        <v>141.47035714285713</v>
      </c>
      <c r="W77" s="287">
        <f t="shared" si="18"/>
        <v>0.55873727137913998</v>
      </c>
      <c r="X77" s="288">
        <f t="shared" si="19"/>
        <v>132.9794705882353</v>
      </c>
      <c r="Y77" s="288">
        <f t="shared" si="20"/>
        <v>1.4556313025210272</v>
      </c>
      <c r="Z77" s="106">
        <v>187.79447058823533</v>
      </c>
      <c r="AA77" s="106">
        <v>119.94231372549018</v>
      </c>
      <c r="AB77" s="106">
        <v>79.122549019607874</v>
      </c>
      <c r="AC77" s="106">
        <v>145.05854901960785</v>
      </c>
      <c r="AD77" s="105">
        <v>1</v>
      </c>
      <c r="AE77" s="32" t="str">
        <f>IF(AD77=0,"",VLOOKUP(AD77,tab_tipo_expansao!$A$2:$B$4,2,0))</f>
        <v>opcional</v>
      </c>
      <c r="AF77" s="124">
        <v>2028</v>
      </c>
      <c r="AG77" s="124">
        <v>2100</v>
      </c>
      <c r="AH77" s="124">
        <v>30</v>
      </c>
      <c r="AI77" s="529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6">
        <v>2</v>
      </c>
      <c r="AM77" s="530">
        <v>0</v>
      </c>
      <c r="AN77" s="23"/>
      <c r="AO77" s="531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2">
        <f>constantes!$B$12</f>
        <v>0</v>
      </c>
      <c r="AZ77" s="20">
        <v>318</v>
      </c>
      <c r="BA77" s="43"/>
      <c r="BB77" s="3" t="s">
        <v>2197</v>
      </c>
      <c r="BD77" s="533">
        <v>1</v>
      </c>
      <c r="BE77" s="534">
        <v>2027</v>
      </c>
      <c r="BF77" s="535">
        <v>1</v>
      </c>
      <c r="BG77" s="536">
        <v>2027</v>
      </c>
    </row>
    <row r="78" spans="1:59" ht="14.45">
      <c r="A78" s="124">
        <v>1077</v>
      </c>
      <c r="B78" s="124">
        <v>1077</v>
      </c>
      <c r="C78" s="537" t="s">
        <v>2307</v>
      </c>
      <c r="D78" s="537" t="s">
        <v>2307</v>
      </c>
      <c r="E78" s="525">
        <v>47</v>
      </c>
      <c r="F78" s="3" t="s">
        <v>2196</v>
      </c>
      <c r="G78" s="3" t="s">
        <v>2126</v>
      </c>
      <c r="H78" s="526">
        <v>-47.274999999999999</v>
      </c>
      <c r="I78" s="526">
        <v>-18.079000000000001</v>
      </c>
      <c r="J78" s="538" t="s">
        <v>152</v>
      </c>
      <c r="K78" s="538" t="s">
        <v>152</v>
      </c>
      <c r="L78" s="553">
        <v>1</v>
      </c>
      <c r="M78" s="106"/>
      <c r="N78" s="528">
        <v>2.068E-2</v>
      </c>
      <c r="O78" s="528">
        <v>4.6600000000000003E-2</v>
      </c>
      <c r="P78" s="287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6">
        <v>33.136190476190478</v>
      </c>
      <c r="T78" s="106">
        <v>23.250595238095233</v>
      </c>
      <c r="U78" s="106">
        <v>11.135833333333332</v>
      </c>
      <c r="V78" s="106">
        <v>19.551130952380955</v>
      </c>
      <c r="W78" s="287">
        <f t="shared" si="18"/>
        <v>0.50524947851481028</v>
      </c>
      <c r="X78" s="288">
        <f t="shared" si="19"/>
        <v>23.746725490196081</v>
      </c>
      <c r="Y78" s="288">
        <f t="shared" si="20"/>
        <v>1.9782879901960797</v>
      </c>
      <c r="Z78" s="106">
        <v>37.908235294117652</v>
      </c>
      <c r="AA78" s="106">
        <v>24.334705882352946</v>
      </c>
      <c r="AB78" s="106">
        <v>11.495921568627452</v>
      </c>
      <c r="AC78" s="106">
        <v>21.248039215686273</v>
      </c>
      <c r="AD78" s="105">
        <v>3</v>
      </c>
      <c r="AE78" s="32" t="str">
        <f>IF(AD78=0,"",VLOOKUP(AD78,tab_tipo_expansao!$A$2:$B$4,2,0))</f>
        <v>não_considerar</v>
      </c>
      <c r="AF78" s="124">
        <v>2022</v>
      </c>
      <c r="AG78" s="124">
        <v>2100</v>
      </c>
      <c r="AH78" s="124">
        <v>30</v>
      </c>
      <c r="AI78" s="529">
        <v>470</v>
      </c>
      <c r="AJ78" s="24">
        <f>AK78/constantes!$B$4</f>
        <v>2564.102564102564</v>
      </c>
      <c r="AK78" s="33">
        <f t="shared" si="21"/>
        <v>10000</v>
      </c>
      <c r="AL78" s="86">
        <v>2</v>
      </c>
      <c r="AM78" s="530">
        <v>0</v>
      </c>
      <c r="AN78" s="23"/>
      <c r="AO78" s="531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2">
        <f>constantes!$B$12</f>
        <v>0</v>
      </c>
      <c r="AZ78" s="20">
        <v>318</v>
      </c>
      <c r="BA78" s="43"/>
      <c r="BB78" s="3" t="s">
        <v>2183</v>
      </c>
      <c r="BD78" s="533">
        <v>1</v>
      </c>
      <c r="BE78" s="534">
        <v>2027</v>
      </c>
      <c r="BF78" s="535">
        <v>1</v>
      </c>
      <c r="BG78" s="536">
        <v>2027</v>
      </c>
    </row>
    <row r="79" spans="1:59" ht="14.45" customHeight="1">
      <c r="A79" s="124">
        <v>1078</v>
      </c>
      <c r="B79" s="124">
        <v>1078</v>
      </c>
      <c r="C79" s="537" t="s">
        <v>2308</v>
      </c>
      <c r="D79" s="537" t="s">
        <v>2308</v>
      </c>
      <c r="E79" s="525">
        <v>576</v>
      </c>
      <c r="F79" s="3" t="s">
        <v>2097</v>
      </c>
      <c r="G79" s="3" t="s">
        <v>2097</v>
      </c>
      <c r="J79" s="538" t="s">
        <v>151</v>
      </c>
      <c r="K79" s="538" t="s">
        <v>151</v>
      </c>
      <c r="L79" s="553">
        <v>2</v>
      </c>
      <c r="M79" s="106"/>
      <c r="N79" s="528">
        <v>1.6379999999999999E-2</v>
      </c>
      <c r="O79" s="528">
        <v>6.1409999999999999E-2</v>
      </c>
      <c r="P79" s="287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6">
        <v>164.14261904761904</v>
      </c>
      <c r="T79" s="106">
        <v>274.19348214285714</v>
      </c>
      <c r="U79" s="106">
        <v>351.55145833333336</v>
      </c>
      <c r="V79" s="106">
        <v>314.0905952380952</v>
      </c>
      <c r="W79" s="287">
        <f t="shared" si="18"/>
        <v>0.55556686580882353</v>
      </c>
      <c r="X79" s="288">
        <f t="shared" si="19"/>
        <v>320.00651470588235</v>
      </c>
      <c r="Y79" s="288">
        <f t="shared" si="20"/>
        <v>44.011976015406162</v>
      </c>
      <c r="Z79" s="106">
        <v>225.00399999999999</v>
      </c>
      <c r="AA79" s="106">
        <v>311.33458823529412</v>
      </c>
      <c r="AB79" s="106">
        <v>396.12464705882348</v>
      </c>
      <c r="AC79" s="106">
        <v>347.56282352941179</v>
      </c>
      <c r="AD79" s="105">
        <v>1</v>
      </c>
      <c r="AE79" s="32" t="str">
        <f>IF(AD79=0,"",VLOOKUP(AD79,tab_tipo_expansao!$A$2:$B$4,2,0))</f>
        <v>opcional</v>
      </c>
      <c r="AF79" s="124">
        <v>2028</v>
      </c>
      <c r="AG79" s="124">
        <v>2100</v>
      </c>
      <c r="AH79" s="124">
        <v>30</v>
      </c>
      <c r="AI79" s="529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6">
        <v>3</v>
      </c>
      <c r="AM79" s="530">
        <v>0</v>
      </c>
      <c r="AN79" s="23"/>
      <c r="AO79" s="531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2">
        <f>constantes!$B$12</f>
        <v>0</v>
      </c>
      <c r="AZ79" s="20">
        <v>318</v>
      </c>
      <c r="BA79" s="43"/>
      <c r="BB79" s="3" t="s">
        <v>2197</v>
      </c>
      <c r="BD79" s="533">
        <v>1</v>
      </c>
      <c r="BE79" s="534">
        <v>2027</v>
      </c>
      <c r="BF79" s="535">
        <v>1</v>
      </c>
      <c r="BG79" s="536">
        <v>2027</v>
      </c>
    </row>
    <row r="80" spans="1:59" ht="14.45">
      <c r="A80" s="124">
        <v>1079</v>
      </c>
      <c r="B80" s="124">
        <v>1079</v>
      </c>
      <c r="C80" s="537" t="s">
        <v>2309</v>
      </c>
      <c r="D80" s="537" t="s">
        <v>2309</v>
      </c>
      <c r="E80" s="525">
        <v>34.5</v>
      </c>
      <c r="F80" s="3" t="s">
        <v>2097</v>
      </c>
      <c r="G80" s="3" t="s">
        <v>2310</v>
      </c>
      <c r="H80" s="3">
        <v>-50.161948000000002</v>
      </c>
      <c r="I80" s="3">
        <v>-28.495774000000001</v>
      </c>
      <c r="J80" s="538" t="s">
        <v>151</v>
      </c>
      <c r="K80" s="538" t="s">
        <v>151</v>
      </c>
      <c r="L80" s="553">
        <v>2</v>
      </c>
      <c r="M80" s="106"/>
      <c r="N80" s="528">
        <v>2.068E-2</v>
      </c>
      <c r="O80" s="528">
        <v>4.6600000000000003E-2</v>
      </c>
      <c r="P80" s="287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6">
        <v>9.6266666666666669</v>
      </c>
      <c r="T80" s="106">
        <v>14.065</v>
      </c>
      <c r="U80" s="106">
        <v>18.463333333333335</v>
      </c>
      <c r="V80" s="106">
        <v>13.984047619047621</v>
      </c>
      <c r="W80" s="287">
        <f t="shared" si="18"/>
        <v>0.50946405228758185</v>
      </c>
      <c r="X80" s="288">
        <f t="shared" si="19"/>
        <v>17.576509803921574</v>
      </c>
      <c r="Y80" s="288">
        <f t="shared" si="20"/>
        <v>3.5417478991596685</v>
      </c>
      <c r="Z80" s="106">
        <v>14.553647058823524</v>
      </c>
      <c r="AA80" s="106">
        <v>15.567647058823534</v>
      </c>
      <c r="AB80" s="106">
        <v>23.12270588235296</v>
      </c>
      <c r="AC80" s="106">
        <v>17.062039215686287</v>
      </c>
      <c r="AD80" s="105">
        <v>1</v>
      </c>
      <c r="AE80" s="32" t="str">
        <f>IF(AD80=0,"",VLOOKUP(AD80,tab_tipo_expansao!$A$2:$B$4,2,0))</f>
        <v>opcional</v>
      </c>
      <c r="AF80" s="124">
        <v>2028</v>
      </c>
      <c r="AG80" s="124">
        <v>2100</v>
      </c>
      <c r="AH80" s="124">
        <v>30</v>
      </c>
      <c r="AI80" s="529">
        <v>345</v>
      </c>
      <c r="AJ80" s="24">
        <f>AK80/constantes!$B$4</f>
        <v>2564.102564102564</v>
      </c>
      <c r="AK80" s="33">
        <f t="shared" si="21"/>
        <v>10000</v>
      </c>
      <c r="AL80" s="86">
        <v>2</v>
      </c>
      <c r="AM80" s="530">
        <v>0</v>
      </c>
      <c r="AN80" s="23"/>
      <c r="AO80" s="531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2">
        <f>constantes!$B$12</f>
        <v>0</v>
      </c>
      <c r="AZ80" s="20">
        <v>318</v>
      </c>
      <c r="BA80" s="43"/>
      <c r="BB80" s="3" t="s">
        <v>2197</v>
      </c>
      <c r="BD80" s="533">
        <v>1</v>
      </c>
      <c r="BE80" s="534">
        <v>2027</v>
      </c>
      <c r="BF80" s="535">
        <v>1</v>
      </c>
      <c r="BG80" s="536">
        <v>2027</v>
      </c>
    </row>
    <row r="81" spans="1:59" ht="14.45">
      <c r="A81" s="124">
        <v>1080</v>
      </c>
      <c r="B81" s="124">
        <v>1080</v>
      </c>
      <c r="C81" s="537" t="s">
        <v>2311</v>
      </c>
      <c r="D81" s="537" t="s">
        <v>2311</v>
      </c>
      <c r="E81" s="525">
        <v>131</v>
      </c>
      <c r="F81" s="3" t="s">
        <v>2181</v>
      </c>
      <c r="G81" s="3" t="s">
        <v>2253</v>
      </c>
      <c r="H81" s="3">
        <v>-60.622656999999997</v>
      </c>
      <c r="I81" s="3">
        <v>-10.035788999999999</v>
      </c>
      <c r="J81" s="538" t="s">
        <v>160</v>
      </c>
      <c r="K81" s="538" t="s">
        <v>160</v>
      </c>
      <c r="L81" s="553">
        <v>7</v>
      </c>
      <c r="M81" s="106"/>
      <c r="N81" s="528">
        <v>1.6379999999999999E-2</v>
      </c>
      <c r="O81" s="528">
        <v>6.1409999999999999E-2</v>
      </c>
      <c r="P81" s="287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6">
        <v>111.66190476190478</v>
      </c>
      <c r="T81" s="106">
        <v>100.06309523809523</v>
      </c>
      <c r="U81" s="106">
        <v>42.219166666666666</v>
      </c>
      <c r="V81" s="106">
        <v>45.792083333333331</v>
      </c>
      <c r="W81" s="287">
        <f t="shared" si="18"/>
        <v>0.58409541984732793</v>
      </c>
      <c r="X81" s="288">
        <f t="shared" si="19"/>
        <v>76.516499999999965</v>
      </c>
      <c r="Y81" s="288">
        <f t="shared" si="20"/>
        <v>1.5824374999999549</v>
      </c>
      <c r="Z81" s="106">
        <v>117.26274509803916</v>
      </c>
      <c r="AA81" s="106">
        <v>100.68039215686269</v>
      </c>
      <c r="AB81" s="106">
        <v>38.561333333333344</v>
      </c>
      <c r="AC81" s="106">
        <v>49.561529411764703</v>
      </c>
      <c r="AD81" s="105">
        <v>3</v>
      </c>
      <c r="AE81" s="32" t="str">
        <f>IF(AD81=0,"",VLOOKUP(AD81,tab_tipo_expansao!$A$2:$B$4,2,0))</f>
        <v>não_considerar</v>
      </c>
      <c r="AF81" s="124">
        <v>2022</v>
      </c>
      <c r="AG81" s="124">
        <v>2100</v>
      </c>
      <c r="AH81" s="124">
        <v>30</v>
      </c>
      <c r="AI81" s="529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6">
        <v>2</v>
      </c>
      <c r="AM81" s="530">
        <v>0</v>
      </c>
      <c r="AN81" s="23"/>
      <c r="AO81" s="531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2">
        <f>constantes!$B$12</f>
        <v>0</v>
      </c>
      <c r="AZ81" s="20">
        <v>318</v>
      </c>
      <c r="BA81" s="43"/>
      <c r="BB81" s="3" t="s">
        <v>2217</v>
      </c>
      <c r="BD81" s="533">
        <v>1</v>
      </c>
      <c r="BE81" s="534">
        <v>2035</v>
      </c>
      <c r="BF81" s="535">
        <v>3</v>
      </c>
      <c r="BG81" s="536">
        <v>2050</v>
      </c>
    </row>
    <row r="82" spans="1:59" ht="14.45">
      <c r="A82" s="124">
        <v>1081</v>
      </c>
      <c r="B82" s="124">
        <v>1081</v>
      </c>
      <c r="C82" s="537" t="s">
        <v>2312</v>
      </c>
      <c r="D82" s="537" t="s">
        <v>2312</v>
      </c>
      <c r="E82" s="525">
        <v>115.5</v>
      </c>
      <c r="F82" s="3" t="s">
        <v>2181</v>
      </c>
      <c r="G82" s="3" t="s">
        <v>2313</v>
      </c>
      <c r="H82" s="3">
        <v>-59.457456000000001</v>
      </c>
      <c r="I82" s="3">
        <v>-10.222343</v>
      </c>
      <c r="J82" s="538" t="s">
        <v>160</v>
      </c>
      <c r="K82" s="538" t="s">
        <v>160</v>
      </c>
      <c r="L82" s="553">
        <v>7</v>
      </c>
      <c r="M82" s="106"/>
      <c r="N82" s="528">
        <v>1.9820000000000001E-2</v>
      </c>
      <c r="O82" s="528">
        <v>5.2919999999999995E-2</v>
      </c>
      <c r="P82" s="287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6">
        <v>79.543809523809514</v>
      </c>
      <c r="T82" s="106">
        <v>83.358630952380963</v>
      </c>
      <c r="U82" s="106">
        <v>44.92208333333334</v>
      </c>
      <c r="V82" s="106">
        <v>40.202976190476186</v>
      </c>
      <c r="W82" s="287">
        <f t="shared" si="18"/>
        <v>0.53938969527204828</v>
      </c>
      <c r="X82" s="288">
        <f t="shared" si="19"/>
        <v>62.29950980392158</v>
      </c>
      <c r="Y82" s="288">
        <f t="shared" si="20"/>
        <v>0.29263480392157959</v>
      </c>
      <c r="Z82" s="106">
        <v>97.152078431372558</v>
      </c>
      <c r="AA82" s="106">
        <v>85.744431372549059</v>
      </c>
      <c r="AB82" s="106">
        <v>32.27101960784313</v>
      </c>
      <c r="AC82" s="106">
        <v>34.030509803921575</v>
      </c>
      <c r="AD82" s="105">
        <v>3</v>
      </c>
      <c r="AE82" s="32" t="str">
        <f>IF(AD82=0,"",VLOOKUP(AD82,tab_tipo_expansao!$A$2:$B$4,2,0))</f>
        <v>não_considerar</v>
      </c>
      <c r="AF82" s="124">
        <v>2022</v>
      </c>
      <c r="AG82" s="124">
        <v>2100</v>
      </c>
      <c r="AH82" s="124">
        <v>30</v>
      </c>
      <c r="AI82" s="529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6">
        <v>2</v>
      </c>
      <c r="AM82" s="530">
        <v>0</v>
      </c>
      <c r="AN82" s="23"/>
      <c r="AO82" s="531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2">
        <f>constantes!$B$12</f>
        <v>0</v>
      </c>
      <c r="AZ82" s="20">
        <v>318</v>
      </c>
      <c r="BA82" s="43"/>
      <c r="BB82" s="3" t="s">
        <v>2217</v>
      </c>
      <c r="BD82" s="533">
        <v>1</v>
      </c>
      <c r="BE82" s="534">
        <v>2035</v>
      </c>
      <c r="BF82" s="535">
        <v>3</v>
      </c>
      <c r="BG82" s="536">
        <v>2050</v>
      </c>
    </row>
    <row r="83" spans="1:59" ht="14.45">
      <c r="A83" s="124">
        <v>1082</v>
      </c>
      <c r="B83" s="124">
        <v>1082</v>
      </c>
      <c r="C83" s="537" t="s">
        <v>2314</v>
      </c>
      <c r="D83" s="537" t="s">
        <v>2314</v>
      </c>
      <c r="E83" s="525">
        <v>361.1</v>
      </c>
      <c r="F83" s="3" t="s">
        <v>2181</v>
      </c>
      <c r="G83" s="3" t="s">
        <v>2253</v>
      </c>
      <c r="H83" s="3">
        <v>-60.960239999999999</v>
      </c>
      <c r="I83" s="3">
        <v>-8.4217779999999998</v>
      </c>
      <c r="J83" s="538" t="s">
        <v>156</v>
      </c>
      <c r="K83" s="538" t="s">
        <v>156</v>
      </c>
      <c r="L83" s="553">
        <v>7</v>
      </c>
      <c r="M83" s="106"/>
      <c r="N83" s="528">
        <v>1.6379999999999999E-2</v>
      </c>
      <c r="O83" s="528">
        <v>6.1409999999999999E-2</v>
      </c>
      <c r="P83" s="287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6">
        <v>307.08952380952377</v>
      </c>
      <c r="T83" s="106">
        <v>287.9283928571428</v>
      </c>
      <c r="U83" s="106">
        <v>93.359166666666667</v>
      </c>
      <c r="V83" s="106">
        <v>114.84863095238096</v>
      </c>
      <c r="W83" s="287">
        <f t="shared" si="18"/>
        <v>0.55758187129739711</v>
      </c>
      <c r="X83" s="288">
        <f t="shared" si="19"/>
        <v>201.34281372549012</v>
      </c>
      <c r="Y83" s="288">
        <f t="shared" si="20"/>
        <v>0.53638515406157694</v>
      </c>
      <c r="Z83" s="106">
        <v>320.5316862745097</v>
      </c>
      <c r="AA83" s="106">
        <v>284.66952941176459</v>
      </c>
      <c r="AB83" s="106">
        <v>81.670980392156864</v>
      </c>
      <c r="AC83" s="106">
        <v>118.49905882352941</v>
      </c>
      <c r="AD83" s="105">
        <v>3</v>
      </c>
      <c r="AE83" s="32" t="str">
        <f>IF(AD83=0,"",VLOOKUP(AD83,tab_tipo_expansao!$A$2:$B$4,2,0))</f>
        <v>não_considerar</v>
      </c>
      <c r="AF83" s="124">
        <v>2022</v>
      </c>
      <c r="AG83" s="124">
        <v>2100</v>
      </c>
      <c r="AH83" s="124">
        <v>30</v>
      </c>
      <c r="AI83" s="529">
        <v>3274.1668662863617</v>
      </c>
      <c r="AJ83" s="24">
        <f>AK83/constantes!$B$4</f>
        <v>2324.923748863062</v>
      </c>
      <c r="AK83" s="33">
        <f t="shared" si="21"/>
        <v>9067.2026205659422</v>
      </c>
      <c r="AL83" s="86">
        <v>2</v>
      </c>
      <c r="AM83" s="530">
        <v>0</v>
      </c>
      <c r="AN83" s="23"/>
      <c r="AO83" s="531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2">
        <f>constantes!$B$12</f>
        <v>0</v>
      </c>
      <c r="AZ83" s="20">
        <v>318</v>
      </c>
      <c r="BA83" s="43"/>
      <c r="BB83" s="3" t="s">
        <v>2217</v>
      </c>
      <c r="BD83" s="533">
        <v>1</v>
      </c>
      <c r="BE83" s="534">
        <v>2035</v>
      </c>
      <c r="BF83" s="535">
        <v>3</v>
      </c>
      <c r="BG83" s="536">
        <v>2050</v>
      </c>
    </row>
    <row r="84" spans="1:59" ht="14.45">
      <c r="A84" s="124">
        <v>1083</v>
      </c>
      <c r="B84" s="124">
        <v>1083</v>
      </c>
      <c r="C84" s="537" t="s">
        <v>2315</v>
      </c>
      <c r="D84" s="537" t="s">
        <v>2315</v>
      </c>
      <c r="E84" s="525">
        <v>46</v>
      </c>
      <c r="F84" s="3" t="s">
        <v>2196</v>
      </c>
      <c r="G84" s="3" t="s">
        <v>2316</v>
      </c>
      <c r="H84" s="3">
        <v>-52.241897000000002</v>
      </c>
      <c r="I84" s="3">
        <v>-19.836089000000001</v>
      </c>
      <c r="J84" s="538" t="s">
        <v>2092</v>
      </c>
      <c r="K84" s="538" t="s">
        <v>2092</v>
      </c>
      <c r="L84" s="553">
        <v>1</v>
      </c>
      <c r="M84" s="106"/>
      <c r="N84" s="528">
        <v>2.068E-2</v>
      </c>
      <c r="O84" s="528">
        <v>4.6600000000000003E-2</v>
      </c>
      <c r="P84" s="287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6">
        <v>30.674427201512874</v>
      </c>
      <c r="T84" s="106">
        <v>26.927485877231408</v>
      </c>
      <c r="U84" s="106">
        <v>19.101056359122353</v>
      </c>
      <c r="V84" s="106">
        <v>21.206981931447583</v>
      </c>
      <c r="W84" s="287">
        <f t="shared" si="18"/>
        <v>0.56765074645560576</v>
      </c>
      <c r="X84" s="288">
        <f t="shared" si="19"/>
        <v>26.111934336957866</v>
      </c>
      <c r="Y84" s="288">
        <f t="shared" si="20"/>
        <v>1.6344464946293087</v>
      </c>
      <c r="Z84" s="106">
        <v>34.129735130684018</v>
      </c>
      <c r="AA84" s="106">
        <v>28.393596352084955</v>
      </c>
      <c r="AB84" s="106">
        <v>19.548521983475322</v>
      </c>
      <c r="AC84" s="106">
        <v>22.375883881587171</v>
      </c>
      <c r="AD84" s="105">
        <v>1</v>
      </c>
      <c r="AE84" s="32" t="str">
        <f>IF(AD84=0,"",VLOOKUP(AD84,tab_tipo_expansao!$A$2:$B$4,2,0))</f>
        <v>opcional</v>
      </c>
      <c r="AF84" s="124">
        <v>2028</v>
      </c>
      <c r="AG84" s="124">
        <v>2100</v>
      </c>
      <c r="AH84" s="124">
        <v>30</v>
      </c>
      <c r="AI84" s="529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6">
        <v>2</v>
      </c>
      <c r="AM84" s="530">
        <v>0</v>
      </c>
      <c r="AN84" s="23"/>
      <c r="AO84" s="531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2">
        <f>constantes!$B$12</f>
        <v>0</v>
      </c>
      <c r="AZ84" s="20">
        <v>318</v>
      </c>
      <c r="BA84" s="43"/>
      <c r="BB84" s="3" t="s">
        <v>2197</v>
      </c>
      <c r="BD84" s="533">
        <v>1</v>
      </c>
      <c r="BE84" s="534">
        <v>2027</v>
      </c>
      <c r="BF84" s="535">
        <v>1</v>
      </c>
      <c r="BG84" s="536">
        <v>2027</v>
      </c>
    </row>
    <row r="85" spans="1:59" ht="14.45" customHeight="1">
      <c r="A85" s="124">
        <v>1084</v>
      </c>
      <c r="B85" s="124">
        <v>1084</v>
      </c>
      <c r="C85" s="537" t="s">
        <v>2317</v>
      </c>
      <c r="D85" s="537" t="s">
        <v>2317</v>
      </c>
      <c r="E85" s="525">
        <v>480</v>
      </c>
      <c r="F85" s="3" t="s">
        <v>2199</v>
      </c>
      <c r="G85" s="3" t="s">
        <v>2318</v>
      </c>
      <c r="H85" s="3">
        <v>-48.460092000000003</v>
      </c>
      <c r="I85" s="3">
        <v>-11.250871</v>
      </c>
      <c r="J85" s="538" t="s">
        <v>1983</v>
      </c>
      <c r="K85" s="538" t="s">
        <v>1983</v>
      </c>
      <c r="L85" s="553">
        <v>1</v>
      </c>
      <c r="M85" s="106"/>
      <c r="N85" s="528">
        <v>1.6379999999999999E-2</v>
      </c>
      <c r="O85" s="528">
        <v>6.1409999999999999E-2</v>
      </c>
      <c r="P85" s="287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6">
        <v>284.74952380952385</v>
      </c>
      <c r="T85" s="106">
        <v>237.01577380952381</v>
      </c>
      <c r="U85" s="106">
        <v>266.79916666666662</v>
      </c>
      <c r="V85" s="106">
        <v>264.2441071428571</v>
      </c>
      <c r="W85" s="287">
        <f t="shared" si="18"/>
        <v>0.62962636846405229</v>
      </c>
      <c r="X85" s="288">
        <f t="shared" si="19"/>
        <v>302.2206568627451</v>
      </c>
      <c r="Y85" s="288">
        <f t="shared" si="20"/>
        <v>39.018514005602242</v>
      </c>
      <c r="Z85" s="106">
        <v>387.79117647058837</v>
      </c>
      <c r="AA85" s="106">
        <v>297.19294117647058</v>
      </c>
      <c r="AB85" s="106">
        <v>238.74952941176466</v>
      </c>
      <c r="AC85" s="106">
        <v>285.14898039215683</v>
      </c>
      <c r="AD85" s="105">
        <v>3</v>
      </c>
      <c r="AE85" s="32" t="str">
        <f>IF(AD85=0,"",VLOOKUP(AD85,tab_tipo_expansao!$A$2:$B$4,2,0))</f>
        <v>não_considerar</v>
      </c>
      <c r="AF85" s="124">
        <v>2022</v>
      </c>
      <c r="AG85" s="124">
        <v>2100</v>
      </c>
      <c r="AH85" s="124">
        <v>30</v>
      </c>
      <c r="AI85" s="529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6">
        <v>3</v>
      </c>
      <c r="AM85" s="530">
        <v>0</v>
      </c>
      <c r="AN85" s="23"/>
      <c r="AO85" s="531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2">
        <f>constantes!$B$12</f>
        <v>0</v>
      </c>
      <c r="AZ85" s="20">
        <v>318</v>
      </c>
      <c r="BA85" s="43"/>
      <c r="BB85" s="3" t="s">
        <v>2183</v>
      </c>
      <c r="BD85" s="533">
        <v>1</v>
      </c>
      <c r="BE85" s="534">
        <v>2027</v>
      </c>
      <c r="BF85" s="535">
        <v>1</v>
      </c>
      <c r="BG85" s="536">
        <v>2027</v>
      </c>
    </row>
    <row r="86" spans="1:59" ht="14.45">
      <c r="A86" s="124">
        <v>1085</v>
      </c>
      <c r="B86" s="124">
        <v>1085</v>
      </c>
      <c r="C86" s="537" t="s">
        <v>2319</v>
      </c>
      <c r="D86" s="537" t="s">
        <v>2319</v>
      </c>
      <c r="E86" s="525">
        <v>381</v>
      </c>
      <c r="F86" s="3" t="s">
        <v>2097</v>
      </c>
      <c r="G86" s="3" t="s">
        <v>2097</v>
      </c>
      <c r="H86" s="3">
        <v>-53.350555999999997</v>
      </c>
      <c r="I86" s="3">
        <v>-27.113468000000001</v>
      </c>
      <c r="J86" s="538" t="s">
        <v>151</v>
      </c>
      <c r="K86" s="538" t="s">
        <v>151</v>
      </c>
      <c r="L86" s="553">
        <v>2</v>
      </c>
      <c r="M86" s="106"/>
      <c r="N86" s="528">
        <v>1.6379999999999999E-2</v>
      </c>
      <c r="O86" s="528">
        <v>6.1409999999999999E-2</v>
      </c>
      <c r="P86" s="287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6">
        <v>96.985238095238103</v>
      </c>
      <c r="T86" s="106">
        <v>154.76130952380953</v>
      </c>
      <c r="U86" s="106">
        <v>218.31166666666664</v>
      </c>
      <c r="V86" s="106">
        <v>191.12184523809526</v>
      </c>
      <c r="W86" s="287">
        <f t="shared" si="18"/>
        <v>0.45519686325973968</v>
      </c>
      <c r="X86" s="288">
        <f t="shared" si="19"/>
        <v>173.43000490196081</v>
      </c>
      <c r="Y86" s="288">
        <f t="shared" si="20"/>
        <v>8.1349900210084343</v>
      </c>
      <c r="Z86" s="106">
        <v>123.64415686274511</v>
      </c>
      <c r="AA86" s="106">
        <v>164.90709803921575</v>
      </c>
      <c r="AB86" s="106">
        <v>232.44109803921575</v>
      </c>
      <c r="AC86" s="106">
        <v>172.72766666666666</v>
      </c>
      <c r="AD86" s="105">
        <v>3</v>
      </c>
      <c r="AE86" s="32" t="str">
        <f>IF(AD86=0,"",VLOOKUP(AD86,tab_tipo_expansao!$A$2:$B$4,2,0))</f>
        <v>não_considerar</v>
      </c>
      <c r="AF86" s="124">
        <v>2022</v>
      </c>
      <c r="AG86" s="124">
        <v>2100</v>
      </c>
      <c r="AH86" s="124">
        <v>30</v>
      </c>
      <c r="AI86" s="529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6">
        <v>2</v>
      </c>
      <c r="AM86" s="530">
        <v>0</v>
      </c>
      <c r="AN86" s="23"/>
      <c r="AO86" s="531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2">
        <f>constantes!$B$12</f>
        <v>0</v>
      </c>
      <c r="AZ86" s="20">
        <v>318</v>
      </c>
      <c r="BA86" s="43"/>
      <c r="BB86" s="3" t="s">
        <v>2217</v>
      </c>
      <c r="BD86" s="533">
        <v>1</v>
      </c>
      <c r="BE86" s="534">
        <v>2035</v>
      </c>
      <c r="BF86" s="535">
        <v>3</v>
      </c>
      <c r="BG86" s="536">
        <v>2050</v>
      </c>
    </row>
    <row r="87" spans="1:59" ht="14.45">
      <c r="A87" s="124">
        <v>1086</v>
      </c>
      <c r="B87" s="124">
        <v>1086</v>
      </c>
      <c r="C87" s="537" t="s">
        <v>2320</v>
      </c>
      <c r="D87" s="537" t="s">
        <v>2320</v>
      </c>
      <c r="E87" s="525">
        <v>92</v>
      </c>
      <c r="F87" s="3" t="s">
        <v>2196</v>
      </c>
      <c r="G87" s="3" t="s">
        <v>2281</v>
      </c>
      <c r="H87" s="3">
        <v>-50.687998999999998</v>
      </c>
      <c r="I87" s="3">
        <v>-19.008541999999998</v>
      </c>
      <c r="J87" s="538" t="s">
        <v>2005</v>
      </c>
      <c r="K87" s="538" t="s">
        <v>2005</v>
      </c>
      <c r="L87" s="553">
        <v>1</v>
      </c>
      <c r="M87" s="106"/>
      <c r="N87" s="528">
        <v>1.9820000000000001E-2</v>
      </c>
      <c r="O87" s="528">
        <v>5.2919999999999995E-2</v>
      </c>
      <c r="P87" s="287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6">
        <v>61.348854403025747</v>
      </c>
      <c r="T87" s="106">
        <v>53.854971754462817</v>
      </c>
      <c r="U87" s="106">
        <v>38.202112718244706</v>
      </c>
      <c r="V87" s="106">
        <v>42.413963862895166</v>
      </c>
      <c r="W87" s="287">
        <f t="shared" si="18"/>
        <v>0.56765074645560576</v>
      </c>
      <c r="X87" s="288">
        <f t="shared" si="19"/>
        <v>52.223868673915732</v>
      </c>
      <c r="Y87" s="288">
        <f t="shared" si="20"/>
        <v>3.2688929892586174</v>
      </c>
      <c r="Z87" s="106">
        <v>68.259470261368037</v>
      </c>
      <c r="AA87" s="106">
        <v>56.787192704169911</v>
      </c>
      <c r="AB87" s="106">
        <v>39.097043966950643</v>
      </c>
      <c r="AC87" s="106">
        <v>44.751767763174342</v>
      </c>
      <c r="AD87" s="105">
        <v>1</v>
      </c>
      <c r="AE87" s="32" t="str">
        <f>IF(AD87=0,"",VLOOKUP(AD87,tab_tipo_expansao!$A$2:$B$4,2,0))</f>
        <v>opcional</v>
      </c>
      <c r="AF87" s="124">
        <v>2028</v>
      </c>
      <c r="AG87" s="124">
        <v>2100</v>
      </c>
      <c r="AH87" s="124">
        <v>30</v>
      </c>
      <c r="AI87" s="529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6">
        <v>2</v>
      </c>
      <c r="AM87" s="530">
        <v>0</v>
      </c>
      <c r="AN87" s="23"/>
      <c r="AO87" s="531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2">
        <f>constantes!$B$12</f>
        <v>0</v>
      </c>
      <c r="AZ87" s="20">
        <v>318</v>
      </c>
      <c r="BA87" s="43"/>
      <c r="BB87" s="3" t="s">
        <v>2197</v>
      </c>
      <c r="BD87" s="533">
        <v>1</v>
      </c>
      <c r="BE87" s="534">
        <v>2027</v>
      </c>
      <c r="BF87" s="535">
        <v>1</v>
      </c>
      <c r="BG87" s="536">
        <v>2027</v>
      </c>
    </row>
    <row r="88" spans="1:59" ht="14.45" customHeight="1">
      <c r="A88" s="124">
        <v>1087</v>
      </c>
      <c r="B88" s="124">
        <v>1087</v>
      </c>
      <c r="C88" s="619" t="s">
        <v>2321</v>
      </c>
      <c r="D88" s="537" t="s">
        <v>2321</v>
      </c>
      <c r="E88" s="624">
        <v>725</v>
      </c>
      <c r="F88" s="3" t="s">
        <v>2097</v>
      </c>
      <c r="G88" s="3" t="s">
        <v>2097</v>
      </c>
      <c r="H88" s="3">
        <v>-53.681198000000002</v>
      </c>
      <c r="I88" s="3">
        <v>-27.162948</v>
      </c>
      <c r="J88" s="538" t="s">
        <v>1991</v>
      </c>
      <c r="K88" s="538" t="s">
        <v>1991</v>
      </c>
      <c r="L88" s="553">
        <v>2</v>
      </c>
      <c r="M88" s="106"/>
      <c r="N88" s="528">
        <v>1.6379999999999999E-2</v>
      </c>
      <c r="O88" s="528">
        <v>6.1409999999999999E-2</v>
      </c>
      <c r="P88" s="287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6">
        <v>201.83523809523808</v>
      </c>
      <c r="T88" s="106">
        <v>313.48053571428568</v>
      </c>
      <c r="U88" s="106">
        <v>451.89625000000001</v>
      </c>
      <c r="V88" s="106">
        <v>394.81720238095244</v>
      </c>
      <c r="W88" s="287">
        <f t="shared" si="18"/>
        <v>0.51991740365111572</v>
      </c>
      <c r="X88" s="288">
        <f t="shared" si="19"/>
        <v>376.94011764705891</v>
      </c>
      <c r="Y88" s="288">
        <f t="shared" si="20"/>
        <v>36.432811099439846</v>
      </c>
      <c r="Z88" s="106">
        <v>261.32168627450989</v>
      </c>
      <c r="AA88" s="106">
        <v>346.95800000000003</v>
      </c>
      <c r="AB88" s="106">
        <v>491.96996078431386</v>
      </c>
      <c r="AC88" s="106">
        <v>407.51082352941194</v>
      </c>
      <c r="AD88" s="105">
        <v>1</v>
      </c>
      <c r="AE88" s="32" t="str">
        <f>IF(AD88=0,"",VLOOKUP(AD88,tab_tipo_expansao!$A$2:$B$4,2,0))</f>
        <v>opcional</v>
      </c>
      <c r="AF88" s="124">
        <v>2026</v>
      </c>
      <c r="AG88" s="124">
        <v>2100</v>
      </c>
      <c r="AH88" s="124">
        <v>30</v>
      </c>
      <c r="AI88" s="529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6">
        <v>3</v>
      </c>
      <c r="AM88" s="530">
        <v>0</v>
      </c>
      <c r="AN88" s="23"/>
      <c r="AO88" s="531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2">
        <f>constantes!$B$12</f>
        <v>0</v>
      </c>
      <c r="AZ88" s="20">
        <v>318</v>
      </c>
      <c r="BA88" s="43"/>
      <c r="BB88" s="3" t="s">
        <v>2209</v>
      </c>
      <c r="BD88" s="533">
        <v>1</v>
      </c>
      <c r="BE88" s="534">
        <v>2026</v>
      </c>
      <c r="BF88" s="535">
        <v>1</v>
      </c>
      <c r="BG88" s="536">
        <v>2026</v>
      </c>
    </row>
    <row r="89" spans="1:59" ht="14.45">
      <c r="A89" s="124">
        <v>1088</v>
      </c>
      <c r="B89" s="124">
        <v>1088</v>
      </c>
      <c r="C89" s="537" t="s">
        <v>2322</v>
      </c>
      <c r="D89" s="537" t="s">
        <v>2322</v>
      </c>
      <c r="E89" s="525">
        <v>50</v>
      </c>
      <c r="F89" s="3" t="s">
        <v>2196</v>
      </c>
      <c r="G89" s="3" t="s">
        <v>2323</v>
      </c>
      <c r="H89" s="3">
        <v>-52.069043000000001</v>
      </c>
      <c r="I89" s="3">
        <v>-18.508013999999999</v>
      </c>
      <c r="J89" s="538" t="s">
        <v>2005</v>
      </c>
      <c r="K89" s="538" t="s">
        <v>2005</v>
      </c>
      <c r="L89" s="553">
        <v>1</v>
      </c>
      <c r="M89" s="106"/>
      <c r="N89" s="528">
        <v>2.068E-2</v>
      </c>
      <c r="O89" s="528">
        <v>4.6600000000000003E-2</v>
      </c>
      <c r="P89" s="287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6">
        <v>39.072857142857139</v>
      </c>
      <c r="T89" s="106">
        <v>29.139523809523808</v>
      </c>
      <c r="U89" s="106">
        <v>23.081250000000001</v>
      </c>
      <c r="V89" s="106">
        <v>30.226845238095237</v>
      </c>
      <c r="W89" s="287">
        <f t="shared" si="18"/>
        <v>0.74494450980392202</v>
      </c>
      <c r="X89" s="288">
        <f t="shared" si="19"/>
        <v>37.247225490196101</v>
      </c>
      <c r="Y89" s="288">
        <f t="shared" si="20"/>
        <v>6.8671064425770538</v>
      </c>
      <c r="Z89" s="106">
        <v>44.331058823529453</v>
      </c>
      <c r="AA89" s="106">
        <v>37.529882352941208</v>
      </c>
      <c r="AB89" s="106">
        <v>29.934156862745102</v>
      </c>
      <c r="AC89" s="106">
        <v>37.193803921568637</v>
      </c>
      <c r="AD89" s="105">
        <v>1</v>
      </c>
      <c r="AE89" s="32" t="str">
        <f>IF(AD89=0,"",VLOOKUP(AD89,tab_tipo_expansao!$A$2:$B$4,2,0))</f>
        <v>opcional</v>
      </c>
      <c r="AF89" s="124">
        <v>2028</v>
      </c>
      <c r="AG89" s="124">
        <v>2100</v>
      </c>
      <c r="AH89" s="124">
        <v>30</v>
      </c>
      <c r="AI89" s="529">
        <v>500</v>
      </c>
      <c r="AJ89" s="24">
        <f>AK89/constantes!$B$4</f>
        <v>2564.102564102564</v>
      </c>
      <c r="AK89" s="33">
        <f t="shared" si="21"/>
        <v>10000</v>
      </c>
      <c r="AL89" s="86">
        <v>2</v>
      </c>
      <c r="AM89" s="530">
        <v>0</v>
      </c>
      <c r="AN89" s="23"/>
      <c r="AO89" s="531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2">
        <f>constantes!$B$12</f>
        <v>0</v>
      </c>
      <c r="AZ89" s="20">
        <v>318</v>
      </c>
      <c r="BA89" s="43"/>
      <c r="BB89" s="3" t="s">
        <v>2197</v>
      </c>
      <c r="BD89" s="533">
        <v>1</v>
      </c>
      <c r="BE89" s="534">
        <v>2027</v>
      </c>
      <c r="BF89" s="535">
        <v>1</v>
      </c>
      <c r="BG89" s="536">
        <v>2027</v>
      </c>
    </row>
    <row r="90" spans="1:59" ht="14.45">
      <c r="A90" s="124">
        <v>1089</v>
      </c>
      <c r="B90" s="124">
        <v>1089</v>
      </c>
      <c r="C90" s="537" t="s">
        <v>2324</v>
      </c>
      <c r="D90" s="537" t="s">
        <v>2324</v>
      </c>
      <c r="E90" s="525">
        <v>41.8</v>
      </c>
      <c r="F90" s="3" t="s">
        <v>2199</v>
      </c>
      <c r="G90" s="3" t="s">
        <v>2200</v>
      </c>
      <c r="H90" s="3">
        <v>-53.787706999999997</v>
      </c>
      <c r="I90" s="3">
        <v>-15.290737999999999</v>
      </c>
      <c r="J90" s="538" t="s">
        <v>160</v>
      </c>
      <c r="K90" s="538" t="s">
        <v>160</v>
      </c>
      <c r="L90" s="553">
        <v>1</v>
      </c>
      <c r="M90" s="106"/>
      <c r="N90" s="528">
        <v>2.068E-2</v>
      </c>
      <c r="O90" s="528">
        <v>4.6600000000000003E-2</v>
      </c>
      <c r="P90" s="287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6">
        <v>27.873718630939962</v>
      </c>
      <c r="T90" s="106">
        <v>24.468889340614627</v>
      </c>
      <c r="U90" s="106">
        <v>17.357046865463357</v>
      </c>
      <c r="V90" s="106">
        <v>19.270692276837149</v>
      </c>
      <c r="W90" s="287">
        <f t="shared" si="18"/>
        <v>0.56765074645560576</v>
      </c>
      <c r="X90" s="288">
        <f t="shared" si="19"/>
        <v>23.727801201844319</v>
      </c>
      <c r="Y90" s="288">
        <f t="shared" si="20"/>
        <v>1.485214423380544</v>
      </c>
      <c r="Z90" s="106">
        <v>31.013541923099822</v>
      </c>
      <c r="AA90" s="106">
        <v>25.801137554720672</v>
      </c>
      <c r="AB90" s="106">
        <v>17.763656932810179</v>
      </c>
      <c r="AC90" s="106">
        <v>20.332868396746601</v>
      </c>
      <c r="AD90" s="105">
        <v>3</v>
      </c>
      <c r="AE90" s="32" t="str">
        <f>IF(AD90=0,"",VLOOKUP(AD90,tab_tipo_expansao!$A$2:$B$4,2,0))</f>
        <v>não_considerar</v>
      </c>
      <c r="AF90" s="124">
        <v>2022</v>
      </c>
      <c r="AG90" s="124">
        <v>2100</v>
      </c>
      <c r="AH90" s="124">
        <v>30</v>
      </c>
      <c r="AI90" s="529">
        <v>331.20295849873855</v>
      </c>
      <c r="AJ90" s="24">
        <f>AK90/constantes!$B$4</f>
        <v>2031.6707060406</v>
      </c>
      <c r="AK90" s="33">
        <f t="shared" si="21"/>
        <v>7923.5157535583394</v>
      </c>
      <c r="AL90" s="86">
        <v>2</v>
      </c>
      <c r="AM90" s="530">
        <v>0</v>
      </c>
      <c r="AN90" s="23"/>
      <c r="AO90" s="531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2">
        <f>constantes!$B$12</f>
        <v>0</v>
      </c>
      <c r="AZ90" s="20">
        <v>318</v>
      </c>
      <c r="BA90" s="43"/>
      <c r="BB90" s="3" t="s">
        <v>2217</v>
      </c>
      <c r="BD90" s="533">
        <v>1</v>
      </c>
      <c r="BE90" s="534">
        <v>2035</v>
      </c>
      <c r="BF90" s="535">
        <v>3</v>
      </c>
      <c r="BG90" s="536">
        <v>2050</v>
      </c>
    </row>
    <row r="91" spans="1:59" ht="14.45">
      <c r="A91" s="124">
        <v>1090</v>
      </c>
      <c r="B91" s="124">
        <v>1090</v>
      </c>
      <c r="C91" s="537" t="s">
        <v>2325</v>
      </c>
      <c r="D91" s="537" t="s">
        <v>2325</v>
      </c>
      <c r="E91" s="525">
        <v>53</v>
      </c>
      <c r="F91" s="3" t="s">
        <v>2181</v>
      </c>
      <c r="G91" s="3" t="s">
        <v>2298</v>
      </c>
      <c r="H91" s="3">
        <v>-59.208621999999998</v>
      </c>
      <c r="I91" s="3">
        <v>-12.903361</v>
      </c>
      <c r="J91" s="538" t="s">
        <v>160</v>
      </c>
      <c r="K91" s="538" t="s">
        <v>160</v>
      </c>
      <c r="L91" s="553">
        <v>10</v>
      </c>
      <c r="M91" s="106"/>
      <c r="N91" s="528">
        <v>2.1330000000000002E-2</v>
      </c>
      <c r="O91" s="528">
        <v>3.6880000000000003E-2</v>
      </c>
      <c r="P91" s="287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6">
        <v>34.408571428571427</v>
      </c>
      <c r="T91" s="106">
        <v>41.097202380952382</v>
      </c>
      <c r="U91" s="106">
        <v>42.073749999999997</v>
      </c>
      <c r="V91" s="106">
        <v>33.693690476190476</v>
      </c>
      <c r="W91" s="287">
        <f t="shared" si="18"/>
        <v>0.71642452830188685</v>
      </c>
      <c r="X91" s="288">
        <f t="shared" si="19"/>
        <v>37.970500000000001</v>
      </c>
      <c r="Y91" s="288">
        <f t="shared" si="20"/>
        <v>0.15219642857142901</v>
      </c>
      <c r="Z91" s="106">
        <v>41.077960784313724</v>
      </c>
      <c r="AA91" s="106">
        <v>40.32505882352941</v>
      </c>
      <c r="AB91" s="106">
        <v>37.13964705882352</v>
      </c>
      <c r="AC91" s="106">
        <v>33.339333333333336</v>
      </c>
      <c r="AD91" s="105">
        <v>3</v>
      </c>
      <c r="AE91" s="32" t="str">
        <f>IF(AD91=0,"",VLOOKUP(AD91,tab_tipo_expansao!$A$2:$B$4,2,0))</f>
        <v>não_considerar</v>
      </c>
      <c r="AF91" s="124">
        <v>2022</v>
      </c>
      <c r="AG91" s="124">
        <v>2100</v>
      </c>
      <c r="AH91" s="124">
        <v>30</v>
      </c>
      <c r="AI91" s="529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6">
        <v>2</v>
      </c>
      <c r="AM91" s="530">
        <v>0</v>
      </c>
      <c r="AN91" s="23"/>
      <c r="AO91" s="531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2">
        <f>constantes!$B$12</f>
        <v>0</v>
      </c>
      <c r="AZ91" s="20">
        <v>318</v>
      </c>
      <c r="BA91" s="43"/>
      <c r="BB91" s="3" t="s">
        <v>2217</v>
      </c>
      <c r="BD91" s="533">
        <v>1</v>
      </c>
      <c r="BE91" s="534">
        <v>2035</v>
      </c>
      <c r="BF91" s="535">
        <v>3</v>
      </c>
      <c r="BG91" s="536">
        <v>2050</v>
      </c>
    </row>
    <row r="92" spans="1:59" ht="14.45">
      <c r="A92" s="124">
        <v>1091</v>
      </c>
      <c r="B92" s="124">
        <v>1091</v>
      </c>
      <c r="C92" s="537" t="s">
        <v>2250</v>
      </c>
      <c r="D92" s="537" t="s">
        <v>2250</v>
      </c>
      <c r="E92" s="525">
        <v>881</v>
      </c>
      <c r="F92" s="3" t="s">
        <v>2181</v>
      </c>
      <c r="G92" s="3" t="s">
        <v>2250</v>
      </c>
      <c r="H92" s="3">
        <v>-55.874301000000003</v>
      </c>
      <c r="I92" s="3">
        <v>-5.6581469999999996</v>
      </c>
      <c r="J92" s="538" t="s">
        <v>155</v>
      </c>
      <c r="K92" s="538" t="s">
        <v>155</v>
      </c>
      <c r="L92" s="553">
        <v>9</v>
      </c>
      <c r="M92" s="106"/>
      <c r="N92" s="528">
        <v>1.9820000000000001E-2</v>
      </c>
      <c r="O92" s="528">
        <v>5.2919999999999995E-2</v>
      </c>
      <c r="P92" s="287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6">
        <v>744.49380952380943</v>
      </c>
      <c r="T92" s="106">
        <v>666.98690476190473</v>
      </c>
      <c r="U92" s="106">
        <v>112.86416666666666</v>
      </c>
      <c r="V92" s="106">
        <v>308.5775595238095</v>
      </c>
      <c r="W92" s="287">
        <f t="shared" si="18"/>
        <v>0.49327111571075649</v>
      </c>
      <c r="X92" s="288">
        <f t="shared" si="19"/>
        <v>434.57185294117647</v>
      </c>
      <c r="Y92" s="288">
        <f t="shared" si="20"/>
        <v>-23.658757177871109</v>
      </c>
      <c r="Z92" s="106">
        <v>724.57639215686288</v>
      </c>
      <c r="AA92" s="106">
        <v>653.60007843137248</v>
      </c>
      <c r="AB92" s="106">
        <v>113.79627450980395</v>
      </c>
      <c r="AC92" s="106">
        <v>246.31466666666665</v>
      </c>
      <c r="AD92" s="105">
        <v>3</v>
      </c>
      <c r="AE92" s="32" t="str">
        <f>IF(AD92=0,"",VLOOKUP(AD92,tab_tipo_expansao!$A$2:$B$4,2,0))</f>
        <v>não_considerar</v>
      </c>
      <c r="AF92" s="124">
        <v>2022</v>
      </c>
      <c r="AG92" s="124">
        <v>2100</v>
      </c>
      <c r="AH92" s="124">
        <v>30</v>
      </c>
      <c r="AI92" s="529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6">
        <v>3</v>
      </c>
      <c r="AM92" s="530">
        <v>0</v>
      </c>
      <c r="AN92" s="23"/>
      <c r="AO92" s="531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2">
        <f>constantes!$B$12</f>
        <v>0</v>
      </c>
      <c r="AZ92" s="20">
        <v>318</v>
      </c>
      <c r="BA92" s="43"/>
      <c r="BB92" s="3" t="s">
        <v>2185</v>
      </c>
      <c r="BD92" s="533">
        <v>1</v>
      </c>
      <c r="BE92" s="534">
        <v>2030</v>
      </c>
      <c r="BF92" s="535">
        <v>1</v>
      </c>
      <c r="BG92" s="536">
        <v>2030</v>
      </c>
    </row>
    <row r="93" spans="1:59" ht="14.45">
      <c r="A93" s="124">
        <v>1092</v>
      </c>
      <c r="B93" s="124">
        <v>1092</v>
      </c>
      <c r="C93" s="537" t="s">
        <v>2326</v>
      </c>
      <c r="D93" s="537" t="s">
        <v>2326</v>
      </c>
      <c r="E93" s="525">
        <v>227</v>
      </c>
      <c r="F93" s="3" t="s">
        <v>2181</v>
      </c>
      <c r="G93" s="3" t="s">
        <v>2250</v>
      </c>
      <c r="H93" s="3">
        <v>-55.765546999999998</v>
      </c>
      <c r="I93" s="3">
        <v>-6.2633910000000004</v>
      </c>
      <c r="J93" s="538" t="s">
        <v>155</v>
      </c>
      <c r="K93" s="538" t="s">
        <v>155</v>
      </c>
      <c r="L93" s="553">
        <v>9</v>
      </c>
      <c r="M93" s="106"/>
      <c r="N93" s="528">
        <v>1.9820000000000001E-2</v>
      </c>
      <c r="O93" s="528">
        <v>5.2919999999999995E-2</v>
      </c>
      <c r="P93" s="287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6">
        <v>162.88285714285715</v>
      </c>
      <c r="T93" s="106">
        <v>142.03863095238094</v>
      </c>
      <c r="U93" s="106">
        <v>24.238333333333333</v>
      </c>
      <c r="V93" s="106">
        <v>64.722857142857137</v>
      </c>
      <c r="W93" s="287">
        <f t="shared" si="18"/>
        <v>0.42302824565949726</v>
      </c>
      <c r="X93" s="288">
        <f t="shared" si="19"/>
        <v>96.027411764705874</v>
      </c>
      <c r="Y93" s="288">
        <f t="shared" si="20"/>
        <v>-2.4432578781512717</v>
      </c>
      <c r="Z93" s="106">
        <v>160.01843137254897</v>
      </c>
      <c r="AA93" s="106">
        <v>144.24972549019608</v>
      </c>
      <c r="AB93" s="106">
        <v>25.153372549019604</v>
      </c>
      <c r="AC93" s="106">
        <v>54.688117647058824</v>
      </c>
      <c r="AD93" s="105">
        <v>3</v>
      </c>
      <c r="AE93" s="32" t="str">
        <f>IF(AD93=0,"",VLOOKUP(AD93,tab_tipo_expansao!$A$2:$B$4,2,0))</f>
        <v>não_considerar</v>
      </c>
      <c r="AF93" s="124">
        <v>2022</v>
      </c>
      <c r="AG93" s="124">
        <v>2100</v>
      </c>
      <c r="AH93" s="124">
        <v>30</v>
      </c>
      <c r="AI93" s="529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6">
        <v>2</v>
      </c>
      <c r="AM93" s="530">
        <v>0</v>
      </c>
      <c r="AN93" s="23"/>
      <c r="AO93" s="531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2">
        <f>constantes!$B$12</f>
        <v>0</v>
      </c>
      <c r="AZ93" s="20">
        <v>318</v>
      </c>
      <c r="BA93" s="43"/>
      <c r="BB93" s="3" t="s">
        <v>2183</v>
      </c>
      <c r="BD93" s="533">
        <v>1</v>
      </c>
      <c r="BE93" s="534">
        <v>2027</v>
      </c>
      <c r="BF93" s="535">
        <v>1</v>
      </c>
      <c r="BG93" s="536">
        <v>2027</v>
      </c>
    </row>
    <row r="94" spans="1:59" ht="14.45" customHeight="1">
      <c r="A94" s="124">
        <v>1093</v>
      </c>
      <c r="B94" s="124">
        <v>1093</v>
      </c>
      <c r="C94" s="617" t="s">
        <v>2327</v>
      </c>
      <c r="D94" s="537" t="s">
        <v>2327</v>
      </c>
      <c r="E94" s="525">
        <v>2338</v>
      </c>
      <c r="F94" s="3" t="s">
        <v>2181</v>
      </c>
      <c r="G94" s="3" t="s">
        <v>2264</v>
      </c>
      <c r="H94" s="3">
        <v>-56.919674000000001</v>
      </c>
      <c r="I94" s="3">
        <v>-5.1966190000000001</v>
      </c>
      <c r="J94" s="538" t="s">
        <v>155</v>
      </c>
      <c r="K94" s="538" t="s">
        <v>155</v>
      </c>
      <c r="L94" s="553">
        <v>9</v>
      </c>
      <c r="M94" s="106"/>
      <c r="N94" s="528">
        <v>2.068E-2</v>
      </c>
      <c r="O94" s="528">
        <v>4.6600000000000003E-2</v>
      </c>
      <c r="P94" s="287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6">
        <v>1994.7014285714288</v>
      </c>
      <c r="T94" s="106">
        <v>1774.0823214285713</v>
      </c>
      <c r="U94" s="106">
        <v>622.59916666666663</v>
      </c>
      <c r="V94" s="106">
        <v>863.03041666666661</v>
      </c>
      <c r="W94" s="287">
        <f t="shared" si="18"/>
        <v>0.54012106040020791</v>
      </c>
      <c r="X94" s="288">
        <f t="shared" si="19"/>
        <v>1262.8030392156861</v>
      </c>
      <c r="Y94" s="288">
        <f t="shared" si="20"/>
        <v>-50.800294117647127</v>
      </c>
      <c r="Z94" s="106">
        <v>1931.2147450980385</v>
      </c>
      <c r="AA94" s="106">
        <v>1677.1333333333332</v>
      </c>
      <c r="AB94" s="106">
        <v>598.74643137254907</v>
      </c>
      <c r="AC94" s="106">
        <v>844.11764705882376</v>
      </c>
      <c r="AD94" s="105">
        <v>1</v>
      </c>
      <c r="AE94" s="32" t="str">
        <f>IF(AD94=0,"",VLOOKUP(AD94,tab_tipo_expansao!$A$2:$B$4,2,0))</f>
        <v>opcional</v>
      </c>
      <c r="AF94" s="124">
        <v>2030</v>
      </c>
      <c r="AG94" s="124">
        <v>2100</v>
      </c>
      <c r="AH94" s="124">
        <v>30</v>
      </c>
      <c r="AI94" s="529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6">
        <v>4</v>
      </c>
      <c r="AM94" s="530">
        <v>0</v>
      </c>
      <c r="AN94" s="23"/>
      <c r="AO94" s="531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2">
        <f>constantes!$B$12</f>
        <v>0</v>
      </c>
      <c r="AZ94" s="20">
        <v>318</v>
      </c>
      <c r="BA94" s="43"/>
      <c r="BB94" s="3" t="s">
        <v>2209</v>
      </c>
      <c r="BD94" s="533">
        <v>1</v>
      </c>
      <c r="BE94" s="534">
        <v>2025</v>
      </c>
      <c r="BF94" s="535">
        <v>1</v>
      </c>
      <c r="BG94" s="536">
        <v>2025</v>
      </c>
    </row>
    <row r="95" spans="1:59" ht="14.45">
      <c r="A95" s="124">
        <v>1094</v>
      </c>
      <c r="B95" s="124">
        <v>1094</v>
      </c>
      <c r="C95" s="537" t="s">
        <v>2328</v>
      </c>
      <c r="D95" s="537" t="s">
        <v>2328</v>
      </c>
      <c r="E95" s="525">
        <v>96.1</v>
      </c>
      <c r="F95" s="3" t="s">
        <v>2206</v>
      </c>
      <c r="G95" s="3" t="s">
        <v>2207</v>
      </c>
      <c r="H95" s="3">
        <v>-41.845948</v>
      </c>
      <c r="I95" s="3">
        <v>-16.628520000000002</v>
      </c>
      <c r="J95" s="538" t="s">
        <v>152</v>
      </c>
      <c r="K95" s="538" t="s">
        <v>152</v>
      </c>
      <c r="L95" s="553">
        <v>1</v>
      </c>
      <c r="M95" s="106"/>
      <c r="N95" s="528">
        <v>1.9820000000000001E-2</v>
      </c>
      <c r="O95" s="528">
        <v>5.2919999999999995E-2</v>
      </c>
      <c r="P95" s="287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6">
        <v>22.710000000000004</v>
      </c>
      <c r="T95" s="106">
        <v>26.640059523809523</v>
      </c>
      <c r="U95" s="106">
        <v>72.352500000000006</v>
      </c>
      <c r="V95" s="106">
        <v>66.193511904761905</v>
      </c>
      <c r="W95" s="287">
        <f t="shared" si="18"/>
        <v>0.49651129338311817</v>
      </c>
      <c r="X95" s="288">
        <f t="shared" si="19"/>
        <v>47.714735294117652</v>
      </c>
      <c r="Y95" s="288">
        <f t="shared" si="20"/>
        <v>0.74071743697479775</v>
      </c>
      <c r="Z95" s="106">
        <v>49.42203921568629</v>
      </c>
      <c r="AA95" s="106">
        <v>31.504235294117649</v>
      </c>
      <c r="AB95" s="106">
        <v>55.96243137254902</v>
      </c>
      <c r="AC95" s="106">
        <v>53.97023529411765</v>
      </c>
      <c r="AD95" s="105">
        <v>1</v>
      </c>
      <c r="AE95" s="32" t="str">
        <f>IF(AD95=0,"",VLOOKUP(AD95,tab_tipo_expansao!$A$2:$B$4,2,0))</f>
        <v>opcional</v>
      </c>
      <c r="AF95" s="124">
        <v>2028</v>
      </c>
      <c r="AG95" s="124">
        <v>2100</v>
      </c>
      <c r="AH95" s="124">
        <v>30</v>
      </c>
      <c r="AI95" s="529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6">
        <v>2</v>
      </c>
      <c r="AM95" s="530">
        <v>0</v>
      </c>
      <c r="AN95" s="23"/>
      <c r="AO95" s="531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2">
        <f>constantes!$B$12</f>
        <v>0</v>
      </c>
      <c r="AZ95" s="20">
        <v>318</v>
      </c>
      <c r="BA95" s="43"/>
      <c r="BB95" s="3" t="s">
        <v>2197</v>
      </c>
      <c r="BD95" s="533">
        <v>1</v>
      </c>
      <c r="BE95" s="534">
        <v>2027</v>
      </c>
      <c r="BF95" s="535">
        <v>1</v>
      </c>
      <c r="BG95" s="536">
        <v>2027</v>
      </c>
    </row>
    <row r="96" spans="1:59" ht="14.45">
      <c r="A96" s="124">
        <v>1095</v>
      </c>
      <c r="B96" s="124">
        <v>1095</v>
      </c>
      <c r="C96" s="537" t="s">
        <v>2329</v>
      </c>
      <c r="D96" s="537" t="s">
        <v>2329</v>
      </c>
      <c r="E96" s="525">
        <v>46.1</v>
      </c>
      <c r="F96" s="3" t="s">
        <v>2206</v>
      </c>
      <c r="G96" s="3" t="s">
        <v>2330</v>
      </c>
      <c r="H96" s="3">
        <v>-39.184659000000003</v>
      </c>
      <c r="I96" s="3">
        <v>-13.625408</v>
      </c>
      <c r="J96" s="538" t="s">
        <v>154</v>
      </c>
      <c r="K96" s="538" t="s">
        <v>154</v>
      </c>
      <c r="L96" s="553">
        <v>3</v>
      </c>
      <c r="M96" s="106"/>
      <c r="N96" s="528">
        <v>2.068E-2</v>
      </c>
      <c r="O96" s="528">
        <v>4.6600000000000003E-2</v>
      </c>
      <c r="P96" s="287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6">
        <v>19.151254845595119</v>
      </c>
      <c r="T96" s="106">
        <v>22.151529651942557</v>
      </c>
      <c r="U96" s="106">
        <v>29.208277300150314</v>
      </c>
      <c r="V96" s="106">
        <v>22.029106706570563</v>
      </c>
      <c r="W96" s="287">
        <f t="shared" si="18"/>
        <v>0.48889284425325702</v>
      </c>
      <c r="X96" s="288">
        <f t="shared" si="19"/>
        <v>22.537960120075148</v>
      </c>
      <c r="Y96" s="288">
        <f t="shared" si="20"/>
        <v>-0.59708200598948835</v>
      </c>
      <c r="Z96" s="106">
        <v>23.768699130760414</v>
      </c>
      <c r="AA96" s="106">
        <v>22.405588394556641</v>
      </c>
      <c r="AB96" s="106">
        <v>24.422559911172133</v>
      </c>
      <c r="AC96" s="106">
        <v>19.554993043811404</v>
      </c>
      <c r="AD96" s="105">
        <v>3</v>
      </c>
      <c r="AE96" s="32" t="str">
        <f>IF(AD96=0,"",VLOOKUP(AD96,tab_tipo_expansao!$A$2:$B$4,2,0))</f>
        <v>não_considerar</v>
      </c>
      <c r="AF96" s="124">
        <v>2022</v>
      </c>
      <c r="AG96" s="124">
        <v>2100</v>
      </c>
      <c r="AH96" s="124">
        <v>30</v>
      </c>
      <c r="AI96" s="529">
        <v>334.97122066952517</v>
      </c>
      <c r="AJ96" s="24">
        <f>AK96/constantes!$B$4</f>
        <v>1863.1248716253695</v>
      </c>
      <c r="AK96" s="33">
        <f t="shared" si="21"/>
        <v>7266.186999338941</v>
      </c>
      <c r="AL96" s="86">
        <v>2</v>
      </c>
      <c r="AM96" s="530">
        <v>0</v>
      </c>
      <c r="AN96" s="23"/>
      <c r="AO96" s="531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2">
        <f>constantes!$B$12</f>
        <v>0</v>
      </c>
      <c r="AZ96" s="20">
        <v>318</v>
      </c>
      <c r="BA96" s="43"/>
      <c r="BB96" s="3" t="s">
        <v>2183</v>
      </c>
      <c r="BD96" s="533">
        <v>1</v>
      </c>
      <c r="BE96" s="534">
        <v>2027</v>
      </c>
      <c r="BF96" s="535">
        <v>1</v>
      </c>
      <c r="BG96" s="536">
        <v>2027</v>
      </c>
    </row>
    <row r="97" spans="1:59" ht="14.45">
      <c r="A97" s="124">
        <v>1096</v>
      </c>
      <c r="B97" s="124">
        <v>1096</v>
      </c>
      <c r="C97" s="537" t="s">
        <v>2207</v>
      </c>
      <c r="D97" s="537" t="s">
        <v>2207</v>
      </c>
      <c r="E97" s="525">
        <v>101.28</v>
      </c>
      <c r="F97" s="3" t="s">
        <v>2206</v>
      </c>
      <c r="G97" s="3" t="s">
        <v>2207</v>
      </c>
      <c r="H97" s="3">
        <v>-41.073332999999998</v>
      </c>
      <c r="I97" s="3">
        <v>-16.429167</v>
      </c>
      <c r="J97" s="538" t="s">
        <v>152</v>
      </c>
      <c r="K97" s="538" t="s">
        <v>152</v>
      </c>
      <c r="L97" s="553">
        <v>1</v>
      </c>
      <c r="M97" s="106"/>
      <c r="N97" s="528">
        <v>1.9820000000000001E-2</v>
      </c>
      <c r="O97" s="528">
        <v>5.2919999999999995E-2</v>
      </c>
      <c r="P97" s="287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6">
        <v>29.167142857142853</v>
      </c>
      <c r="T97" s="106">
        <v>28.931309523809521</v>
      </c>
      <c r="U97" s="106">
        <v>71.055416666666659</v>
      </c>
      <c r="V97" s="106">
        <v>69.310297619047631</v>
      </c>
      <c r="W97" s="287">
        <f t="shared" si="18"/>
        <v>0.49885466034755127</v>
      </c>
      <c r="X97" s="288">
        <f t="shared" si="19"/>
        <v>50.523999999999994</v>
      </c>
      <c r="Y97" s="288">
        <f t="shared" si="20"/>
        <v>0.9079583333333332</v>
      </c>
      <c r="Z97" s="106">
        <v>54.779333333333319</v>
      </c>
      <c r="AA97" s="106">
        <v>33.705607843137244</v>
      </c>
      <c r="AB97" s="106">
        <v>55.381960784313726</v>
      </c>
      <c r="AC97" s="106">
        <v>58.229098039215692</v>
      </c>
      <c r="AD97" s="105">
        <v>3</v>
      </c>
      <c r="AE97" s="32" t="str">
        <f>IF(AD97=0,"",VLOOKUP(AD97,tab_tipo_expansao!$A$2:$B$4,2,0))</f>
        <v>não_considerar</v>
      </c>
      <c r="AF97" s="124">
        <v>2022</v>
      </c>
      <c r="AG97" s="124">
        <v>2100</v>
      </c>
      <c r="AH97" s="124">
        <v>30</v>
      </c>
      <c r="AI97" s="529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6">
        <v>2</v>
      </c>
      <c r="AM97" s="530">
        <v>0</v>
      </c>
      <c r="AN97" s="23"/>
      <c r="AO97" s="531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2">
        <f>constantes!$B$12</f>
        <v>0</v>
      </c>
      <c r="AZ97" s="20">
        <v>318</v>
      </c>
      <c r="BA97" s="43"/>
      <c r="BB97" s="3" t="s">
        <v>2185</v>
      </c>
      <c r="BD97" s="533">
        <v>1</v>
      </c>
      <c r="BE97" s="534">
        <v>2030</v>
      </c>
      <c r="BF97" s="535">
        <v>1</v>
      </c>
      <c r="BG97" s="536">
        <v>2030</v>
      </c>
    </row>
    <row r="98" spans="1:59" ht="14.45">
      <c r="A98" s="124">
        <v>1097</v>
      </c>
      <c r="B98" s="124">
        <v>1097</v>
      </c>
      <c r="C98" s="537" t="s">
        <v>2255</v>
      </c>
      <c r="D98" s="537" t="s">
        <v>2255</v>
      </c>
      <c r="E98" s="525">
        <v>46</v>
      </c>
      <c r="F98" s="3" t="s">
        <v>2181</v>
      </c>
      <c r="G98" s="3" t="s">
        <v>2255</v>
      </c>
      <c r="H98" s="3">
        <v>-59.007601999999999</v>
      </c>
      <c r="I98" s="3">
        <v>-13.401799</v>
      </c>
      <c r="J98" s="538" t="s">
        <v>160</v>
      </c>
      <c r="K98" s="538" t="s">
        <v>160</v>
      </c>
      <c r="L98" s="553">
        <v>10</v>
      </c>
      <c r="M98" s="106"/>
      <c r="N98" s="528">
        <v>2.068E-2</v>
      </c>
      <c r="O98" s="528">
        <v>4.6600000000000003E-2</v>
      </c>
      <c r="P98" s="287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6">
        <v>42.93</v>
      </c>
      <c r="T98" s="106">
        <v>42.93</v>
      </c>
      <c r="U98" s="106">
        <v>42.93</v>
      </c>
      <c r="V98" s="106">
        <v>42.93</v>
      </c>
      <c r="W98" s="287">
        <f t="shared" ref="W98:W129" si="27">X98/$E98</f>
        <v>0.92986508951406555</v>
      </c>
      <c r="X98" s="288">
        <f t="shared" si="19"/>
        <v>42.773794117647014</v>
      </c>
      <c r="Y98" s="288">
        <f t="shared" si="20"/>
        <v>-0.15620588235298527</v>
      </c>
      <c r="Z98" s="106">
        <v>42.920039215686224</v>
      </c>
      <c r="AA98" s="106">
        <v>42.829215686274459</v>
      </c>
      <c r="AB98" s="106">
        <v>42.615254901960746</v>
      </c>
      <c r="AC98" s="106">
        <v>42.730666666666622</v>
      </c>
      <c r="AD98" s="105">
        <v>1</v>
      </c>
      <c r="AE98" s="32" t="str">
        <f>IF(AD98=0,"",VLOOKUP(AD98,tab_tipo_expansao!$A$2:$B$4,2,0))</f>
        <v>opcional</v>
      </c>
      <c r="AF98" s="124">
        <v>2028</v>
      </c>
      <c r="AG98" s="124">
        <v>2100</v>
      </c>
      <c r="AH98" s="124">
        <v>30</v>
      </c>
      <c r="AI98" s="529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6">
        <v>2</v>
      </c>
      <c r="AM98" s="530">
        <v>0</v>
      </c>
      <c r="AN98" s="23"/>
      <c r="AO98" s="531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2">
        <f>constantes!$B$12</f>
        <v>0</v>
      </c>
      <c r="AZ98" s="20">
        <v>318</v>
      </c>
      <c r="BA98" s="43"/>
      <c r="BB98" s="3" t="s">
        <v>2197</v>
      </c>
      <c r="BD98" s="533">
        <v>1</v>
      </c>
      <c r="BE98" s="534">
        <v>2027</v>
      </c>
      <c r="BF98" s="535">
        <v>1</v>
      </c>
      <c r="BG98" s="536">
        <v>2027</v>
      </c>
    </row>
    <row r="99" spans="1:59" ht="14.45">
      <c r="A99" s="124">
        <v>1098</v>
      </c>
      <c r="B99" s="124">
        <v>1098</v>
      </c>
      <c r="C99" s="537" t="s">
        <v>2331</v>
      </c>
      <c r="D99" s="537" t="s">
        <v>2331</v>
      </c>
      <c r="E99" s="525">
        <v>48</v>
      </c>
      <c r="F99" s="3" t="s">
        <v>2231</v>
      </c>
      <c r="G99" s="3" t="s">
        <v>2241</v>
      </c>
      <c r="H99" s="3">
        <v>-42.997968</v>
      </c>
      <c r="I99" s="3">
        <v>-20.515218000000001</v>
      </c>
      <c r="J99" s="538" t="s">
        <v>152</v>
      </c>
      <c r="K99" s="538" t="s">
        <v>152</v>
      </c>
      <c r="L99" s="553">
        <v>1</v>
      </c>
      <c r="M99" s="106"/>
      <c r="N99" s="528">
        <v>2.068E-2</v>
      </c>
      <c r="O99" s="528">
        <v>4.6600000000000003E-2</v>
      </c>
      <c r="P99" s="287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6">
        <v>34.298095238095236</v>
      </c>
      <c r="T99" s="106">
        <v>24.012440476190477</v>
      </c>
      <c r="U99" s="106">
        <v>15.480416666666665</v>
      </c>
      <c r="V99" s="106">
        <v>26.245119047619045</v>
      </c>
      <c r="W99" s="287">
        <f t="shared" si="27"/>
        <v>0.52257230392156873</v>
      </c>
      <c r="X99" s="288">
        <f t="shared" si="19"/>
        <v>25.083470588235297</v>
      </c>
      <c r="Y99" s="288">
        <f t="shared" si="20"/>
        <v>7.4452731092442548E-2</v>
      </c>
      <c r="Z99" s="106">
        <v>35.852901960784315</v>
      </c>
      <c r="AA99" s="106">
        <v>22.376705882352951</v>
      </c>
      <c r="AB99" s="106">
        <v>15.457921568627464</v>
      </c>
      <c r="AC99" s="106">
        <v>26.646352941176463</v>
      </c>
      <c r="AD99" s="105">
        <v>3</v>
      </c>
      <c r="AE99" s="32" t="str">
        <f>IF(AD99=0,"",VLOOKUP(AD99,tab_tipo_expansao!$A$2:$B$4,2,0))</f>
        <v>não_considerar</v>
      </c>
      <c r="AF99" s="124">
        <v>2022</v>
      </c>
      <c r="AG99" s="124">
        <v>2100</v>
      </c>
      <c r="AH99" s="124">
        <v>30</v>
      </c>
      <c r="AI99" s="529">
        <v>480</v>
      </c>
      <c r="AJ99" s="24">
        <f>AK99/constantes!$B$4</f>
        <v>2564.102564102564</v>
      </c>
      <c r="AK99" s="33">
        <f t="shared" si="28"/>
        <v>10000</v>
      </c>
      <c r="AL99" s="86">
        <v>2</v>
      </c>
      <c r="AM99" s="530">
        <v>0</v>
      </c>
      <c r="AN99" s="23"/>
      <c r="AO99" s="531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2">
        <f>constantes!$B$12</f>
        <v>0</v>
      </c>
      <c r="AZ99" s="20">
        <v>318</v>
      </c>
      <c r="BA99" s="43"/>
      <c r="BB99" s="3" t="s">
        <v>2183</v>
      </c>
      <c r="BD99" s="533">
        <v>1</v>
      </c>
      <c r="BE99" s="534">
        <v>2027</v>
      </c>
      <c r="BF99" s="535">
        <v>1</v>
      </c>
      <c r="BG99" s="536">
        <v>2027</v>
      </c>
    </row>
    <row r="100" spans="1:59" ht="14.45">
      <c r="A100" s="124">
        <v>1099</v>
      </c>
      <c r="B100" s="124">
        <v>1099</v>
      </c>
      <c r="C100" s="537" t="s">
        <v>2332</v>
      </c>
      <c r="D100" s="537" t="s">
        <v>2332</v>
      </c>
      <c r="E100" s="525">
        <v>66</v>
      </c>
      <c r="F100" s="3" t="s">
        <v>2181</v>
      </c>
      <c r="G100" s="3" t="s">
        <v>2333</v>
      </c>
      <c r="H100" s="3">
        <v>-54.495033999999997</v>
      </c>
      <c r="I100" s="3">
        <v>-1.3294509999999999</v>
      </c>
      <c r="J100" s="538" t="s">
        <v>155</v>
      </c>
      <c r="K100" s="538" t="s">
        <v>155</v>
      </c>
      <c r="L100" s="553">
        <v>4</v>
      </c>
      <c r="M100" s="106"/>
      <c r="N100" s="528">
        <v>1.9820000000000001E-2</v>
      </c>
      <c r="O100" s="528">
        <v>5.2919999999999995E-2</v>
      </c>
      <c r="P100" s="287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6">
        <v>29.589523809523811</v>
      </c>
      <c r="T100" s="106">
        <v>58.083809523809521</v>
      </c>
      <c r="U100" s="106">
        <v>45.85958333333334</v>
      </c>
      <c r="V100" s="106">
        <v>9.4825595238095257</v>
      </c>
      <c r="W100" s="287">
        <f t="shared" si="27"/>
        <v>0.51411066547831274</v>
      </c>
      <c r="X100" s="288">
        <f t="shared" si="19"/>
        <v>33.931303921568642</v>
      </c>
      <c r="Y100" s="288">
        <f t="shared" si="20"/>
        <v>-1.8225651260504065</v>
      </c>
      <c r="Z100" s="106">
        <v>29.401686274509814</v>
      </c>
      <c r="AA100" s="106">
        <v>55.842000000000006</v>
      </c>
      <c r="AB100" s="106">
        <v>40.579333333333345</v>
      </c>
      <c r="AC100" s="106">
        <v>9.9021960784313752</v>
      </c>
      <c r="AD100" s="105">
        <v>3</v>
      </c>
      <c r="AE100" s="32" t="str">
        <f>IF(AD100=0,"",VLOOKUP(AD100,tab_tipo_expansao!$A$2:$B$4,2,0))</f>
        <v>não_considerar</v>
      </c>
      <c r="AF100" s="124">
        <v>2022</v>
      </c>
      <c r="AG100" s="124">
        <v>2100</v>
      </c>
      <c r="AH100" s="124">
        <v>30</v>
      </c>
      <c r="AI100" s="529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6">
        <v>2</v>
      </c>
      <c r="AM100" s="530">
        <v>0</v>
      </c>
      <c r="AN100" s="23"/>
      <c r="AO100" s="531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2">
        <f>constantes!$B$12</f>
        <v>0</v>
      </c>
      <c r="AZ100" s="20">
        <v>318</v>
      </c>
      <c r="BA100" s="43"/>
      <c r="BB100" s="3" t="s">
        <v>2183</v>
      </c>
      <c r="BD100" s="533">
        <v>1</v>
      </c>
      <c r="BE100" s="534">
        <v>2027</v>
      </c>
      <c r="BF100" s="535">
        <v>1</v>
      </c>
      <c r="BG100" s="536">
        <v>2027</v>
      </c>
    </row>
    <row r="101" spans="1:59" ht="14.45" customHeight="1">
      <c r="A101" s="124">
        <v>1100</v>
      </c>
      <c r="B101" s="124">
        <v>1100</v>
      </c>
      <c r="C101" s="537" t="s">
        <v>2334</v>
      </c>
      <c r="D101" s="537" t="s">
        <v>2334</v>
      </c>
      <c r="E101" s="525">
        <v>241.2</v>
      </c>
      <c r="F101" s="3" t="s">
        <v>2181</v>
      </c>
      <c r="G101" s="3" t="s">
        <v>2335</v>
      </c>
      <c r="H101" s="3">
        <v>-58.128953000000003</v>
      </c>
      <c r="I101" s="3">
        <v>-11.322917</v>
      </c>
      <c r="J101" s="538" t="s">
        <v>160</v>
      </c>
      <c r="K101" s="538" t="s">
        <v>160</v>
      </c>
      <c r="L101" s="553">
        <v>10</v>
      </c>
      <c r="M101" s="106"/>
      <c r="N101" s="528">
        <v>1.6379999999999999E-2</v>
      </c>
      <c r="O101" s="528">
        <v>6.1409999999999999E-2</v>
      </c>
      <c r="P101" s="287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6">
        <v>140.56285714285715</v>
      </c>
      <c r="T101" s="106">
        <v>117.53059523809524</v>
      </c>
      <c r="U101" s="106">
        <v>67.623750000000015</v>
      </c>
      <c r="V101" s="106">
        <v>80.238154761904767</v>
      </c>
      <c r="W101" s="287">
        <f t="shared" si="27"/>
        <v>0.38809274704906843</v>
      </c>
      <c r="X101" s="288">
        <f t="shared" si="19"/>
        <v>93.607970588235304</v>
      </c>
      <c r="Y101" s="288">
        <f t="shared" si="20"/>
        <v>-7.8808686974789879</v>
      </c>
      <c r="Z101" s="106">
        <v>129.47937254901964</v>
      </c>
      <c r="AA101" s="106">
        <v>103.46572549019611</v>
      </c>
      <c r="AB101" s="106">
        <v>63.775686274509788</v>
      </c>
      <c r="AC101" s="106">
        <v>77.711098039215699</v>
      </c>
      <c r="AD101" s="105">
        <v>3</v>
      </c>
      <c r="AE101" s="32" t="str">
        <f>IF(AD101=0,"",VLOOKUP(AD101,tab_tipo_expansao!$A$2:$B$4,2,0))</f>
        <v>não_considerar</v>
      </c>
      <c r="AF101" s="124">
        <v>2022</v>
      </c>
      <c r="AG101" s="124">
        <v>2100</v>
      </c>
      <c r="AH101" s="124">
        <v>30</v>
      </c>
      <c r="AI101" s="529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6">
        <v>2</v>
      </c>
      <c r="AM101" s="530">
        <v>0</v>
      </c>
      <c r="AN101" s="23"/>
      <c r="AO101" s="531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2">
        <f>constantes!$B$12</f>
        <v>0</v>
      </c>
      <c r="AZ101" s="20">
        <v>318</v>
      </c>
      <c r="BA101" s="43"/>
      <c r="BB101" s="3" t="s">
        <v>2217</v>
      </c>
      <c r="BD101" s="533">
        <v>1</v>
      </c>
      <c r="BE101" s="534">
        <v>2035</v>
      </c>
      <c r="BF101" s="535">
        <v>3</v>
      </c>
      <c r="BG101" s="536">
        <v>2050</v>
      </c>
    </row>
    <row r="102" spans="1:59" ht="14.45">
      <c r="A102" s="124">
        <v>1101</v>
      </c>
      <c r="B102" s="124">
        <v>1101</v>
      </c>
      <c r="C102" s="537" t="s">
        <v>2336</v>
      </c>
      <c r="D102" s="537" t="s">
        <v>2336</v>
      </c>
      <c r="E102" s="525">
        <v>37.1</v>
      </c>
      <c r="F102" s="3" t="s">
        <v>2211</v>
      </c>
      <c r="G102" s="3" t="s">
        <v>2337</v>
      </c>
      <c r="H102" s="3">
        <v>-45.711328000000002</v>
      </c>
      <c r="I102" s="3">
        <v>-18.964921</v>
      </c>
      <c r="J102" s="538" t="s">
        <v>152</v>
      </c>
      <c r="K102" s="538" t="s">
        <v>152</v>
      </c>
      <c r="L102" s="553">
        <v>1</v>
      </c>
      <c r="M102" s="106"/>
      <c r="N102" s="528">
        <v>2.068E-2</v>
      </c>
      <c r="O102" s="528">
        <v>4.6600000000000003E-2</v>
      </c>
      <c r="P102" s="287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6">
        <v>14.304761904761904</v>
      </c>
      <c r="T102" s="106">
        <v>11.733571428571429</v>
      </c>
      <c r="U102" s="106">
        <v>16.490833333333331</v>
      </c>
      <c r="V102" s="106">
        <v>14.825654761904763</v>
      </c>
      <c r="W102" s="287">
        <f t="shared" si="27"/>
        <v>0.40237091062840236</v>
      </c>
      <c r="X102" s="288">
        <f t="shared" si="19"/>
        <v>14.927960784313727</v>
      </c>
      <c r="Y102" s="288">
        <f t="shared" si="20"/>
        <v>0.58925542717086898</v>
      </c>
      <c r="Z102" s="106">
        <v>21.450117647058828</v>
      </c>
      <c r="AA102" s="106">
        <v>9.6152156862745102</v>
      </c>
      <c r="AB102" s="106">
        <v>12.953333333333333</v>
      </c>
      <c r="AC102" s="106">
        <v>15.693176470588236</v>
      </c>
      <c r="AD102" s="105">
        <v>1</v>
      </c>
      <c r="AE102" s="32" t="str">
        <f>IF(AD102=0,"",VLOOKUP(AD102,tab_tipo_expansao!$A$2:$B$4,2,0))</f>
        <v>opcional</v>
      </c>
      <c r="AF102" s="124">
        <v>2028</v>
      </c>
      <c r="AG102" s="124">
        <v>2100</v>
      </c>
      <c r="AH102" s="124">
        <v>30</v>
      </c>
      <c r="AI102" s="529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6">
        <v>2</v>
      </c>
      <c r="AM102" s="530">
        <v>0</v>
      </c>
      <c r="AN102" s="23"/>
      <c r="AO102" s="531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2">
        <f>constantes!$B$12</f>
        <v>0</v>
      </c>
      <c r="AZ102" s="20">
        <v>318</v>
      </c>
      <c r="BA102" s="43"/>
      <c r="BB102" s="3" t="s">
        <v>2197</v>
      </c>
      <c r="BD102" s="533">
        <v>1</v>
      </c>
      <c r="BE102" s="534">
        <v>2027</v>
      </c>
      <c r="BF102" s="535">
        <v>1</v>
      </c>
      <c r="BG102" s="536">
        <v>2027</v>
      </c>
    </row>
    <row r="103" spans="1:59" ht="14.45">
      <c r="A103" s="124">
        <v>1102</v>
      </c>
      <c r="B103" s="124">
        <v>1102</v>
      </c>
      <c r="C103" s="537" t="s">
        <v>2338</v>
      </c>
      <c r="D103" s="537" t="s">
        <v>2338</v>
      </c>
      <c r="E103" s="525">
        <v>36</v>
      </c>
      <c r="F103" s="3" t="s">
        <v>2199</v>
      </c>
      <c r="G103" s="3" t="s">
        <v>2339</v>
      </c>
      <c r="H103" s="3">
        <v>-48.820276999999997</v>
      </c>
      <c r="I103" s="3">
        <v>-14.680557</v>
      </c>
      <c r="J103" s="538" t="s">
        <v>2005</v>
      </c>
      <c r="K103" s="538" t="s">
        <v>2005</v>
      </c>
      <c r="L103" s="553">
        <v>1</v>
      </c>
      <c r="M103" s="106"/>
      <c r="N103" s="528">
        <v>2.068E-2</v>
      </c>
      <c r="O103" s="528">
        <v>4.6600000000000003E-2</v>
      </c>
      <c r="P103" s="287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6">
        <v>30.50809523809524</v>
      </c>
      <c r="T103" s="106">
        <v>22.025059523809528</v>
      </c>
      <c r="U103" s="106">
        <v>23.251249999999999</v>
      </c>
      <c r="V103" s="106">
        <v>29.413035714285712</v>
      </c>
      <c r="W103" s="287">
        <f t="shared" si="27"/>
        <v>0.75637418300653581</v>
      </c>
      <c r="X103" s="288">
        <f t="shared" si="19"/>
        <v>27.229470588235291</v>
      </c>
      <c r="Y103" s="288">
        <f t="shared" si="20"/>
        <v>0.93011046918767093</v>
      </c>
      <c r="Z103" s="106">
        <v>31.359607843137251</v>
      </c>
      <c r="AA103" s="106">
        <v>24.343411764705881</v>
      </c>
      <c r="AB103" s="106">
        <v>24.023058823529407</v>
      </c>
      <c r="AC103" s="106">
        <v>29.191803921568624</v>
      </c>
      <c r="AD103" s="105">
        <v>3</v>
      </c>
      <c r="AE103" s="32" t="str">
        <f>IF(AD103=0,"",VLOOKUP(AD103,tab_tipo_expansao!$A$2:$B$4,2,0))</f>
        <v>não_considerar</v>
      </c>
      <c r="AF103" s="124">
        <v>2022</v>
      </c>
      <c r="AG103" s="124">
        <v>2100</v>
      </c>
      <c r="AH103" s="124">
        <v>30</v>
      </c>
      <c r="AI103" s="529">
        <v>360</v>
      </c>
      <c r="AJ103" s="24">
        <f>AK103/constantes!$B$4</f>
        <v>2564.102564102564</v>
      </c>
      <c r="AK103" s="33">
        <f t="shared" si="28"/>
        <v>10000</v>
      </c>
      <c r="AL103" s="86">
        <v>2</v>
      </c>
      <c r="AM103" s="530">
        <v>0</v>
      </c>
      <c r="AN103" s="23"/>
      <c r="AO103" s="531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2">
        <f>constantes!$B$12</f>
        <v>0</v>
      </c>
      <c r="AZ103" s="20">
        <v>318</v>
      </c>
      <c r="BA103" s="43"/>
      <c r="BB103" s="3" t="s">
        <v>2217</v>
      </c>
      <c r="BD103" s="533">
        <v>1</v>
      </c>
      <c r="BE103" s="534">
        <v>2035</v>
      </c>
      <c r="BF103" s="535">
        <v>3</v>
      </c>
      <c r="BG103" s="536">
        <v>2050</v>
      </c>
    </row>
    <row r="104" spans="1:59" ht="14.45">
      <c r="A104" s="124">
        <v>1103</v>
      </c>
      <c r="B104" s="124">
        <v>1103</v>
      </c>
      <c r="C104" s="537" t="s">
        <v>2340</v>
      </c>
      <c r="D104" s="537" t="s">
        <v>2340</v>
      </c>
      <c r="E104" s="525">
        <v>46.8</v>
      </c>
      <c r="F104" s="3" t="s">
        <v>2196</v>
      </c>
      <c r="G104" s="3" t="s">
        <v>2341</v>
      </c>
      <c r="H104" s="3">
        <v>-51.619371999999998</v>
      </c>
      <c r="I104" s="3">
        <v>-24.047984</v>
      </c>
      <c r="J104" s="538" t="s">
        <v>153</v>
      </c>
      <c r="K104" s="538" t="s">
        <v>153</v>
      </c>
      <c r="L104" s="553">
        <v>2</v>
      </c>
      <c r="M104" s="106"/>
      <c r="N104" s="528">
        <v>2.068E-2</v>
      </c>
      <c r="O104" s="528">
        <v>4.6600000000000003E-2</v>
      </c>
      <c r="P104" s="287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6">
        <v>27.841428571428565</v>
      </c>
      <c r="T104" s="106">
        <v>26.957857142857147</v>
      </c>
      <c r="U104" s="106">
        <v>23.168333333333333</v>
      </c>
      <c r="V104" s="106">
        <v>27.946309523809521</v>
      </c>
      <c r="W104" s="287">
        <f t="shared" si="27"/>
        <v>0.65399300318417963</v>
      </c>
      <c r="X104" s="288">
        <f t="shared" si="19"/>
        <v>30.606872549019606</v>
      </c>
      <c r="Y104" s="288">
        <f t="shared" si="20"/>
        <v>4.1283904061624632</v>
      </c>
      <c r="Z104" s="106">
        <v>33.039372549019596</v>
      </c>
      <c r="AA104" s="106">
        <v>27.561803921568625</v>
      </c>
      <c r="AB104" s="106">
        <v>28.956313725490194</v>
      </c>
      <c r="AC104" s="106">
        <v>32.869999999999997</v>
      </c>
      <c r="AD104" s="105">
        <v>1</v>
      </c>
      <c r="AE104" s="32" t="str">
        <f>IF(AD104=0,"",VLOOKUP(AD104,tab_tipo_expansao!$A$2:$B$4,2,0))</f>
        <v>opcional</v>
      </c>
      <c r="AF104" s="124">
        <v>2028</v>
      </c>
      <c r="AG104" s="124">
        <v>2100</v>
      </c>
      <c r="AH104" s="124">
        <v>30</v>
      </c>
      <c r="AI104" s="529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6">
        <v>2</v>
      </c>
      <c r="AM104" s="530">
        <v>0</v>
      </c>
      <c r="AN104" s="23"/>
      <c r="AO104" s="531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2">
        <f>constantes!$B$12</f>
        <v>0</v>
      </c>
      <c r="AZ104" s="20">
        <v>318</v>
      </c>
      <c r="BA104" s="43"/>
      <c r="BB104" s="3" t="s">
        <v>2197</v>
      </c>
      <c r="BD104" s="533">
        <v>1</v>
      </c>
      <c r="BE104" s="534">
        <v>2027</v>
      </c>
      <c r="BF104" s="535">
        <v>1</v>
      </c>
      <c r="BG104" s="536">
        <v>2027</v>
      </c>
    </row>
    <row r="105" spans="1:59" ht="14.45">
      <c r="A105" s="124">
        <v>1104</v>
      </c>
      <c r="B105" s="124">
        <v>1104</v>
      </c>
      <c r="C105" s="537" t="s">
        <v>2342</v>
      </c>
      <c r="D105" s="537" t="s">
        <v>2342</v>
      </c>
      <c r="E105" s="525">
        <v>142</v>
      </c>
      <c r="F105" s="3" t="s">
        <v>2196</v>
      </c>
      <c r="G105" s="3" t="s">
        <v>2078</v>
      </c>
      <c r="H105" s="3">
        <v>-50.982348999999999</v>
      </c>
      <c r="I105" s="3">
        <v>-23.328268999999999</v>
      </c>
      <c r="J105" s="538" t="s">
        <v>153</v>
      </c>
      <c r="K105" s="538" t="s">
        <v>153</v>
      </c>
      <c r="L105" s="553">
        <v>2</v>
      </c>
      <c r="M105" s="106"/>
      <c r="N105" s="528">
        <v>1.6379999999999999E-2</v>
      </c>
      <c r="O105" s="528">
        <v>6.1409999999999999E-2</v>
      </c>
      <c r="P105" s="287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6">
        <v>73.271428571428558</v>
      </c>
      <c r="T105" s="106">
        <v>71.209285714285727</v>
      </c>
      <c r="U105" s="106">
        <v>78.861666666666665</v>
      </c>
      <c r="V105" s="106">
        <v>89.783630952380932</v>
      </c>
      <c r="W105" s="287">
        <f t="shared" si="27"/>
        <v>0.67696499585749781</v>
      </c>
      <c r="X105" s="288">
        <f t="shared" si="19"/>
        <v>96.129029411764691</v>
      </c>
      <c r="Y105" s="288">
        <f t="shared" si="20"/>
        <v>17.847526435574224</v>
      </c>
      <c r="Z105" s="106">
        <v>103.81121568627452</v>
      </c>
      <c r="AA105" s="106">
        <v>84.898313725490183</v>
      </c>
      <c r="AB105" s="106">
        <v>93.679450980392133</v>
      </c>
      <c r="AC105" s="106">
        <v>102.12713725490194</v>
      </c>
      <c r="AD105" s="105">
        <v>1</v>
      </c>
      <c r="AE105" s="32" t="str">
        <f>IF(AD105=0,"",VLOOKUP(AD105,tab_tipo_expansao!$A$2:$B$4,2,0))</f>
        <v>opcional</v>
      </c>
      <c r="AF105" s="124">
        <v>2028</v>
      </c>
      <c r="AG105" s="124">
        <v>2100</v>
      </c>
      <c r="AH105" s="124">
        <v>30</v>
      </c>
      <c r="AI105" s="529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6">
        <v>2</v>
      </c>
      <c r="AM105" s="530">
        <v>0</v>
      </c>
      <c r="AN105" s="23"/>
      <c r="AO105" s="531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2">
        <f>constantes!$B$12</f>
        <v>0</v>
      </c>
      <c r="AZ105" s="20">
        <v>318</v>
      </c>
      <c r="BA105" s="43"/>
      <c r="BB105" s="3" t="s">
        <v>2197</v>
      </c>
      <c r="BD105" s="533">
        <v>1</v>
      </c>
      <c r="BE105" s="534">
        <v>2027</v>
      </c>
      <c r="BF105" s="535">
        <v>1</v>
      </c>
      <c r="BG105" s="536">
        <v>2027</v>
      </c>
    </row>
    <row r="106" spans="1:59" ht="14.45" customHeight="1">
      <c r="A106" s="124">
        <v>1105</v>
      </c>
      <c r="B106" s="124">
        <v>1105</v>
      </c>
      <c r="C106" s="537" t="s">
        <v>2343</v>
      </c>
      <c r="D106" s="537" t="s">
        <v>2343</v>
      </c>
      <c r="E106" s="525">
        <v>102.81</v>
      </c>
      <c r="F106" s="3" t="s">
        <v>2206</v>
      </c>
      <c r="G106" s="3" t="s">
        <v>2207</v>
      </c>
      <c r="H106" s="3">
        <v>-40.299948999999998</v>
      </c>
      <c r="I106" s="3">
        <v>-16.134338</v>
      </c>
      <c r="J106" s="538" t="s">
        <v>152</v>
      </c>
      <c r="K106" s="538" t="s">
        <v>152</v>
      </c>
      <c r="L106" s="553">
        <v>1</v>
      </c>
      <c r="M106" s="106"/>
      <c r="N106" s="528">
        <v>1.9820000000000001E-2</v>
      </c>
      <c r="O106" s="528">
        <v>5.2919999999999995E-2</v>
      </c>
      <c r="P106" s="287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6">
        <v>35.064761904761909</v>
      </c>
      <c r="T106" s="106">
        <v>30.178630952380946</v>
      </c>
      <c r="U106" s="106">
        <v>65.874166666666667</v>
      </c>
      <c r="V106" s="106">
        <v>69.417797619047619</v>
      </c>
      <c r="W106" s="287">
        <f t="shared" si="27"/>
        <v>0.49697633746621894</v>
      </c>
      <c r="X106" s="288">
        <f t="shared" si="19"/>
        <v>51.094137254901973</v>
      </c>
      <c r="Y106" s="288">
        <f t="shared" si="20"/>
        <v>0.9602979691876854</v>
      </c>
      <c r="Z106" s="106">
        <v>58.040196078431372</v>
      </c>
      <c r="AA106" s="106">
        <v>34.596745098039221</v>
      </c>
      <c r="AB106" s="106">
        <v>51.895215686274518</v>
      </c>
      <c r="AC106" s="106">
        <v>59.84439215686276</v>
      </c>
      <c r="AD106" s="105">
        <v>3</v>
      </c>
      <c r="AE106" s="32" t="str">
        <f>IF(AD106=0,"",VLOOKUP(AD106,tab_tipo_expansao!$A$2:$B$4,2,0))</f>
        <v>não_considerar</v>
      </c>
      <c r="AF106" s="124">
        <v>2022</v>
      </c>
      <c r="AG106" s="124">
        <v>2100</v>
      </c>
      <c r="AH106" s="124">
        <v>30</v>
      </c>
      <c r="AI106" s="529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6">
        <v>2</v>
      </c>
      <c r="AM106" s="530">
        <v>0</v>
      </c>
      <c r="AN106" s="23"/>
      <c r="AO106" s="531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2">
        <f>constantes!$B$12</f>
        <v>0</v>
      </c>
      <c r="AZ106" s="20">
        <v>318</v>
      </c>
      <c r="BA106" s="43"/>
      <c r="BB106" s="3" t="s">
        <v>2217</v>
      </c>
      <c r="BD106" s="533">
        <v>1</v>
      </c>
      <c r="BE106" s="534">
        <v>2035</v>
      </c>
      <c r="BF106" s="535">
        <v>3</v>
      </c>
      <c r="BG106" s="536">
        <v>2050</v>
      </c>
    </row>
    <row r="107" spans="1:59" ht="14.45">
      <c r="A107" s="124">
        <v>1106</v>
      </c>
      <c r="B107" s="124">
        <v>1106</v>
      </c>
      <c r="C107" s="537" t="s">
        <v>2344</v>
      </c>
      <c r="D107" s="537" t="s">
        <v>2344</v>
      </c>
      <c r="E107" s="525">
        <v>53</v>
      </c>
      <c r="F107" s="3" t="s">
        <v>2181</v>
      </c>
      <c r="G107" s="3" t="s">
        <v>2154</v>
      </c>
      <c r="H107" s="3">
        <v>-55.264957000000003</v>
      </c>
      <c r="I107" s="3">
        <v>-13.576389000000001</v>
      </c>
      <c r="J107" s="538" t="s">
        <v>160</v>
      </c>
      <c r="K107" s="538" t="s">
        <v>160</v>
      </c>
      <c r="L107" s="553">
        <v>10</v>
      </c>
      <c r="M107" s="106"/>
      <c r="N107" s="528">
        <v>2.068E-2</v>
      </c>
      <c r="O107" s="528">
        <v>4.6600000000000003E-2</v>
      </c>
      <c r="P107" s="287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6">
        <v>46.404761904761905</v>
      </c>
      <c r="T107" s="106">
        <v>39.669345238095239</v>
      </c>
      <c r="U107" s="106">
        <v>11.758749999999999</v>
      </c>
      <c r="V107" s="106">
        <v>24.626785714285717</v>
      </c>
      <c r="W107" s="287">
        <f t="shared" si="27"/>
        <v>0.56579874213836434</v>
      </c>
      <c r="X107" s="288">
        <f t="shared" si="19"/>
        <v>29.987333333333311</v>
      </c>
      <c r="Y107" s="288">
        <f t="shared" si="20"/>
        <v>-0.62757738095240256</v>
      </c>
      <c r="Z107" s="106">
        <v>46.266470588235222</v>
      </c>
      <c r="AA107" s="106">
        <v>34.195019607843129</v>
      </c>
      <c r="AB107" s="106">
        <v>11.58098039215686</v>
      </c>
      <c r="AC107" s="106">
        <v>27.906862745098021</v>
      </c>
      <c r="AD107" s="105">
        <v>3</v>
      </c>
      <c r="AE107" s="32" t="str">
        <f>IF(AD107=0,"",VLOOKUP(AD107,tab_tipo_expansao!$A$2:$B$4,2,0))</f>
        <v>não_considerar</v>
      </c>
      <c r="AF107" s="124">
        <v>2022</v>
      </c>
      <c r="AG107" s="124">
        <v>2100</v>
      </c>
      <c r="AH107" s="124">
        <v>30</v>
      </c>
      <c r="AI107" s="529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6">
        <v>2</v>
      </c>
      <c r="AM107" s="530">
        <v>0</v>
      </c>
      <c r="AN107" s="23"/>
      <c r="AO107" s="531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2">
        <f>constantes!$B$12</f>
        <v>0</v>
      </c>
      <c r="AZ107" s="20">
        <v>318</v>
      </c>
      <c r="BA107" s="43"/>
      <c r="BB107" s="3" t="s">
        <v>2183</v>
      </c>
      <c r="BD107" s="533">
        <v>1</v>
      </c>
      <c r="BE107" s="534">
        <v>2027</v>
      </c>
      <c r="BF107" s="535">
        <v>1</v>
      </c>
      <c r="BG107" s="536">
        <v>2027</v>
      </c>
    </row>
    <row r="108" spans="1:59" ht="14.45">
      <c r="A108" s="124">
        <v>1107</v>
      </c>
      <c r="B108" s="124">
        <v>1107</v>
      </c>
      <c r="C108" s="537" t="s">
        <v>2345</v>
      </c>
      <c r="D108" s="537" t="s">
        <v>2345</v>
      </c>
      <c r="E108" s="525">
        <v>1850</v>
      </c>
      <c r="F108" s="3" t="s">
        <v>2199</v>
      </c>
      <c r="G108" s="3" t="s">
        <v>2318</v>
      </c>
      <c r="H108" s="3">
        <v>-49.036639000000001</v>
      </c>
      <c r="I108" s="3">
        <v>-5.3251819999999999</v>
      </c>
      <c r="J108" s="538" t="s">
        <v>155</v>
      </c>
      <c r="K108" s="538" t="s">
        <v>155</v>
      </c>
      <c r="L108" s="553">
        <v>4</v>
      </c>
      <c r="M108" s="106"/>
      <c r="N108" s="528">
        <v>1.6379999999999999E-2</v>
      </c>
      <c r="O108" s="528">
        <v>6.1409999999999999E-2</v>
      </c>
      <c r="P108" s="287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6">
        <v>1487.8661904761905</v>
      </c>
      <c r="T108" s="106">
        <v>1415.1289880952384</v>
      </c>
      <c r="U108" s="106">
        <v>579.72500000000002</v>
      </c>
      <c r="V108" s="106">
        <v>682.27017857142857</v>
      </c>
      <c r="W108" s="287">
        <f t="shared" si="27"/>
        <v>0.61817976682564912</v>
      </c>
      <c r="X108" s="288">
        <f t="shared" si="19"/>
        <v>1143.6325686274508</v>
      </c>
      <c r="Y108" s="288">
        <f t="shared" si="20"/>
        <v>102.38497934173643</v>
      </c>
      <c r="Z108" s="106">
        <v>1661.5771372549013</v>
      </c>
      <c r="AA108" s="106">
        <v>1487.1431372549014</v>
      </c>
      <c r="AB108" s="106">
        <v>609.27156862745107</v>
      </c>
      <c r="AC108" s="106">
        <v>816.53843137254898</v>
      </c>
      <c r="AD108" s="105">
        <v>3</v>
      </c>
      <c r="AE108" s="32" t="str">
        <f>IF(AD108=0,"",VLOOKUP(AD108,tab_tipo_expansao!$A$2:$B$4,2,0))</f>
        <v>não_considerar</v>
      </c>
      <c r="AF108" s="124">
        <v>2022</v>
      </c>
      <c r="AG108" s="124">
        <v>2100</v>
      </c>
      <c r="AH108" s="124">
        <v>30</v>
      </c>
      <c r="AI108" s="529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6">
        <v>4</v>
      </c>
      <c r="AM108" s="530">
        <v>0</v>
      </c>
      <c r="AN108" s="23"/>
      <c r="AO108" s="531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2">
        <f>constantes!$B$12</f>
        <v>0</v>
      </c>
      <c r="AZ108" s="20">
        <v>318</v>
      </c>
      <c r="BA108" s="43"/>
      <c r="BB108" s="3" t="s">
        <v>2217</v>
      </c>
      <c r="BD108" s="533">
        <v>1</v>
      </c>
      <c r="BE108" s="534">
        <v>2035</v>
      </c>
      <c r="BF108" s="535">
        <v>3</v>
      </c>
      <c r="BG108" s="536">
        <v>2050</v>
      </c>
    </row>
    <row r="109" spans="1:59" ht="14.45" customHeight="1">
      <c r="A109" s="124">
        <v>1108</v>
      </c>
      <c r="B109" s="124">
        <v>1108</v>
      </c>
      <c r="C109" s="619" t="s">
        <v>2339</v>
      </c>
      <c r="D109" s="537" t="s">
        <v>2339</v>
      </c>
      <c r="E109" s="525">
        <v>125</v>
      </c>
      <c r="F109" s="3" t="s">
        <v>2199</v>
      </c>
      <c r="G109" s="3" t="s">
        <v>2339</v>
      </c>
      <c r="H109" s="3">
        <v>-48.627907</v>
      </c>
      <c r="I109" s="3">
        <v>-15.121651999999999</v>
      </c>
      <c r="J109" s="538" t="s">
        <v>2005</v>
      </c>
      <c r="K109" s="538" t="s">
        <v>2005</v>
      </c>
      <c r="L109" s="553">
        <v>1</v>
      </c>
      <c r="M109" s="106"/>
      <c r="N109" s="528">
        <v>1.9820000000000001E-2</v>
      </c>
      <c r="O109" s="528">
        <v>5.2919999999999995E-2</v>
      </c>
      <c r="P109" s="287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6">
        <v>67.068571428571431</v>
      </c>
      <c r="T109" s="106">
        <v>44.035654761904766</v>
      </c>
      <c r="U109" s="106">
        <v>42.879583333333329</v>
      </c>
      <c r="V109" s="106">
        <v>62.188749999999999</v>
      </c>
      <c r="W109" s="287">
        <f t="shared" si="27"/>
        <v>0.57181835294117633</v>
      </c>
      <c r="X109" s="288">
        <f t="shared" si="19"/>
        <v>71.477294117647048</v>
      </c>
      <c r="Y109" s="288">
        <f t="shared" si="20"/>
        <v>17.434154236694667</v>
      </c>
      <c r="Z109" s="106">
        <v>95.242039215686248</v>
      </c>
      <c r="AA109" s="106">
        <v>66.547294117647041</v>
      </c>
      <c r="AB109" s="106">
        <v>55.148666666666678</v>
      </c>
      <c r="AC109" s="106">
        <v>68.971176470588247</v>
      </c>
      <c r="AD109" s="105">
        <v>1</v>
      </c>
      <c r="AE109" s="32" t="str">
        <f>IF(AD109=0,"",VLOOKUP(AD109,tab_tipo_expansao!$A$2:$B$4,2,0))</f>
        <v>opcional</v>
      </c>
      <c r="AF109" s="124">
        <v>2026</v>
      </c>
      <c r="AG109" s="124">
        <v>2100</v>
      </c>
      <c r="AH109" s="124">
        <v>30</v>
      </c>
      <c r="AI109" s="529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6">
        <v>2</v>
      </c>
      <c r="AM109" s="530">
        <v>0</v>
      </c>
      <c r="AN109" s="23"/>
      <c r="AO109" s="531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2">
        <f>constantes!$B$12</f>
        <v>0</v>
      </c>
      <c r="AZ109" s="20">
        <v>318</v>
      </c>
      <c r="BA109" s="43"/>
      <c r="BB109" s="3" t="s">
        <v>2209</v>
      </c>
      <c r="BD109" s="533">
        <v>1</v>
      </c>
      <c r="BE109" s="534">
        <v>2026</v>
      </c>
      <c r="BF109" s="535">
        <v>1</v>
      </c>
      <c r="BG109" s="536">
        <v>2026</v>
      </c>
    </row>
    <row r="110" spans="1:59" ht="14.45">
      <c r="A110" s="124">
        <v>1109</v>
      </c>
      <c r="B110" s="124">
        <v>1109</v>
      </c>
      <c r="C110" s="537" t="s">
        <v>2346</v>
      </c>
      <c r="D110" s="537" t="s">
        <v>2346</v>
      </c>
      <c r="E110" s="525">
        <v>80</v>
      </c>
      <c r="F110" s="3" t="s">
        <v>2199</v>
      </c>
      <c r="G110" s="3" t="s">
        <v>2347</v>
      </c>
      <c r="H110" s="3">
        <v>-47.926211000000002</v>
      </c>
      <c r="I110" s="3">
        <v>-14.302897</v>
      </c>
      <c r="J110" s="538" t="s">
        <v>2005</v>
      </c>
      <c r="K110" s="538" t="s">
        <v>2005</v>
      </c>
      <c r="L110" s="553">
        <v>1</v>
      </c>
      <c r="M110" s="106"/>
      <c r="N110" s="528">
        <v>1.9820000000000001E-2</v>
      </c>
      <c r="O110" s="528">
        <v>5.2919999999999995E-2</v>
      </c>
      <c r="P110" s="287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6">
        <v>58.490476190476187</v>
      </c>
      <c r="T110" s="106">
        <v>40.486964285714286</v>
      </c>
      <c r="U110" s="106">
        <v>38.912916666666661</v>
      </c>
      <c r="V110" s="106">
        <v>52.811547619047616</v>
      </c>
      <c r="W110" s="287">
        <f t="shared" si="27"/>
        <v>0.7116823529411771</v>
      </c>
      <c r="X110" s="288">
        <f t="shared" si="19"/>
        <v>56.934588235294164</v>
      </c>
      <c r="Y110" s="288">
        <f t="shared" si="20"/>
        <v>9.2591120448179751</v>
      </c>
      <c r="Z110" s="106">
        <v>70.516313725490292</v>
      </c>
      <c r="AA110" s="106">
        <v>53.528039215686313</v>
      </c>
      <c r="AB110" s="106">
        <v>44.974352941176477</v>
      </c>
      <c r="AC110" s="106">
        <v>58.719647058823568</v>
      </c>
      <c r="AD110" s="105">
        <v>3</v>
      </c>
      <c r="AE110" s="32" t="str">
        <f>IF(AD110=0,"",VLOOKUP(AD110,tab_tipo_expansao!$A$2:$B$4,2,0))</f>
        <v>não_considerar</v>
      </c>
      <c r="AF110" s="124">
        <v>2027</v>
      </c>
      <c r="AG110" s="124">
        <v>2100</v>
      </c>
      <c r="AH110" s="124">
        <v>30</v>
      </c>
      <c r="AI110" s="529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6">
        <v>2</v>
      </c>
      <c r="AM110" s="530">
        <v>0</v>
      </c>
      <c r="AN110" s="23"/>
      <c r="AO110" s="531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2">
        <f>constantes!$B$12</f>
        <v>0</v>
      </c>
      <c r="AZ110" s="20">
        <v>318</v>
      </c>
      <c r="BA110" s="43"/>
      <c r="BB110" s="3" t="s">
        <v>2183</v>
      </c>
      <c r="BD110" s="533">
        <v>1</v>
      </c>
      <c r="BE110" s="534">
        <v>2027</v>
      </c>
      <c r="BF110" s="535">
        <v>1</v>
      </c>
      <c r="BG110" s="536">
        <v>2027</v>
      </c>
    </row>
    <row r="111" spans="1:59" ht="14.45">
      <c r="A111" s="124">
        <v>1110</v>
      </c>
      <c r="B111" s="124">
        <v>1110</v>
      </c>
      <c r="C111" s="537" t="s">
        <v>2348</v>
      </c>
      <c r="D111" s="537" t="s">
        <v>2348</v>
      </c>
      <c r="E111" s="525">
        <v>95</v>
      </c>
      <c r="F111" s="3" t="s">
        <v>2181</v>
      </c>
      <c r="G111" s="3" t="s">
        <v>2333</v>
      </c>
      <c r="H111" s="3">
        <v>-54.443610999999997</v>
      </c>
      <c r="I111" s="3">
        <v>-1.485833</v>
      </c>
      <c r="J111" s="538" t="s">
        <v>155</v>
      </c>
      <c r="K111" s="538" t="s">
        <v>155</v>
      </c>
      <c r="L111" s="553">
        <v>4</v>
      </c>
      <c r="M111" s="106"/>
      <c r="N111" s="528">
        <v>1.9820000000000001E-2</v>
      </c>
      <c r="O111" s="528">
        <v>5.2919999999999995E-2</v>
      </c>
      <c r="P111" s="287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6">
        <v>41.82</v>
      </c>
      <c r="T111" s="106">
        <v>88.186249999999987</v>
      </c>
      <c r="U111" s="106">
        <v>63.396250000000002</v>
      </c>
      <c r="V111" s="106">
        <v>12.195952380952383</v>
      </c>
      <c r="W111" s="287">
        <f t="shared" si="27"/>
        <v>0.5116284829721357</v>
      </c>
      <c r="X111" s="288">
        <f t="shared" si="19"/>
        <v>48.604705882352896</v>
      </c>
      <c r="Y111" s="288">
        <f t="shared" si="20"/>
        <v>-2.7949072128851995</v>
      </c>
      <c r="Z111" s="106">
        <v>41.367411764705842</v>
      </c>
      <c r="AA111" s="106">
        <v>84.120156862744977</v>
      </c>
      <c r="AB111" s="106">
        <v>56.105843137254872</v>
      </c>
      <c r="AC111" s="106">
        <v>12.825411764705878</v>
      </c>
      <c r="AD111" s="105">
        <v>3</v>
      </c>
      <c r="AE111" s="32" t="str">
        <f>IF(AD111=0,"",VLOOKUP(AD111,tab_tipo_expansao!$A$2:$B$4,2,0))</f>
        <v>não_considerar</v>
      </c>
      <c r="AF111" s="124">
        <v>2022</v>
      </c>
      <c r="AG111" s="124">
        <v>2100</v>
      </c>
      <c r="AH111" s="124">
        <v>30</v>
      </c>
      <c r="AI111" s="529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6">
        <v>2</v>
      </c>
      <c r="AM111" s="530">
        <v>0</v>
      </c>
      <c r="AN111" s="23"/>
      <c r="AO111" s="531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2">
        <f>constantes!$B$12</f>
        <v>0</v>
      </c>
      <c r="AZ111" s="20">
        <v>318</v>
      </c>
      <c r="BA111" s="43"/>
      <c r="BB111" s="3" t="s">
        <v>2183</v>
      </c>
      <c r="BD111" s="533">
        <v>1</v>
      </c>
      <c r="BE111" s="534">
        <v>2027</v>
      </c>
      <c r="BF111" s="535">
        <v>1</v>
      </c>
      <c r="BG111" s="536">
        <v>2027</v>
      </c>
    </row>
    <row r="112" spans="1:59" ht="14.45">
      <c r="A112" s="124">
        <v>1111</v>
      </c>
      <c r="B112" s="124">
        <v>1111</v>
      </c>
      <c r="C112" s="537" t="s">
        <v>2349</v>
      </c>
      <c r="D112" s="537" t="s">
        <v>2349</v>
      </c>
      <c r="E112" s="525">
        <v>48.9</v>
      </c>
      <c r="F112" s="3" t="s">
        <v>2199</v>
      </c>
      <c r="G112" s="3" t="s">
        <v>2350</v>
      </c>
      <c r="H112" s="3">
        <v>-47.622494000000003</v>
      </c>
      <c r="I112" s="3">
        <v>-9.9872219999999992</v>
      </c>
      <c r="J112" s="538" t="s">
        <v>1983</v>
      </c>
      <c r="K112" s="538" t="s">
        <v>1983</v>
      </c>
      <c r="L112" s="553">
        <v>1</v>
      </c>
      <c r="M112" s="106"/>
      <c r="N112" s="528">
        <v>2.068E-2</v>
      </c>
      <c r="O112" s="528">
        <v>4.6600000000000003E-2</v>
      </c>
      <c r="P112" s="287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6">
        <v>40.68333333333333</v>
      </c>
      <c r="T112" s="106">
        <v>32.407023809523814</v>
      </c>
      <c r="U112" s="106">
        <v>18.169583333333335</v>
      </c>
      <c r="V112" s="106">
        <v>29.730833333333333</v>
      </c>
      <c r="W112" s="287">
        <f t="shared" si="27"/>
        <v>0.66614880307951396</v>
      </c>
      <c r="X112" s="288">
        <f t="shared" si="19"/>
        <v>32.57467647058823</v>
      </c>
      <c r="Y112" s="288">
        <f t="shared" si="20"/>
        <v>2.3269830182072759</v>
      </c>
      <c r="Z112" s="106">
        <v>41.925960784313723</v>
      </c>
      <c r="AA112" s="106">
        <v>34.305921568627447</v>
      </c>
      <c r="AB112" s="106">
        <v>21.351450980392155</v>
      </c>
      <c r="AC112" s="106">
        <v>32.715372549019605</v>
      </c>
      <c r="AD112" s="105">
        <v>1</v>
      </c>
      <c r="AE112" s="32" t="str">
        <f>IF(AD112=0,"",VLOOKUP(AD112,tab_tipo_expansao!$A$2:$B$4,2,0))</f>
        <v>opcional</v>
      </c>
      <c r="AF112" s="124">
        <v>2028</v>
      </c>
      <c r="AG112" s="124">
        <v>2100</v>
      </c>
      <c r="AH112" s="124">
        <v>30</v>
      </c>
      <c r="AI112" s="529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6">
        <v>2</v>
      </c>
      <c r="AM112" s="530">
        <v>0</v>
      </c>
      <c r="AN112" s="23"/>
      <c r="AO112" s="531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2">
        <f>constantes!$B$12</f>
        <v>0</v>
      </c>
      <c r="AZ112" s="20">
        <v>318</v>
      </c>
      <c r="BA112" s="43"/>
      <c r="BB112" s="3" t="s">
        <v>2197</v>
      </c>
      <c r="BD112" s="533">
        <v>1</v>
      </c>
      <c r="BE112" s="534">
        <v>2027</v>
      </c>
      <c r="BF112" s="535">
        <v>1</v>
      </c>
      <c r="BG112" s="536">
        <v>2027</v>
      </c>
    </row>
    <row r="113" spans="1:59" ht="14.45">
      <c r="A113" s="124">
        <v>1112</v>
      </c>
      <c r="B113" s="124">
        <v>1112</v>
      </c>
      <c r="C113" s="537" t="s">
        <v>2351</v>
      </c>
      <c r="D113" s="537" t="s">
        <v>2351</v>
      </c>
      <c r="E113" s="525">
        <v>310.39999999999998</v>
      </c>
      <c r="F113" s="3" t="s">
        <v>2199</v>
      </c>
      <c r="G113" s="3" t="s">
        <v>2200</v>
      </c>
      <c r="H113" s="3">
        <v>-52.611621999999997</v>
      </c>
      <c r="I113" s="3">
        <v>-14.779544</v>
      </c>
      <c r="J113" s="538" t="s">
        <v>160</v>
      </c>
      <c r="K113" s="538" t="s">
        <v>160</v>
      </c>
      <c r="L113" s="553">
        <v>1</v>
      </c>
      <c r="M113" s="106"/>
      <c r="N113" s="528">
        <v>1.6379999999999999E-2</v>
      </c>
      <c r="O113" s="528">
        <v>6.1409999999999999E-2</v>
      </c>
      <c r="P113" s="287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6">
        <v>192.95761904761903</v>
      </c>
      <c r="T113" s="106">
        <v>190.86946428571426</v>
      </c>
      <c r="U113" s="106">
        <v>183.98958333333334</v>
      </c>
      <c r="V113" s="106">
        <v>154.92738095238096</v>
      </c>
      <c r="W113" s="287">
        <f t="shared" si="27"/>
        <v>0.64861115322417617</v>
      </c>
      <c r="X113" s="288">
        <f t="shared" si="19"/>
        <v>201.32890196078426</v>
      </c>
      <c r="Y113" s="288">
        <f t="shared" si="20"/>
        <v>20.642890056022367</v>
      </c>
      <c r="Z113" s="106">
        <v>259.43199999999985</v>
      </c>
      <c r="AA113" s="106">
        <v>208.69058823529406</v>
      </c>
      <c r="AB113" s="106">
        <v>162.01529411764707</v>
      </c>
      <c r="AC113" s="106">
        <v>175.17772549019605</v>
      </c>
      <c r="AD113" s="105">
        <v>3</v>
      </c>
      <c r="AE113" s="32" t="str">
        <f>IF(AD113=0,"",VLOOKUP(AD113,tab_tipo_expansao!$A$2:$B$4,2,0))</f>
        <v>não_considerar</v>
      </c>
      <c r="AF113" s="124">
        <v>2022</v>
      </c>
      <c r="AG113" s="124">
        <v>2100</v>
      </c>
      <c r="AH113" s="124">
        <v>30</v>
      </c>
      <c r="AI113" s="529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6">
        <v>2</v>
      </c>
      <c r="AM113" s="530">
        <v>0</v>
      </c>
      <c r="AN113" s="23"/>
      <c r="AO113" s="531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2">
        <f>constantes!$B$12</f>
        <v>0</v>
      </c>
      <c r="AZ113" s="20">
        <v>318</v>
      </c>
      <c r="BA113" s="43"/>
      <c r="BB113" s="3" t="s">
        <v>2217</v>
      </c>
      <c r="BD113" s="533">
        <v>1</v>
      </c>
      <c r="BE113" s="534">
        <v>2035</v>
      </c>
      <c r="BF113" s="535">
        <v>3</v>
      </c>
      <c r="BG113" s="536">
        <v>2050</v>
      </c>
    </row>
    <row r="114" spans="1:59" ht="14.45">
      <c r="A114" s="124">
        <v>1113</v>
      </c>
      <c r="B114" s="124">
        <v>1113</v>
      </c>
      <c r="C114" s="537" t="s">
        <v>2352</v>
      </c>
      <c r="D114" s="537" t="s">
        <v>2352</v>
      </c>
      <c r="E114" s="525">
        <v>79.5</v>
      </c>
      <c r="F114" s="3" t="s">
        <v>2221</v>
      </c>
      <c r="G114" s="3" t="s">
        <v>2222</v>
      </c>
      <c r="H114" s="3">
        <v>-51.859344999999998</v>
      </c>
      <c r="I114" s="3">
        <v>-29.146484999999998</v>
      </c>
      <c r="J114" s="538" t="s">
        <v>151</v>
      </c>
      <c r="K114" s="538" t="s">
        <v>151</v>
      </c>
      <c r="L114" s="553">
        <v>2</v>
      </c>
      <c r="M114" s="106"/>
      <c r="N114" s="528">
        <v>1.9820000000000001E-2</v>
      </c>
      <c r="O114" s="528">
        <v>5.2919999999999995E-2</v>
      </c>
      <c r="P114" s="287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6">
        <v>30.340476190476192</v>
      </c>
      <c r="T114" s="106">
        <v>39.762559523809522</v>
      </c>
      <c r="U114" s="106">
        <v>55.279166666666669</v>
      </c>
      <c r="V114" s="106">
        <v>39.617976190476192</v>
      </c>
      <c r="W114" s="287">
        <f t="shared" si="27"/>
        <v>0.61425292884449412</v>
      </c>
      <c r="X114" s="288">
        <f t="shared" si="19"/>
        <v>48.833107843137284</v>
      </c>
      <c r="Y114" s="288">
        <f t="shared" si="20"/>
        <v>7.5830632002801437</v>
      </c>
      <c r="Z114" s="106">
        <v>35.563372549019618</v>
      </c>
      <c r="AA114" s="106">
        <v>47.129490196078471</v>
      </c>
      <c r="AB114" s="106">
        <v>63.016941176470631</v>
      </c>
      <c r="AC114" s="106">
        <v>49.62262745098041</v>
      </c>
      <c r="AD114" s="105">
        <v>1</v>
      </c>
      <c r="AE114" s="32" t="str">
        <f>IF(AD114=0,"",VLOOKUP(AD114,tab_tipo_expansao!$A$2:$B$4,2,0))</f>
        <v>opcional</v>
      </c>
      <c r="AF114" s="124">
        <v>2028</v>
      </c>
      <c r="AG114" s="124">
        <v>2100</v>
      </c>
      <c r="AH114" s="124">
        <v>30</v>
      </c>
      <c r="AI114" s="529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6">
        <v>2</v>
      </c>
      <c r="AM114" s="530">
        <v>0</v>
      </c>
      <c r="AN114" s="23"/>
      <c r="AO114" s="531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2">
        <f>constantes!$B$12</f>
        <v>0</v>
      </c>
      <c r="AZ114" s="20">
        <v>318</v>
      </c>
      <c r="BA114" s="43"/>
      <c r="BB114" s="3" t="s">
        <v>2197</v>
      </c>
      <c r="BD114" s="533">
        <v>1</v>
      </c>
      <c r="BE114" s="534">
        <v>2027</v>
      </c>
      <c r="BF114" s="535">
        <v>1</v>
      </c>
      <c r="BG114" s="536">
        <v>2027</v>
      </c>
    </row>
    <row r="115" spans="1:59" ht="15" customHeight="1">
      <c r="A115" s="124">
        <v>1114</v>
      </c>
      <c r="B115" s="124">
        <v>1114</v>
      </c>
      <c r="C115" s="537" t="s">
        <v>2353</v>
      </c>
      <c r="D115" s="537" t="s">
        <v>2353</v>
      </c>
      <c r="E115" s="525">
        <v>73</v>
      </c>
      <c r="F115" s="3" t="s">
        <v>2181</v>
      </c>
      <c r="G115" s="3" t="s">
        <v>2298</v>
      </c>
      <c r="H115" s="3">
        <v>-58.981906000000002</v>
      </c>
      <c r="I115" s="3">
        <v>-12.688057000000001</v>
      </c>
      <c r="J115" s="538" t="s">
        <v>160</v>
      </c>
      <c r="K115" s="538" t="s">
        <v>160</v>
      </c>
      <c r="L115" s="553">
        <v>10</v>
      </c>
      <c r="M115" s="106"/>
      <c r="N115" s="528">
        <v>1.9820000000000001E-2</v>
      </c>
      <c r="O115" s="528">
        <v>5.2919999999999995E-2</v>
      </c>
      <c r="P115" s="287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6">
        <v>54.12</v>
      </c>
      <c r="T115" s="106">
        <v>57.515773809523807</v>
      </c>
      <c r="U115" s="106">
        <v>55.870416666666664</v>
      </c>
      <c r="V115" s="106">
        <v>52.305059523809518</v>
      </c>
      <c r="W115" s="287">
        <f t="shared" si="27"/>
        <v>0.7272343540155789</v>
      </c>
      <c r="X115" s="288">
        <f t="shared" si="19"/>
        <v>53.088107843137259</v>
      </c>
      <c r="Y115" s="288">
        <f t="shared" si="20"/>
        <v>-1.8647046568627417</v>
      </c>
      <c r="Z115" s="106">
        <v>58.660274509803912</v>
      </c>
      <c r="AA115" s="106">
        <v>55.339607843137266</v>
      </c>
      <c r="AB115" s="106">
        <v>49.744823529411768</v>
      </c>
      <c r="AC115" s="106">
        <v>48.607725490196081</v>
      </c>
      <c r="AD115" s="105">
        <v>3</v>
      </c>
      <c r="AE115" s="32" t="str">
        <f>IF(AD115=0,"",VLOOKUP(AD115,tab_tipo_expansao!$A$2:$B$4,2,0))</f>
        <v>não_considerar</v>
      </c>
      <c r="AF115" s="124">
        <v>2022</v>
      </c>
      <c r="AG115" s="124">
        <v>2100</v>
      </c>
      <c r="AH115" s="124">
        <v>30</v>
      </c>
      <c r="AI115" s="529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6">
        <v>2</v>
      </c>
      <c r="AM115" s="530">
        <v>0</v>
      </c>
      <c r="AN115" s="23"/>
      <c r="AO115" s="531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2">
        <f>constantes!$B$12</f>
        <v>0</v>
      </c>
      <c r="AZ115" s="20">
        <v>318</v>
      </c>
      <c r="BA115" s="43"/>
      <c r="BB115" s="3" t="s">
        <v>2217</v>
      </c>
      <c r="BD115" s="533">
        <v>1</v>
      </c>
      <c r="BE115" s="534">
        <v>2035</v>
      </c>
      <c r="BF115" s="535">
        <v>3</v>
      </c>
      <c r="BG115" s="536">
        <v>2050</v>
      </c>
    </row>
    <row r="116" spans="1:59" ht="15" customHeight="1">
      <c r="A116" s="124">
        <v>1115</v>
      </c>
      <c r="B116" s="124">
        <v>1115</v>
      </c>
      <c r="C116" s="537" t="s">
        <v>2354</v>
      </c>
      <c r="D116" s="537" t="s">
        <v>2354</v>
      </c>
      <c r="E116" s="525">
        <v>49.79</v>
      </c>
      <c r="F116" s="3" t="s">
        <v>2199</v>
      </c>
      <c r="G116" s="3" t="s">
        <v>2355</v>
      </c>
      <c r="H116" s="3">
        <v>-46.88805</v>
      </c>
      <c r="I116" s="3">
        <v>-13.599548</v>
      </c>
      <c r="J116" s="538" t="s">
        <v>2005</v>
      </c>
      <c r="K116" s="538" t="s">
        <v>2005</v>
      </c>
      <c r="L116" s="553">
        <v>1</v>
      </c>
      <c r="M116" s="106"/>
      <c r="N116" s="528">
        <v>2.068E-2</v>
      </c>
      <c r="O116" s="528">
        <v>4.6600000000000003E-2</v>
      </c>
      <c r="P116" s="287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6">
        <v>33.20173326876796</v>
      </c>
      <c r="T116" s="106">
        <v>29.14607656146417</v>
      </c>
      <c r="U116" s="106">
        <v>20.674817306971786</v>
      </c>
      <c r="V116" s="106">
        <v>22.954252834060327</v>
      </c>
      <c r="W116" s="287">
        <f t="shared" si="27"/>
        <v>0.56765074645560576</v>
      </c>
      <c r="X116" s="288">
        <f t="shared" si="19"/>
        <v>28.263330666024611</v>
      </c>
      <c r="Y116" s="288">
        <f t="shared" si="20"/>
        <v>1.7691106732085515</v>
      </c>
      <c r="Z116" s="106">
        <v>36.941728525146893</v>
      </c>
      <c r="AA116" s="106">
        <v>30.732981790658911</v>
      </c>
      <c r="AB116" s="106">
        <v>21.159150207766</v>
      </c>
      <c r="AC116" s="106">
        <v>24.219462140526634</v>
      </c>
      <c r="AD116" s="105">
        <v>1</v>
      </c>
      <c r="AE116" s="32" t="str">
        <f>IF(AD116=0,"",VLOOKUP(AD116,tab_tipo_expansao!$A$2:$B$4,2,0))</f>
        <v>opcional</v>
      </c>
      <c r="AF116" s="124">
        <v>2028</v>
      </c>
      <c r="AG116" s="124">
        <v>2100</v>
      </c>
      <c r="AH116" s="124">
        <v>30</v>
      </c>
      <c r="AI116" s="529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6">
        <v>2</v>
      </c>
      <c r="AM116" s="530">
        <v>0</v>
      </c>
      <c r="AN116" s="23"/>
      <c r="AO116" s="531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2">
        <f>constantes!$B$12</f>
        <v>0</v>
      </c>
      <c r="AZ116" s="20">
        <v>318</v>
      </c>
      <c r="BA116" s="43"/>
      <c r="BB116" s="3" t="s">
        <v>2197</v>
      </c>
      <c r="BD116" s="533">
        <v>1</v>
      </c>
      <c r="BE116" s="534">
        <v>2027</v>
      </c>
      <c r="BF116" s="535">
        <v>1</v>
      </c>
      <c r="BG116" s="536">
        <v>2027</v>
      </c>
    </row>
    <row r="117" spans="1:59" ht="15" customHeight="1">
      <c r="A117" s="124">
        <v>1116</v>
      </c>
      <c r="B117" s="124">
        <v>1116</v>
      </c>
      <c r="C117" s="537" t="s">
        <v>2356</v>
      </c>
      <c r="D117" s="537" t="s">
        <v>2356</v>
      </c>
      <c r="E117" s="525">
        <v>32.4</v>
      </c>
      <c r="F117" s="3" t="s">
        <v>2097</v>
      </c>
      <c r="G117" s="3" t="s">
        <v>2357</v>
      </c>
      <c r="H117" s="3">
        <v>-52.581511999999996</v>
      </c>
      <c r="I117" s="3">
        <v>-26.798359999999999</v>
      </c>
      <c r="J117" s="538" t="s">
        <v>1991</v>
      </c>
      <c r="K117" s="538" t="s">
        <v>1991</v>
      </c>
      <c r="L117" s="553">
        <v>2</v>
      </c>
      <c r="M117" s="106"/>
      <c r="N117" s="528">
        <v>2.068E-2</v>
      </c>
      <c r="O117" s="528">
        <v>4.6600000000000003E-2</v>
      </c>
      <c r="P117" s="287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6">
        <v>14.079523809523808</v>
      </c>
      <c r="T117" s="106">
        <v>20.100178571428568</v>
      </c>
      <c r="U117" s="106">
        <v>18.997083333333336</v>
      </c>
      <c r="V117" s="106">
        <v>16.960119047619045</v>
      </c>
      <c r="W117" s="287">
        <f t="shared" si="27"/>
        <v>0.61365861776809483</v>
      </c>
      <c r="X117" s="288">
        <f t="shared" si="19"/>
        <v>19.882539215686272</v>
      </c>
      <c r="Y117" s="288">
        <f t="shared" si="20"/>
        <v>2.3483130252100821</v>
      </c>
      <c r="Z117" s="106">
        <v>16.949568627450969</v>
      </c>
      <c r="AA117" s="106">
        <v>20.786745098039219</v>
      </c>
      <c r="AB117" s="106">
        <v>22.403254901960779</v>
      </c>
      <c r="AC117" s="106">
        <v>19.390588235294121</v>
      </c>
      <c r="AD117" s="105">
        <v>3</v>
      </c>
      <c r="AE117" s="32" t="str">
        <f>IF(AD117=0,"",VLOOKUP(AD117,tab_tipo_expansao!$A$2:$B$4,2,0))</f>
        <v>não_considerar</v>
      </c>
      <c r="AF117" s="124">
        <v>2022</v>
      </c>
      <c r="AG117" s="124">
        <v>2100</v>
      </c>
      <c r="AH117" s="124">
        <v>30</v>
      </c>
      <c r="AI117" s="529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6">
        <v>2</v>
      </c>
      <c r="AM117" s="530">
        <v>0</v>
      </c>
      <c r="AN117" s="23"/>
      <c r="AO117" s="531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2">
        <f>constantes!$B$12</f>
        <v>0</v>
      </c>
      <c r="AZ117" s="20">
        <v>318</v>
      </c>
      <c r="BA117" s="43"/>
      <c r="BB117" s="3" t="s">
        <v>2217</v>
      </c>
      <c r="BD117" s="533">
        <v>1</v>
      </c>
      <c r="BE117" s="534">
        <v>2035</v>
      </c>
      <c r="BF117" s="535">
        <v>3</v>
      </c>
      <c r="BG117" s="536">
        <v>2050</v>
      </c>
    </row>
    <row r="118" spans="1:59" ht="15" customHeight="1">
      <c r="A118" s="124">
        <v>1117</v>
      </c>
      <c r="B118" s="124">
        <v>1117</v>
      </c>
      <c r="C118" s="537" t="s">
        <v>2358</v>
      </c>
      <c r="D118" s="537" t="s">
        <v>2358</v>
      </c>
      <c r="E118" s="525">
        <v>33</v>
      </c>
      <c r="F118" s="3" t="s">
        <v>2196</v>
      </c>
      <c r="G118" s="3" t="s">
        <v>2323</v>
      </c>
      <c r="H118" s="3">
        <v>-51.615808999999999</v>
      </c>
      <c r="I118" s="3">
        <v>-18.796824999999998</v>
      </c>
      <c r="J118" s="538" t="s">
        <v>2005</v>
      </c>
      <c r="K118" s="538" t="s">
        <v>2005</v>
      </c>
      <c r="L118" s="553">
        <v>1</v>
      </c>
      <c r="M118" s="106"/>
      <c r="N118" s="528">
        <v>2.068E-2</v>
      </c>
      <c r="O118" s="528">
        <v>4.6600000000000003E-2</v>
      </c>
      <c r="P118" s="287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6">
        <v>28.912380952380957</v>
      </c>
      <c r="T118" s="106">
        <v>24.89559523809524</v>
      </c>
      <c r="U118" s="106">
        <v>21.827500000000001</v>
      </c>
      <c r="V118" s="106">
        <v>26.39321428571429</v>
      </c>
      <c r="W118" s="287">
        <f t="shared" si="27"/>
        <v>0.82486185383244215</v>
      </c>
      <c r="X118" s="288">
        <f t="shared" si="19"/>
        <v>27.22044117647059</v>
      </c>
      <c r="Y118" s="288">
        <f t="shared" si="20"/>
        <v>1.7132685574229676</v>
      </c>
      <c r="Z118" s="106">
        <v>29.043176470588236</v>
      </c>
      <c r="AA118" s="106">
        <v>27.426980392156867</v>
      </c>
      <c r="AB118" s="106">
        <v>24.505529411764712</v>
      </c>
      <c r="AC118" s="106">
        <v>27.906078431372546</v>
      </c>
      <c r="AD118" s="105">
        <v>3</v>
      </c>
      <c r="AE118" s="32" t="str">
        <f>IF(AD118=0,"",VLOOKUP(AD118,tab_tipo_expansao!$A$2:$B$4,2,0))</f>
        <v>não_considerar</v>
      </c>
      <c r="AF118" s="124">
        <v>2022</v>
      </c>
      <c r="AG118" s="124">
        <v>2100</v>
      </c>
      <c r="AH118" s="124">
        <v>30</v>
      </c>
      <c r="AI118" s="529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6">
        <v>2</v>
      </c>
      <c r="AM118" s="530">
        <v>0</v>
      </c>
      <c r="AN118" s="23"/>
      <c r="AO118" s="531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2">
        <f>constantes!$B$12</f>
        <v>0</v>
      </c>
      <c r="AZ118" s="20">
        <v>318</v>
      </c>
      <c r="BA118" s="43"/>
      <c r="BB118" s="3" t="s">
        <v>2183</v>
      </c>
      <c r="BD118" s="533">
        <v>1</v>
      </c>
      <c r="BE118" s="534">
        <v>2027</v>
      </c>
      <c r="BF118" s="535">
        <v>1</v>
      </c>
      <c r="BG118" s="536">
        <v>2027</v>
      </c>
    </row>
    <row r="119" spans="1:59" ht="15" customHeight="1">
      <c r="A119" s="124">
        <v>1118</v>
      </c>
      <c r="B119" s="124">
        <v>1118</v>
      </c>
      <c r="C119" s="537" t="s">
        <v>2359</v>
      </c>
      <c r="D119" s="537" t="s">
        <v>2359</v>
      </c>
      <c r="E119" s="525">
        <v>45.5</v>
      </c>
      <c r="F119" s="3" t="s">
        <v>2231</v>
      </c>
      <c r="G119" s="3" t="s">
        <v>2360</v>
      </c>
      <c r="H119" s="3">
        <v>-44.446559999999998</v>
      </c>
      <c r="I119" s="3">
        <v>-22.874324000000001</v>
      </c>
      <c r="J119" s="538" t="s">
        <v>284</v>
      </c>
      <c r="K119" s="538" t="s">
        <v>284</v>
      </c>
      <c r="L119" s="553">
        <v>1</v>
      </c>
      <c r="M119" s="106"/>
      <c r="N119" s="528">
        <v>2.068E-2</v>
      </c>
      <c r="O119" s="528">
        <v>4.6600000000000003E-2</v>
      </c>
      <c r="P119" s="287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6">
        <v>30.341009514539916</v>
      </c>
      <c r="T119" s="106">
        <v>26.634795813348461</v>
      </c>
      <c r="U119" s="106">
        <v>18.893436181305805</v>
      </c>
      <c r="V119" s="106">
        <v>20.976471258279673</v>
      </c>
      <c r="W119" s="287">
        <f t="shared" si="27"/>
        <v>0.56765074645560576</v>
      </c>
      <c r="X119" s="288">
        <f t="shared" si="19"/>
        <v>25.828108963730063</v>
      </c>
      <c r="Y119" s="288">
        <f t="shared" si="20"/>
        <v>1.6166807718615992</v>
      </c>
      <c r="Z119" s="106">
        <v>33.758759748828759</v>
      </c>
      <c r="AA119" s="106">
        <v>28.084970304779684</v>
      </c>
      <c r="AB119" s="106">
        <v>19.336038048872325</v>
      </c>
      <c r="AC119" s="106">
        <v>22.132667752439485</v>
      </c>
      <c r="AD119" s="105">
        <v>3</v>
      </c>
      <c r="AE119" s="32" t="str">
        <f>IF(AD119=0,"",VLOOKUP(AD119,tab_tipo_expansao!$A$2:$B$4,2,0))</f>
        <v>não_considerar</v>
      </c>
      <c r="AF119" s="124">
        <v>2022</v>
      </c>
      <c r="AG119" s="124">
        <v>2100</v>
      </c>
      <c r="AH119" s="124">
        <v>30</v>
      </c>
      <c r="AI119" s="529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6">
        <v>2</v>
      </c>
      <c r="AM119" s="530">
        <v>0</v>
      </c>
      <c r="AN119" s="23"/>
      <c r="AO119" s="531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2">
        <f>constantes!$B$12</f>
        <v>0</v>
      </c>
      <c r="AZ119" s="20">
        <v>318</v>
      </c>
      <c r="BA119" s="43"/>
      <c r="BB119" s="3" t="s">
        <v>2217</v>
      </c>
      <c r="BD119" s="533">
        <v>1</v>
      </c>
      <c r="BE119" s="534">
        <v>2035</v>
      </c>
      <c r="BF119" s="535">
        <v>3</v>
      </c>
      <c r="BG119" s="536">
        <v>2050</v>
      </c>
    </row>
    <row r="120" spans="1:59" ht="14.45">
      <c r="A120" s="124">
        <v>1119</v>
      </c>
      <c r="B120" s="124">
        <v>1119</v>
      </c>
      <c r="C120" s="537" t="s">
        <v>2361</v>
      </c>
      <c r="D120" s="537" t="s">
        <v>2361</v>
      </c>
      <c r="E120" s="525">
        <v>292</v>
      </c>
      <c r="F120" s="3" t="s">
        <v>2097</v>
      </c>
      <c r="G120" s="3" t="s">
        <v>2310</v>
      </c>
      <c r="H120" s="3">
        <v>-50.663587999999997</v>
      </c>
      <c r="I120" s="3">
        <v>-28.339153</v>
      </c>
      <c r="J120" s="538" t="s">
        <v>1991</v>
      </c>
      <c r="K120" s="538" t="s">
        <v>1991</v>
      </c>
      <c r="L120" s="553">
        <v>2</v>
      </c>
      <c r="M120" s="106"/>
      <c r="N120" s="528">
        <v>1.6379999999999999E-2</v>
      </c>
      <c r="O120" s="528">
        <v>6.1409999999999999E-2</v>
      </c>
      <c r="P120" s="287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6">
        <v>87.609523809523807</v>
      </c>
      <c r="T120" s="106">
        <v>131.0975</v>
      </c>
      <c r="U120" s="106">
        <v>239.09708333333336</v>
      </c>
      <c r="V120" s="106">
        <v>172.9425</v>
      </c>
      <c r="W120" s="287">
        <f t="shared" si="27"/>
        <v>0.55607339511146914</v>
      </c>
      <c r="X120" s="288">
        <f t="shared" si="19"/>
        <v>162.37343137254899</v>
      </c>
      <c r="Y120" s="288">
        <f t="shared" si="20"/>
        <v>4.6867795868347173</v>
      </c>
      <c r="Z120" s="106">
        <v>116.26337254901961</v>
      </c>
      <c r="AA120" s="106">
        <v>137.708</v>
      </c>
      <c r="AB120" s="106">
        <v>232.25733333333324</v>
      </c>
      <c r="AC120" s="106">
        <v>163.26501960784307</v>
      </c>
      <c r="AD120" s="105">
        <v>1</v>
      </c>
      <c r="AE120" s="32" t="str">
        <f>IF(AD120=0,"",VLOOKUP(AD120,tab_tipo_expansao!$A$2:$B$4,2,0))</f>
        <v>opcional</v>
      </c>
      <c r="AF120" s="124">
        <v>2028</v>
      </c>
      <c r="AG120" s="124">
        <v>2100</v>
      </c>
      <c r="AH120" s="124">
        <v>30</v>
      </c>
      <c r="AI120" s="529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6">
        <v>2</v>
      </c>
      <c r="AM120" s="530">
        <v>0</v>
      </c>
      <c r="AN120" s="23"/>
      <c r="AO120" s="531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2">
        <f>constantes!$B$12</f>
        <v>0</v>
      </c>
      <c r="AZ120" s="20">
        <v>318</v>
      </c>
      <c r="BA120" s="43"/>
      <c r="BB120" s="3" t="s">
        <v>2197</v>
      </c>
      <c r="BD120" s="533">
        <v>1</v>
      </c>
      <c r="BE120" s="534">
        <v>2027</v>
      </c>
      <c r="BF120" s="535">
        <v>1</v>
      </c>
      <c r="BG120" s="536">
        <v>2027</v>
      </c>
    </row>
    <row r="121" spans="1:59" ht="14.45">
      <c r="A121" s="124">
        <v>1120</v>
      </c>
      <c r="B121" s="124">
        <v>1120</v>
      </c>
      <c r="C121" s="537" t="s">
        <v>2362</v>
      </c>
      <c r="D121" s="537" t="s">
        <v>2362</v>
      </c>
      <c r="E121" s="525">
        <v>103.29</v>
      </c>
      <c r="F121" s="3" t="s">
        <v>2196</v>
      </c>
      <c r="G121" s="3" t="s">
        <v>2341</v>
      </c>
      <c r="H121" s="3">
        <v>-52.300275999999997</v>
      </c>
      <c r="I121" s="3">
        <v>-23.578451000000001</v>
      </c>
      <c r="J121" s="538" t="s">
        <v>153</v>
      </c>
      <c r="K121" s="538" t="s">
        <v>153</v>
      </c>
      <c r="L121" s="553">
        <v>2</v>
      </c>
      <c r="M121" s="106"/>
      <c r="N121" s="528">
        <v>1.9820000000000001E-2</v>
      </c>
      <c r="O121" s="528">
        <v>5.2919999999999995E-2</v>
      </c>
      <c r="P121" s="287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6">
        <v>61.397142857142853</v>
      </c>
      <c r="T121" s="106">
        <v>58.371309523809515</v>
      </c>
      <c r="U121" s="106">
        <v>51.513749999999995</v>
      </c>
      <c r="V121" s="106">
        <v>63.271964285714283</v>
      </c>
      <c r="W121" s="287">
        <f t="shared" si="27"/>
        <v>0.65428851567735236</v>
      </c>
      <c r="X121" s="288">
        <f t="shared" si="19"/>
        <v>67.581460784313734</v>
      </c>
      <c r="Y121" s="288">
        <f t="shared" si="20"/>
        <v>8.9429191176470724</v>
      </c>
      <c r="Z121" s="106">
        <v>74.203372549019619</v>
      </c>
      <c r="AA121" s="106">
        <v>61.752549019607848</v>
      </c>
      <c r="AB121" s="106">
        <v>62.025411764705865</v>
      </c>
      <c r="AC121" s="106">
        <v>72.344509803921582</v>
      </c>
      <c r="AD121" s="105">
        <v>1</v>
      </c>
      <c r="AE121" s="32" t="str">
        <f>IF(AD121=0,"",VLOOKUP(AD121,tab_tipo_expansao!$A$2:$B$4,2,0))</f>
        <v>opcional</v>
      </c>
      <c r="AF121" s="124">
        <v>2028</v>
      </c>
      <c r="AG121" s="124">
        <v>2100</v>
      </c>
      <c r="AH121" s="124">
        <v>30</v>
      </c>
      <c r="AI121" s="529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6">
        <v>2</v>
      </c>
      <c r="AM121" s="530">
        <v>0</v>
      </c>
      <c r="AN121" s="23"/>
      <c r="AO121" s="531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2">
        <f>constantes!$B$12</f>
        <v>0</v>
      </c>
      <c r="AZ121" s="20">
        <v>318</v>
      </c>
      <c r="BA121" s="43"/>
      <c r="BB121" s="3" t="s">
        <v>2197</v>
      </c>
      <c r="BD121" s="533">
        <v>1</v>
      </c>
      <c r="BE121" s="534">
        <v>2027</v>
      </c>
      <c r="BF121" s="535">
        <v>1</v>
      </c>
      <c r="BG121" s="536">
        <v>2027</v>
      </c>
    </row>
    <row r="122" spans="1:59" ht="14.45">
      <c r="A122" s="124">
        <v>1121</v>
      </c>
      <c r="B122" s="124">
        <v>1121</v>
      </c>
      <c r="C122" s="537" t="s">
        <v>2363</v>
      </c>
      <c r="D122" s="537" t="s">
        <v>2363</v>
      </c>
      <c r="E122" s="525">
        <v>524</v>
      </c>
      <c r="F122" s="3" t="s">
        <v>2097</v>
      </c>
      <c r="G122" s="3" t="s">
        <v>2097</v>
      </c>
      <c r="H122">
        <v>-54.904443999999998</v>
      </c>
      <c r="I122">
        <v>-27.651109000000002</v>
      </c>
      <c r="J122" s="538" t="s">
        <v>151</v>
      </c>
      <c r="K122" s="538" t="s">
        <v>151</v>
      </c>
      <c r="L122" s="553">
        <v>2</v>
      </c>
      <c r="M122" s="106"/>
      <c r="N122" s="528">
        <v>1.6379999999999999E-2</v>
      </c>
      <c r="O122" s="528">
        <v>6.1409999999999999E-2</v>
      </c>
      <c r="P122" s="287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6">
        <v>151.52071428571426</v>
      </c>
      <c r="T122" s="106">
        <v>242.80437500000002</v>
      </c>
      <c r="U122" s="106">
        <v>320.42770833333333</v>
      </c>
      <c r="V122" s="106">
        <v>290.03970238095241</v>
      </c>
      <c r="W122" s="287">
        <f t="shared" si="27"/>
        <v>0.55372075662326004</v>
      </c>
      <c r="X122" s="288">
        <f t="shared" si="19"/>
        <v>290.14967647058825</v>
      </c>
      <c r="Y122" s="288">
        <f t="shared" si="20"/>
        <v>38.951551470588242</v>
      </c>
      <c r="Z122" s="106">
        <v>200.40786274509807</v>
      </c>
      <c r="AA122" s="106">
        <v>278.69650980392157</v>
      </c>
      <c r="AB122" s="106">
        <v>364.19805882352944</v>
      </c>
      <c r="AC122" s="106">
        <v>317.29627450980388</v>
      </c>
      <c r="AD122" s="105">
        <v>3</v>
      </c>
      <c r="AE122" s="32" t="str">
        <f>IF(AD122=0,"",VLOOKUP(AD122,tab_tipo_expansao!$A$2:$B$4,2,0))</f>
        <v>não_considerar</v>
      </c>
      <c r="AF122" s="124">
        <v>2022</v>
      </c>
      <c r="AG122" s="124">
        <v>2100</v>
      </c>
      <c r="AH122" s="124">
        <v>30</v>
      </c>
      <c r="AI122" s="529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6">
        <v>3</v>
      </c>
      <c r="AM122" s="530">
        <v>0</v>
      </c>
      <c r="AN122" s="23"/>
      <c r="AO122" s="531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2">
        <f>constantes!$B$12</f>
        <v>0</v>
      </c>
      <c r="AZ122" s="20">
        <v>318</v>
      </c>
      <c r="BA122" s="43"/>
      <c r="BB122" s="3" t="s">
        <v>2185</v>
      </c>
      <c r="BD122" s="533">
        <v>1</v>
      </c>
      <c r="BE122" s="534">
        <v>2030</v>
      </c>
      <c r="BF122" s="535">
        <v>1</v>
      </c>
      <c r="BG122" s="536">
        <v>2030</v>
      </c>
    </row>
    <row r="123" spans="1:59" ht="14.45">
      <c r="A123" s="124">
        <v>1122</v>
      </c>
      <c r="B123" s="124">
        <v>1122</v>
      </c>
      <c r="C123" s="537" t="s">
        <v>2364</v>
      </c>
      <c r="D123" s="537" t="s">
        <v>2364</v>
      </c>
      <c r="E123" s="525">
        <v>54</v>
      </c>
      <c r="F123" s="3" t="s">
        <v>2231</v>
      </c>
      <c r="G123" s="3" t="s">
        <v>2365</v>
      </c>
      <c r="H123">
        <v>-41.708378000000003</v>
      </c>
      <c r="I123">
        <v>-19.806308999999999</v>
      </c>
      <c r="J123" s="538" t="s">
        <v>152</v>
      </c>
      <c r="K123" s="538" t="s">
        <v>152</v>
      </c>
      <c r="L123" s="553">
        <v>1</v>
      </c>
      <c r="M123" s="106"/>
      <c r="N123" s="528">
        <v>2.068E-2</v>
      </c>
      <c r="O123" s="528">
        <v>4.6600000000000003E-2</v>
      </c>
      <c r="P123" s="287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6">
        <v>36.009110193080339</v>
      </c>
      <c r="T123" s="106">
        <v>31.610526899358607</v>
      </c>
      <c r="U123" s="106">
        <v>22.422979204187111</v>
      </c>
      <c r="V123" s="106">
        <v>24.895152702134116</v>
      </c>
      <c r="W123" s="287">
        <f t="shared" si="27"/>
        <v>0.56765074645560576</v>
      </c>
      <c r="X123" s="288">
        <f t="shared" si="19"/>
        <v>30.653140308602708</v>
      </c>
      <c r="Y123" s="288">
        <f t="shared" si="20"/>
        <v>1.9186980589126641</v>
      </c>
      <c r="Z123" s="106">
        <v>40.065341240368191</v>
      </c>
      <c r="AA123" s="106">
        <v>33.331613108969293</v>
      </c>
      <c r="AB123" s="106">
        <v>22.948264937123202</v>
      </c>
      <c r="AC123" s="106">
        <v>26.267341947950158</v>
      </c>
      <c r="AD123" s="105">
        <v>1</v>
      </c>
      <c r="AE123" s="32" t="str">
        <f>IF(AD123=0,"",VLOOKUP(AD123,tab_tipo_expansao!$A$2:$B$4,2,0))</f>
        <v>opcional</v>
      </c>
      <c r="AF123" s="124">
        <v>2028</v>
      </c>
      <c r="AG123" s="124">
        <v>2100</v>
      </c>
      <c r="AH123" s="124">
        <v>30</v>
      </c>
      <c r="AI123" s="529">
        <v>540</v>
      </c>
      <c r="AJ123" s="24">
        <f>AK123/constantes!$B$4</f>
        <v>2564.102564102564</v>
      </c>
      <c r="AK123" s="33">
        <f t="shared" si="28"/>
        <v>10000</v>
      </c>
      <c r="AL123" s="86">
        <v>2</v>
      </c>
      <c r="AM123" s="530">
        <v>0</v>
      </c>
      <c r="AN123" s="23"/>
      <c r="AO123" s="531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2">
        <f>constantes!$B$12</f>
        <v>0</v>
      </c>
      <c r="AZ123" s="20">
        <v>318</v>
      </c>
      <c r="BA123" s="43"/>
      <c r="BB123" s="3" t="s">
        <v>2197</v>
      </c>
      <c r="BD123" s="533">
        <v>1</v>
      </c>
      <c r="BE123" s="534">
        <v>2027</v>
      </c>
      <c r="BF123" s="535">
        <v>1</v>
      </c>
      <c r="BG123" s="536">
        <v>2027</v>
      </c>
    </row>
    <row r="124" spans="1:59" ht="14.45">
      <c r="A124" s="124">
        <v>1123</v>
      </c>
      <c r="B124" s="124">
        <v>1123</v>
      </c>
      <c r="C124" s="537" t="s">
        <v>2355</v>
      </c>
      <c r="D124" s="537" t="s">
        <v>2355</v>
      </c>
      <c r="E124" s="525">
        <v>90</v>
      </c>
      <c r="F124" s="3" t="s">
        <v>2199</v>
      </c>
      <c r="G124" s="3" t="s">
        <v>2355</v>
      </c>
      <c r="H124" s="3">
        <v>-47.81671</v>
      </c>
      <c r="I124" s="3">
        <v>-12.667058000000001</v>
      </c>
      <c r="J124" s="538" t="s">
        <v>1983</v>
      </c>
      <c r="K124" s="538" t="s">
        <v>1983</v>
      </c>
      <c r="L124" s="553">
        <v>1</v>
      </c>
      <c r="M124" s="106"/>
      <c r="N124" s="528">
        <v>1.9820000000000001E-2</v>
      </c>
      <c r="O124" s="528">
        <v>5.2919999999999995E-2</v>
      </c>
      <c r="P124" s="287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6">
        <v>64.278571428571425</v>
      </c>
      <c r="T124" s="106">
        <v>39.370059523809523</v>
      </c>
      <c r="U124" s="106">
        <v>28.348333333333333</v>
      </c>
      <c r="V124" s="106">
        <v>43.955714285714286</v>
      </c>
      <c r="W124" s="287">
        <f t="shared" si="27"/>
        <v>0.53799673202614373</v>
      </c>
      <c r="X124" s="288">
        <f t="shared" si="19"/>
        <v>48.419705882352936</v>
      </c>
      <c r="Y124" s="288">
        <f t="shared" si="20"/>
        <v>4.4315362394957916</v>
      </c>
      <c r="Z124" s="106">
        <v>70.503490196078431</v>
      </c>
      <c r="AA124" s="106">
        <v>45.979294117647036</v>
      </c>
      <c r="AB124" s="106">
        <v>27.821058823529413</v>
      </c>
      <c r="AC124" s="106">
        <v>49.37498039215685</v>
      </c>
      <c r="AD124" s="105">
        <v>3</v>
      </c>
      <c r="AE124" s="32" t="str">
        <f>IF(AD124=0,"",VLOOKUP(AD124,tab_tipo_expansao!$A$2:$B$4,2,0))</f>
        <v>não_considerar</v>
      </c>
      <c r="AF124" s="124">
        <v>2027</v>
      </c>
      <c r="AG124" s="124">
        <v>2100</v>
      </c>
      <c r="AH124" s="124">
        <v>30</v>
      </c>
      <c r="AI124" s="529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6">
        <v>2</v>
      </c>
      <c r="AM124" s="530">
        <v>0</v>
      </c>
      <c r="AN124" s="23"/>
      <c r="AO124" s="531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2">
        <f>constantes!$B$12</f>
        <v>0</v>
      </c>
      <c r="AZ124" s="20">
        <v>318</v>
      </c>
      <c r="BA124" s="43"/>
      <c r="BB124" s="3" t="s">
        <v>2183</v>
      </c>
      <c r="BD124" s="533">
        <v>1</v>
      </c>
      <c r="BE124" s="534">
        <v>2027</v>
      </c>
      <c r="BF124" s="535">
        <v>1</v>
      </c>
      <c r="BG124" s="536">
        <v>2027</v>
      </c>
    </row>
    <row r="125" spans="1:59" ht="14.45">
      <c r="A125" s="124">
        <v>1124</v>
      </c>
      <c r="B125" s="124">
        <v>1124</v>
      </c>
      <c r="C125" s="537" t="s">
        <v>2366</v>
      </c>
      <c r="D125" s="537" t="s">
        <v>2366</v>
      </c>
      <c r="E125" s="525">
        <v>74.5</v>
      </c>
      <c r="F125" s="3" t="s">
        <v>2181</v>
      </c>
      <c r="G125" s="3" t="s">
        <v>2335</v>
      </c>
      <c r="H125" s="3">
        <v>-57.389727999999998</v>
      </c>
      <c r="I125" s="3">
        <v>-12.818666</v>
      </c>
      <c r="J125" s="538" t="s">
        <v>160</v>
      </c>
      <c r="K125" s="538" t="s">
        <v>160</v>
      </c>
      <c r="L125" s="553">
        <v>10</v>
      </c>
      <c r="M125" s="106"/>
      <c r="N125" s="528">
        <v>1.9820000000000001E-2</v>
      </c>
      <c r="O125" s="528">
        <v>5.2919999999999995E-2</v>
      </c>
      <c r="P125" s="287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6">
        <v>33.089999999999996</v>
      </c>
      <c r="T125" s="106">
        <v>27.067023809523807</v>
      </c>
      <c r="U125" s="106">
        <v>20.861249999999998</v>
      </c>
      <c r="V125" s="106">
        <v>25.338869047619045</v>
      </c>
      <c r="W125" s="287">
        <f t="shared" si="27"/>
        <v>0.35025977102250283</v>
      </c>
      <c r="X125" s="288">
        <f t="shared" si="19"/>
        <v>26.09435294117646</v>
      </c>
      <c r="Y125" s="288">
        <f t="shared" si="20"/>
        <v>-0.49493277310925166</v>
      </c>
      <c r="Z125" s="106">
        <v>34.324549019607829</v>
      </c>
      <c r="AA125" s="106">
        <v>26.628352941176463</v>
      </c>
      <c r="AB125" s="106">
        <v>19.016980392156853</v>
      </c>
      <c r="AC125" s="106">
        <v>24.407529411764699</v>
      </c>
      <c r="AD125" s="105">
        <v>3</v>
      </c>
      <c r="AE125" s="32" t="str">
        <f>IF(AD125=0,"",VLOOKUP(AD125,tab_tipo_expansao!$A$2:$B$4,2,0))</f>
        <v>não_considerar</v>
      </c>
      <c r="AF125" s="124">
        <v>2022</v>
      </c>
      <c r="AG125" s="124">
        <v>2100</v>
      </c>
      <c r="AH125" s="124">
        <v>30</v>
      </c>
      <c r="AI125" s="529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6">
        <v>2</v>
      </c>
      <c r="AM125" s="530">
        <v>0</v>
      </c>
      <c r="AN125" s="23"/>
      <c r="AO125" s="531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2">
        <f>constantes!$B$12</f>
        <v>0</v>
      </c>
      <c r="AZ125" s="20">
        <v>318</v>
      </c>
      <c r="BA125" s="43"/>
      <c r="BB125" s="3" t="s">
        <v>2217</v>
      </c>
      <c r="BD125" s="533">
        <v>1</v>
      </c>
      <c r="BE125" s="534">
        <v>2035</v>
      </c>
      <c r="BF125" s="535">
        <v>3</v>
      </c>
      <c r="BG125" s="536">
        <v>2050</v>
      </c>
    </row>
    <row r="126" spans="1:59" ht="14.45">
      <c r="A126" s="124">
        <v>1125</v>
      </c>
      <c r="B126" s="124">
        <v>1125</v>
      </c>
      <c r="C126" s="537" t="s">
        <v>2367</v>
      </c>
      <c r="D126" s="537" t="s">
        <v>2367</v>
      </c>
      <c r="E126" s="525">
        <v>199.3</v>
      </c>
      <c r="F126" s="3" t="s">
        <v>2181</v>
      </c>
      <c r="G126" s="3" t="s">
        <v>2290</v>
      </c>
      <c r="H126" s="3">
        <v>-61.588611</v>
      </c>
      <c r="I126" s="3">
        <v>2.940833</v>
      </c>
      <c r="J126" s="538" t="s">
        <v>159</v>
      </c>
      <c r="K126" s="538" t="s">
        <v>159</v>
      </c>
      <c r="L126" s="553">
        <v>4</v>
      </c>
      <c r="M126" s="106"/>
      <c r="N126" s="528">
        <v>1.6379999999999999E-2</v>
      </c>
      <c r="O126" s="528">
        <v>6.1409999999999999E-2</v>
      </c>
      <c r="P126" s="287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6">
        <v>51.911428571428566</v>
      </c>
      <c r="T126" s="106">
        <v>119.79119047619048</v>
      </c>
      <c r="U126" s="106">
        <v>165.94541666666666</v>
      </c>
      <c r="V126" s="106">
        <v>76.800654761904767</v>
      </c>
      <c r="W126" s="287">
        <f t="shared" si="27"/>
        <v>0.44201942091437679</v>
      </c>
      <c r="X126" s="288">
        <f t="shared" si="19"/>
        <v>88.094470588235296</v>
      </c>
      <c r="Y126" s="288">
        <f t="shared" si="20"/>
        <v>-15.517702030812316</v>
      </c>
      <c r="Z126" s="106">
        <v>43.095176470588228</v>
      </c>
      <c r="AA126" s="106">
        <v>105.64650980392157</v>
      </c>
      <c r="AB126" s="106">
        <v>139.45988235294121</v>
      </c>
      <c r="AC126" s="106">
        <v>64.176313725490161</v>
      </c>
      <c r="AD126" s="105">
        <v>3</v>
      </c>
      <c r="AE126" s="32" t="str">
        <f>IF(AD126=0,"",VLOOKUP(AD126,tab_tipo_expansao!$A$2:$B$4,2,0))</f>
        <v>não_considerar</v>
      </c>
      <c r="AF126" s="124">
        <v>2022</v>
      </c>
      <c r="AG126" s="124">
        <v>2100</v>
      </c>
      <c r="AH126" s="124">
        <v>30</v>
      </c>
      <c r="AI126" s="529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6">
        <v>2</v>
      </c>
      <c r="AM126" s="530">
        <v>0</v>
      </c>
      <c r="AN126" s="23"/>
      <c r="AO126" s="531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2">
        <f>constantes!$B$12</f>
        <v>0</v>
      </c>
      <c r="AZ126" s="20">
        <v>318</v>
      </c>
      <c r="BA126" s="43"/>
      <c r="BB126" s="3" t="s">
        <v>2183</v>
      </c>
      <c r="BD126" s="533">
        <v>1</v>
      </c>
      <c r="BE126" s="534">
        <v>2027</v>
      </c>
      <c r="BF126" s="535">
        <v>1</v>
      </c>
      <c r="BG126" s="536">
        <v>2027</v>
      </c>
    </row>
    <row r="127" spans="1:59" ht="14.45">
      <c r="A127" s="124">
        <v>1126</v>
      </c>
      <c r="B127" s="124">
        <v>1126</v>
      </c>
      <c r="C127" s="537" t="s">
        <v>2368</v>
      </c>
      <c r="D127" s="537" t="s">
        <v>2368</v>
      </c>
      <c r="E127" s="525">
        <v>69.900000000000006</v>
      </c>
      <c r="F127" s="3" t="s">
        <v>2181</v>
      </c>
      <c r="G127" s="3" t="s">
        <v>2290</v>
      </c>
      <c r="H127" s="3">
        <v>-61.663888999999998</v>
      </c>
      <c r="I127" s="3">
        <v>2.895556</v>
      </c>
      <c r="J127" s="538" t="s">
        <v>159</v>
      </c>
      <c r="K127" s="538" t="s">
        <v>159</v>
      </c>
      <c r="L127" s="553">
        <v>4</v>
      </c>
      <c r="M127" s="106"/>
      <c r="N127" s="528">
        <v>1.9820000000000001E-2</v>
      </c>
      <c r="O127" s="528">
        <v>5.2919999999999995E-2</v>
      </c>
      <c r="P127" s="287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6">
        <v>18.95571428571429</v>
      </c>
      <c r="T127" s="106">
        <v>41.366250000000001</v>
      </c>
      <c r="U127" s="106">
        <v>54.29</v>
      </c>
      <c r="V127" s="106">
        <v>28.134345238095239</v>
      </c>
      <c r="W127" s="287">
        <f t="shared" si="27"/>
        <v>0.4469433925215292</v>
      </c>
      <c r="X127" s="288">
        <f t="shared" si="19"/>
        <v>31.241343137254894</v>
      </c>
      <c r="Y127" s="288">
        <f t="shared" si="20"/>
        <v>-4.4452342436974916</v>
      </c>
      <c r="Z127" s="106">
        <v>15.782980392156858</v>
      </c>
      <c r="AA127" s="106">
        <v>37.200235294117647</v>
      </c>
      <c r="AB127" s="106">
        <v>48.481215686274481</v>
      </c>
      <c r="AC127" s="106">
        <v>23.500941176470594</v>
      </c>
      <c r="AD127" s="105">
        <v>3</v>
      </c>
      <c r="AE127" s="32" t="str">
        <f>IF(AD127=0,"",VLOOKUP(AD127,tab_tipo_expansao!$A$2:$B$4,2,0))</f>
        <v>não_considerar</v>
      </c>
      <c r="AF127" s="124">
        <v>2022</v>
      </c>
      <c r="AG127" s="124">
        <v>2100</v>
      </c>
      <c r="AH127" s="124">
        <v>30</v>
      </c>
      <c r="AI127" s="529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6">
        <v>2</v>
      </c>
      <c r="AM127" s="530">
        <v>0</v>
      </c>
      <c r="AN127" s="23"/>
      <c r="AO127" s="531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2">
        <f>constantes!$B$12</f>
        <v>0</v>
      </c>
      <c r="AZ127" s="20">
        <v>318</v>
      </c>
      <c r="BA127" s="43"/>
      <c r="BB127" s="3" t="s">
        <v>2183</v>
      </c>
      <c r="BD127" s="533">
        <v>1</v>
      </c>
      <c r="BE127" s="534">
        <v>2027</v>
      </c>
      <c r="BF127" s="535">
        <v>1</v>
      </c>
      <c r="BG127" s="536">
        <v>2027</v>
      </c>
    </row>
    <row r="128" spans="1:59" ht="14.45">
      <c r="A128" s="124">
        <v>1127</v>
      </c>
      <c r="B128" s="124">
        <v>1127</v>
      </c>
      <c r="C128" s="537" t="s">
        <v>2369</v>
      </c>
      <c r="D128" s="537" t="s">
        <v>2369</v>
      </c>
      <c r="E128" s="525">
        <v>64</v>
      </c>
      <c r="F128" s="3" t="s">
        <v>2199</v>
      </c>
      <c r="G128" s="3" t="s">
        <v>2219</v>
      </c>
      <c r="H128" s="3">
        <v>-47.134112999999999</v>
      </c>
      <c r="I128" s="3">
        <v>-12.364687999999999</v>
      </c>
      <c r="J128" s="538" t="s">
        <v>1983</v>
      </c>
      <c r="K128" s="538" t="s">
        <v>1983</v>
      </c>
      <c r="L128" s="553">
        <v>1</v>
      </c>
      <c r="M128" s="106"/>
      <c r="N128" s="528">
        <v>1.9820000000000001E-2</v>
      </c>
      <c r="O128" s="528">
        <v>5.2919999999999995E-2</v>
      </c>
      <c r="P128" s="287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6">
        <v>42.313809523809518</v>
      </c>
      <c r="T128" s="106">
        <v>31.258333333333336</v>
      </c>
      <c r="U128" s="106">
        <v>25.91416666666667</v>
      </c>
      <c r="V128" s="106">
        <v>31.80857142857143</v>
      </c>
      <c r="W128" s="287">
        <f t="shared" si="27"/>
        <v>0.59711672794117643</v>
      </c>
      <c r="X128" s="288">
        <f t="shared" si="19"/>
        <v>38.215470588235291</v>
      </c>
      <c r="Y128" s="288">
        <f t="shared" si="20"/>
        <v>5.3917503501400503</v>
      </c>
      <c r="Z128" s="106">
        <v>51.365333333333332</v>
      </c>
      <c r="AA128" s="106">
        <v>36.814784313725475</v>
      </c>
      <c r="AB128" s="106">
        <v>28.142980392156868</v>
      </c>
      <c r="AC128" s="106">
        <v>36.538784313725493</v>
      </c>
      <c r="AD128" s="105">
        <v>1</v>
      </c>
      <c r="AE128" s="32" t="str">
        <f>IF(AD128=0,"",VLOOKUP(AD128,tab_tipo_expansao!$A$2:$B$4,2,0))</f>
        <v>opcional</v>
      </c>
      <c r="AF128" s="124">
        <v>2028</v>
      </c>
      <c r="AG128" s="124">
        <v>2100</v>
      </c>
      <c r="AH128" s="124">
        <v>30</v>
      </c>
      <c r="AI128" s="529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6">
        <v>2</v>
      </c>
      <c r="AM128" s="530">
        <v>0</v>
      </c>
      <c r="AN128" s="23"/>
      <c r="AO128" s="531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2">
        <f>constantes!$B$12</f>
        <v>0</v>
      </c>
      <c r="AZ128" s="20">
        <v>318</v>
      </c>
      <c r="BA128" s="43"/>
      <c r="BB128" s="3" t="s">
        <v>2197</v>
      </c>
      <c r="BD128" s="533">
        <v>1</v>
      </c>
      <c r="BE128" s="534">
        <v>2027</v>
      </c>
      <c r="BF128" s="535">
        <v>1</v>
      </c>
      <c r="BG128" s="536">
        <v>2027</v>
      </c>
    </row>
    <row r="129" spans="1:59" ht="14.45">
      <c r="A129" s="124">
        <v>1301</v>
      </c>
      <c r="B129" s="124">
        <v>1301</v>
      </c>
      <c r="C129" s="537" t="s">
        <v>2370</v>
      </c>
      <c r="D129" s="537" t="s">
        <v>2370</v>
      </c>
      <c r="E129" s="525">
        <v>1</v>
      </c>
      <c r="J129" s="538" t="s">
        <v>151</v>
      </c>
      <c r="K129" s="538" t="s">
        <v>151</v>
      </c>
      <c r="L129" s="553">
        <v>2</v>
      </c>
      <c r="M129" s="106"/>
      <c r="N129" s="528">
        <v>1.6719999999999999E-2</v>
      </c>
      <c r="O129" s="528">
        <v>5.4030000000000002E-2</v>
      </c>
      <c r="P129" s="287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6">
        <v>0.51274816274463664</v>
      </c>
      <c r="T129" s="106">
        <v>0.50865090613562824</v>
      </c>
      <c r="U129" s="106">
        <v>0.59339865393857982</v>
      </c>
      <c r="V129" s="106">
        <v>0.56343780351470685</v>
      </c>
      <c r="W129" s="287">
        <f t="shared" si="27"/>
        <v>0.54455888158338783</v>
      </c>
      <c r="X129" s="288">
        <f t="shared" si="19"/>
        <v>0.54455888158338783</v>
      </c>
      <c r="Y129" s="288">
        <f t="shared" si="20"/>
        <v>0</v>
      </c>
      <c r="Z129" s="106">
        <v>0.51274816274463664</v>
      </c>
      <c r="AA129" s="106">
        <v>0.50865090613562824</v>
      </c>
      <c r="AB129" s="106">
        <v>0.59339865393857982</v>
      </c>
      <c r="AC129" s="106">
        <v>0.56343780351470685</v>
      </c>
      <c r="AD129" s="105">
        <v>2</v>
      </c>
      <c r="AE129" s="32" t="str">
        <f>IF(AD129=0,"",VLOOKUP(AD129,tab_tipo_expansao!$A$2:$B$4,2,0))</f>
        <v>obrigatoria</v>
      </c>
      <c r="AF129" s="124">
        <v>2015</v>
      </c>
      <c r="AG129" s="124">
        <v>2100</v>
      </c>
      <c r="AH129" s="124">
        <v>30</v>
      </c>
      <c r="AI129" s="529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6">
        <v>6</v>
      </c>
      <c r="AM129" s="530">
        <v>0</v>
      </c>
      <c r="AN129" s="23"/>
      <c r="AO129" s="531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2">
        <f>constantes!$B$12</f>
        <v>0</v>
      </c>
      <c r="AZ129" s="20">
        <v>319</v>
      </c>
      <c r="BA129" s="43"/>
      <c r="BD129" s="533"/>
      <c r="BE129" s="534"/>
      <c r="BF129" s="535"/>
      <c r="BG129" s="536"/>
    </row>
    <row r="130" spans="1:59" ht="14.45">
      <c r="A130" s="124">
        <v>1302</v>
      </c>
      <c r="B130" s="124">
        <v>1302</v>
      </c>
      <c r="C130" s="537" t="s">
        <v>2371</v>
      </c>
      <c r="D130" s="537" t="s">
        <v>2371</v>
      </c>
      <c r="E130" s="525">
        <v>3.4</v>
      </c>
      <c r="J130" s="538" t="s">
        <v>155</v>
      </c>
      <c r="K130" s="538" t="s">
        <v>155</v>
      </c>
      <c r="L130" s="553">
        <v>9</v>
      </c>
      <c r="M130" s="106"/>
      <c r="N130" s="528">
        <v>1.9820000000000001E-2</v>
      </c>
      <c r="O130" s="528">
        <v>5.2919999999999995E-2</v>
      </c>
      <c r="P130" s="287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6">
        <v>2.0989980301451632</v>
      </c>
      <c r="T130" s="106">
        <v>1.9712020886314214</v>
      </c>
      <c r="U130" s="106">
        <v>1.4807809950338366</v>
      </c>
      <c r="V130" s="106">
        <v>1.7062314692677472</v>
      </c>
      <c r="W130" s="287">
        <f t="shared" ref="W130:W148" si="34">X130/$E130</f>
        <v>0.53361857228515952</v>
      </c>
      <c r="X130" s="288">
        <f t="shared" ref="X130:X193" si="35">AVERAGE(Z130:AC130)</f>
        <v>1.8143031457695422</v>
      </c>
      <c r="Y130" s="288">
        <f t="shared" ref="Y130:Y193" si="36">X130-Q130</f>
        <v>0</v>
      </c>
      <c r="Z130" s="106">
        <v>2.0989980301451632</v>
      </c>
      <c r="AA130" s="106">
        <v>1.9712020886314214</v>
      </c>
      <c r="AB130" s="106">
        <v>1.4807809950338366</v>
      </c>
      <c r="AC130" s="106">
        <v>1.7062314692677472</v>
      </c>
      <c r="AD130" s="105">
        <v>2</v>
      </c>
      <c r="AE130" s="32" t="str">
        <f>IF(AD130=0,"",VLOOKUP(AD130,tab_tipo_expansao!$A$2:$B$4,2,0))</f>
        <v>obrigatoria</v>
      </c>
      <c r="AF130" s="124">
        <v>2015</v>
      </c>
      <c r="AG130" s="124">
        <v>2100</v>
      </c>
      <c r="AH130" s="124">
        <v>30</v>
      </c>
      <c r="AI130" s="529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6">
        <v>6</v>
      </c>
      <c r="AM130" s="530">
        <v>0</v>
      </c>
      <c r="AN130" s="23"/>
      <c r="AO130" s="531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2">
        <f>constantes!$B$12</f>
        <v>0</v>
      </c>
      <c r="AZ130" s="20">
        <v>319</v>
      </c>
      <c r="BA130" s="43"/>
      <c r="BD130" s="533"/>
      <c r="BE130" s="534"/>
      <c r="BF130" s="535"/>
      <c r="BG130" s="536"/>
    </row>
    <row r="131" spans="1:59" ht="14.45">
      <c r="A131" s="124">
        <v>1306</v>
      </c>
      <c r="B131" s="124">
        <v>1306</v>
      </c>
      <c r="C131" s="537" t="s">
        <v>2372</v>
      </c>
      <c r="D131" s="537" t="s">
        <v>2372</v>
      </c>
      <c r="E131" s="525">
        <v>7.4</v>
      </c>
      <c r="J131" s="538" t="s">
        <v>157</v>
      </c>
      <c r="K131" s="538" t="s">
        <v>157</v>
      </c>
      <c r="L131" s="553">
        <v>6</v>
      </c>
      <c r="M131" s="106"/>
      <c r="N131" s="528">
        <v>1.6719999999999999E-2</v>
      </c>
      <c r="O131" s="528">
        <v>5.4030000000000002E-2</v>
      </c>
      <c r="P131" s="287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6">
        <v>4.2576876736473475</v>
      </c>
      <c r="T131" s="106">
        <v>4.0140233026323635</v>
      </c>
      <c r="U131" s="106">
        <v>2.7568099176329404</v>
      </c>
      <c r="V131" s="106">
        <v>3.3223200533457153</v>
      </c>
      <c r="W131" s="287">
        <f t="shared" si="34"/>
        <v>0.48482570767764749</v>
      </c>
      <c r="X131" s="288">
        <f t="shared" si="35"/>
        <v>3.5877102368145914</v>
      </c>
      <c r="Y131" s="288">
        <f t="shared" si="36"/>
        <v>0</v>
      </c>
      <c r="Z131" s="106">
        <v>4.2576876736473475</v>
      </c>
      <c r="AA131" s="106">
        <v>4.0140233026323635</v>
      </c>
      <c r="AB131" s="106">
        <v>2.7568099176329404</v>
      </c>
      <c r="AC131" s="106">
        <v>3.3223200533457153</v>
      </c>
      <c r="AD131" s="105">
        <v>2</v>
      </c>
      <c r="AE131" s="32" t="str">
        <f>IF(AD131=0,"",VLOOKUP(AD131,tab_tipo_expansao!$A$2:$B$4,2,0))</f>
        <v>obrigatoria</v>
      </c>
      <c r="AF131" s="124">
        <v>2016</v>
      </c>
      <c r="AG131" s="124">
        <v>2100</v>
      </c>
      <c r="AH131" s="124">
        <v>30</v>
      </c>
      <c r="AI131" s="529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6">
        <v>6</v>
      </c>
      <c r="AM131" s="530">
        <v>0</v>
      </c>
      <c r="AN131" s="23"/>
      <c r="AO131" s="531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2">
        <f>constantes!$B$12</f>
        <v>0</v>
      </c>
      <c r="AZ131" s="20">
        <v>319</v>
      </c>
      <c r="BA131" s="43"/>
      <c r="BD131" s="533"/>
      <c r="BE131" s="534"/>
      <c r="BF131" s="535"/>
      <c r="BG131" s="536"/>
    </row>
    <row r="132" spans="1:59" ht="14.45">
      <c r="A132" s="124">
        <v>1305</v>
      </c>
      <c r="B132" s="124">
        <v>1305</v>
      </c>
      <c r="C132" s="537" t="s">
        <v>2373</v>
      </c>
      <c r="D132" s="537" t="s">
        <v>2373</v>
      </c>
      <c r="E132" s="525">
        <v>5.8</v>
      </c>
      <c r="J132" s="538" t="s">
        <v>154</v>
      </c>
      <c r="K132" s="538" t="s">
        <v>154</v>
      </c>
      <c r="L132" s="553">
        <v>3</v>
      </c>
      <c r="M132" s="106"/>
      <c r="N132" s="528">
        <v>1.6719999999999999E-2</v>
      </c>
      <c r="O132" s="528">
        <v>5.4030000000000002E-2</v>
      </c>
      <c r="P132" s="287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6">
        <v>1.668918936122066</v>
      </c>
      <c r="T132" s="106">
        <v>1.7976075743650111</v>
      </c>
      <c r="U132" s="106">
        <v>2.1038190088363407</v>
      </c>
      <c r="V132" s="106">
        <v>1.835376403316191</v>
      </c>
      <c r="W132" s="287">
        <f t="shared" si="34"/>
        <v>0.31921215183791418</v>
      </c>
      <c r="X132" s="288">
        <f t="shared" si="35"/>
        <v>1.8514304806599022</v>
      </c>
      <c r="Y132" s="288">
        <f t="shared" si="36"/>
        <v>0</v>
      </c>
      <c r="Z132" s="106">
        <v>1.668918936122066</v>
      </c>
      <c r="AA132" s="106">
        <v>1.7976075743650111</v>
      </c>
      <c r="AB132" s="106">
        <v>2.1038190088363407</v>
      </c>
      <c r="AC132" s="106">
        <v>1.835376403316191</v>
      </c>
      <c r="AD132" s="105">
        <v>2</v>
      </c>
      <c r="AE132" s="32" t="str">
        <f>IF(AD132=0,"",VLOOKUP(AD132,tab_tipo_expansao!$A$2:$B$4,2,0))</f>
        <v>obrigatoria</v>
      </c>
      <c r="AF132" s="124">
        <v>2016</v>
      </c>
      <c r="AG132" s="124">
        <v>2100</v>
      </c>
      <c r="AH132" s="124">
        <v>30</v>
      </c>
      <c r="AI132" s="529">
        <f t="shared" si="30"/>
        <v>34.956600000000002</v>
      </c>
      <c r="AJ132" s="24">
        <f>AK132/constantes!$B$4</f>
        <v>1545.3846153846155</v>
      </c>
      <c r="AK132" s="22">
        <v>6027</v>
      </c>
      <c r="AL132" s="86">
        <v>6</v>
      </c>
      <c r="AM132" s="530">
        <v>0</v>
      </c>
      <c r="AN132" s="23"/>
      <c r="AO132" s="531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2">
        <f>constantes!$B$12</f>
        <v>0</v>
      </c>
      <c r="AZ132" s="20">
        <v>319</v>
      </c>
      <c r="BA132" s="43"/>
      <c r="BD132" s="533"/>
      <c r="BE132" s="534"/>
      <c r="BF132" s="535"/>
      <c r="BG132" s="536"/>
    </row>
    <row r="133" spans="1:59" ht="14.45">
      <c r="A133" s="124">
        <v>1304</v>
      </c>
      <c r="B133" s="124">
        <v>1304</v>
      </c>
      <c r="C133" s="537" t="s">
        <v>2374</v>
      </c>
      <c r="D133" s="537" t="s">
        <v>2374</v>
      </c>
      <c r="E133" s="525">
        <v>115.5</v>
      </c>
      <c r="J133" s="538" t="s">
        <v>151</v>
      </c>
      <c r="K133" s="538" t="s">
        <v>151</v>
      </c>
      <c r="L133" s="553">
        <v>2</v>
      </c>
      <c r="M133" s="106"/>
      <c r="N133" s="528">
        <v>1.6719999999999999E-2</v>
      </c>
      <c r="O133" s="528">
        <v>5.4030000000000002E-2</v>
      </c>
      <c r="P133" s="287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6">
        <v>59.264243603075279</v>
      </c>
      <c r="T133" s="106">
        <v>58.790676204060524</v>
      </c>
      <c r="U133" s="106">
        <v>68.585954930602654</v>
      </c>
      <c r="V133" s="106">
        <v>65.123032453082217</v>
      </c>
      <c r="W133" s="287">
        <f t="shared" si="34"/>
        <v>0.5449435220580533</v>
      </c>
      <c r="X133" s="288">
        <f t="shared" si="35"/>
        <v>62.940976797705162</v>
      </c>
      <c r="Y133" s="288">
        <f t="shared" si="36"/>
        <v>0</v>
      </c>
      <c r="Z133" s="106">
        <v>59.264243603075279</v>
      </c>
      <c r="AA133" s="106">
        <v>58.790676204060524</v>
      </c>
      <c r="AB133" s="106">
        <v>68.585954930602654</v>
      </c>
      <c r="AC133" s="106">
        <v>65.123032453082217</v>
      </c>
      <c r="AD133" s="105">
        <v>2</v>
      </c>
      <c r="AE133" s="32" t="str">
        <f>IF(AD133=0,"",VLOOKUP(AD133,tab_tipo_expansao!$A$2:$B$4,2,0))</f>
        <v>obrigatoria</v>
      </c>
      <c r="AF133" s="124">
        <v>2016</v>
      </c>
      <c r="AG133" s="124">
        <v>2100</v>
      </c>
      <c r="AH133" s="124">
        <v>30</v>
      </c>
      <c r="AI133" s="529">
        <f t="shared" si="30"/>
        <v>689.53499999999997</v>
      </c>
      <c r="AJ133" s="24">
        <f>AK133/constantes!$B$4</f>
        <v>1530.7692307692307</v>
      </c>
      <c r="AK133" s="22">
        <v>5970</v>
      </c>
      <c r="AL133" s="86">
        <v>6</v>
      </c>
      <c r="AM133" s="530">
        <v>0</v>
      </c>
      <c r="AN133" s="23"/>
      <c r="AO133" s="531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2">
        <f>constantes!$B$12</f>
        <v>0</v>
      </c>
      <c r="AZ133" s="20">
        <v>319</v>
      </c>
      <c r="BA133" s="43"/>
      <c r="BD133" s="533"/>
      <c r="BE133" s="534"/>
      <c r="BF133" s="535"/>
      <c r="BG133" s="536"/>
    </row>
    <row r="134" spans="1:59" ht="14.45">
      <c r="A134" s="124">
        <v>1303</v>
      </c>
      <c r="B134" s="124">
        <v>1303</v>
      </c>
      <c r="C134" s="537" t="s">
        <v>2375</v>
      </c>
      <c r="D134" s="537" t="s">
        <v>2375</v>
      </c>
      <c r="E134" s="525">
        <v>166.4</v>
      </c>
      <c r="J134" s="538" t="s">
        <v>148</v>
      </c>
      <c r="K134" s="538" t="s">
        <v>148</v>
      </c>
      <c r="L134" s="553">
        <v>1</v>
      </c>
      <c r="M134" s="106"/>
      <c r="N134" s="528">
        <v>2.5329999923706055E-2</v>
      </c>
      <c r="O134" s="528">
        <v>8.0909996032714843E-2</v>
      </c>
      <c r="P134" s="287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6">
        <v>95.6608411904664</v>
      </c>
      <c r="T134" s="106">
        <v>90.186240776793625</v>
      </c>
      <c r="U134" s="106">
        <v>61.939431902263721</v>
      </c>
      <c r="V134" s="106">
        <v>74.645196023678608</v>
      </c>
      <c r="W134" s="287">
        <f t="shared" si="34"/>
        <v>0.48442264106550825</v>
      </c>
      <c r="X134" s="288">
        <f t="shared" si="35"/>
        <v>80.607927473300578</v>
      </c>
      <c r="Y134" s="288">
        <f t="shared" si="36"/>
        <v>0</v>
      </c>
      <c r="Z134" s="106">
        <v>95.6608411904664</v>
      </c>
      <c r="AA134" s="106">
        <v>90.186240776793625</v>
      </c>
      <c r="AB134" s="106">
        <v>61.939431902263721</v>
      </c>
      <c r="AC134" s="106">
        <v>74.645196023678608</v>
      </c>
      <c r="AD134" s="105">
        <v>2</v>
      </c>
      <c r="AE134" s="32" t="str">
        <f>IF(AD134=0,"",VLOOKUP(AD134,tab_tipo_expansao!$A$2:$B$4,2,0))</f>
        <v>obrigatoria</v>
      </c>
      <c r="AF134" s="124">
        <v>2016</v>
      </c>
      <c r="AG134" s="124">
        <v>2100</v>
      </c>
      <c r="AH134" s="124">
        <v>30</v>
      </c>
      <c r="AI134" s="529">
        <f t="shared" si="30"/>
        <v>1006.0544</v>
      </c>
      <c r="AJ134" s="24">
        <f>AK134/constantes!$B$4</f>
        <v>1550.2564102564104</v>
      </c>
      <c r="AK134" s="22">
        <v>6046</v>
      </c>
      <c r="AL134" s="86">
        <v>6</v>
      </c>
      <c r="AM134" s="530">
        <v>0</v>
      </c>
      <c r="AN134" s="23"/>
      <c r="AO134" s="531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2">
        <f>constantes!$B$12</f>
        <v>0</v>
      </c>
      <c r="AZ134" s="20">
        <v>319</v>
      </c>
      <c r="BA134" s="43"/>
      <c r="BD134" s="533"/>
      <c r="BE134" s="534"/>
      <c r="BF134" s="535"/>
      <c r="BG134" s="536"/>
    </row>
    <row r="135" spans="1:59" ht="14.45" customHeight="1">
      <c r="A135" s="124">
        <v>1307</v>
      </c>
      <c r="B135" s="124">
        <v>1307</v>
      </c>
      <c r="C135" s="631" t="s">
        <v>2376</v>
      </c>
      <c r="D135" s="631" t="s">
        <v>2376</v>
      </c>
      <c r="E135" s="42">
        <v>11.2</v>
      </c>
      <c r="J135" s="547" t="s">
        <v>152</v>
      </c>
      <c r="K135" s="547" t="s">
        <v>152</v>
      </c>
      <c r="L135" s="23">
        <v>1</v>
      </c>
      <c r="M135" s="539"/>
      <c r="N135" s="286">
        <v>2.5329999923706055E-2</v>
      </c>
      <c r="O135" s="286">
        <v>8.0909996032714843E-2</v>
      </c>
      <c r="P135" s="287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7">
        <f t="shared" si="34"/>
        <v>0.48493093173882967</v>
      </c>
      <c r="X135" s="288">
        <f t="shared" si="35"/>
        <v>5.4312264354748923</v>
      </c>
      <c r="Y135" s="288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5">
        <v>2</v>
      </c>
      <c r="AE135" s="32" t="str">
        <f>IF(AD135=0,"",VLOOKUP(AD135,tab_tipo_expansao!$A$2:$B$4,2,0))</f>
        <v>obrigatoria</v>
      </c>
      <c r="AF135" s="124">
        <v>2017</v>
      </c>
      <c r="AG135" s="23">
        <v>2100</v>
      </c>
      <c r="AH135" s="124">
        <v>30</v>
      </c>
      <c r="AI135" s="105">
        <f t="shared" si="30"/>
        <v>66.864000000000004</v>
      </c>
      <c r="AJ135" s="24">
        <f>AK135/constantes!$B$4</f>
        <v>1530.7692307692307</v>
      </c>
      <c r="AK135">
        <v>5970</v>
      </c>
      <c r="AL135" s="86">
        <v>6</v>
      </c>
      <c r="AM135" s="530">
        <v>0</v>
      </c>
      <c r="AO135" s="531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2">
        <f>constantes!$B$12</f>
        <v>0</v>
      </c>
      <c r="AZ135" s="20">
        <v>319</v>
      </c>
      <c r="BD135" s="533"/>
      <c r="BE135" s="540"/>
      <c r="BF135" s="535"/>
      <c r="BG135" s="536"/>
    </row>
    <row r="136" spans="1:59" ht="14.45" customHeight="1">
      <c r="A136" s="124">
        <v>1308</v>
      </c>
      <c r="B136" s="124">
        <v>1308</v>
      </c>
      <c r="C136" s="631" t="s">
        <v>2377</v>
      </c>
      <c r="D136" s="631" t="s">
        <v>2377</v>
      </c>
      <c r="E136" s="42">
        <v>48.6</v>
      </c>
      <c r="J136" s="547" t="s">
        <v>153</v>
      </c>
      <c r="K136" s="547" t="s">
        <v>153</v>
      </c>
      <c r="L136" s="23">
        <v>2</v>
      </c>
      <c r="M136" s="539"/>
      <c r="N136" s="286">
        <v>1.6719999999999999E-2</v>
      </c>
      <c r="O136" s="286">
        <v>5.4030000000000002E-2</v>
      </c>
      <c r="P136" s="287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7">
        <f t="shared" si="34"/>
        <v>0.54485162261267495</v>
      </c>
      <c r="X136" s="288">
        <f t="shared" si="35"/>
        <v>26.479788858976001</v>
      </c>
      <c r="Y136" s="288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5">
        <v>2</v>
      </c>
      <c r="AE136" s="32" t="str">
        <f>IF(AD136=0,"",VLOOKUP(AD136,tab_tipo_expansao!$A$2:$B$4,2,0))</f>
        <v>obrigatoria</v>
      </c>
      <c r="AF136" s="124">
        <v>2017</v>
      </c>
      <c r="AG136" s="23">
        <v>2100</v>
      </c>
      <c r="AH136" s="124">
        <v>30</v>
      </c>
      <c r="AI136" s="105">
        <f t="shared" si="30"/>
        <v>293.83560000000006</v>
      </c>
      <c r="AJ136" s="24">
        <f>AK136/constantes!$B$4</f>
        <v>1550.2564102564104</v>
      </c>
      <c r="AK136">
        <v>6046</v>
      </c>
      <c r="AL136" s="86">
        <v>6</v>
      </c>
      <c r="AM136" s="530">
        <v>0</v>
      </c>
      <c r="AO136" s="531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2">
        <f>constantes!$B$12</f>
        <v>0</v>
      </c>
      <c r="AZ136" s="20">
        <v>319</v>
      </c>
      <c r="BD136" s="533"/>
      <c r="BE136" s="540"/>
      <c r="BF136" s="535"/>
      <c r="BG136" s="536"/>
    </row>
    <row r="137" spans="1:59" ht="14.45" customHeight="1">
      <c r="A137" s="124">
        <v>1309</v>
      </c>
      <c r="B137" s="124">
        <v>1309</v>
      </c>
      <c r="C137" s="631" t="s">
        <v>2378</v>
      </c>
      <c r="D137" s="631" t="s">
        <v>2378</v>
      </c>
      <c r="E137" s="42">
        <v>172</v>
      </c>
      <c r="J137" s="547" t="s">
        <v>157</v>
      </c>
      <c r="K137" s="547" t="s">
        <v>157</v>
      </c>
      <c r="L137" s="23">
        <v>6</v>
      </c>
      <c r="M137" s="539"/>
      <c r="N137" s="286">
        <v>1.6719999999999999E-2</v>
      </c>
      <c r="O137" s="286">
        <v>5.4030000000000002E-2</v>
      </c>
      <c r="P137" s="287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7">
        <f t="shared" si="34"/>
        <v>0.48401947928948963</v>
      </c>
      <c r="X137" s="288">
        <f t="shared" si="35"/>
        <v>83.251350437792212</v>
      </c>
      <c r="Y137" s="288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5">
        <v>2</v>
      </c>
      <c r="AE137" s="32" t="str">
        <f>IF(AD137=0,"",VLOOKUP(AD137,tab_tipo_expansao!$A$2:$B$4,2,0))</f>
        <v>obrigatoria</v>
      </c>
      <c r="AF137" s="124">
        <v>2017</v>
      </c>
      <c r="AG137" s="23">
        <v>2100</v>
      </c>
      <c r="AH137" s="124">
        <v>30</v>
      </c>
      <c r="AI137" s="105">
        <f t="shared" si="30"/>
        <v>1036.6439999999998</v>
      </c>
      <c r="AJ137" s="24">
        <f>AK137/constantes!$B$4</f>
        <v>1545.3846153846152</v>
      </c>
      <c r="AK137">
        <v>6026.9999999999991</v>
      </c>
      <c r="AL137" s="86">
        <v>6</v>
      </c>
      <c r="AM137" s="530">
        <v>0</v>
      </c>
      <c r="AO137" s="531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2">
        <f>constantes!$B$12</f>
        <v>0</v>
      </c>
      <c r="AZ137" s="20">
        <v>319</v>
      </c>
      <c r="BD137" s="533"/>
      <c r="BE137" s="540"/>
      <c r="BF137" s="535"/>
      <c r="BG137" s="536"/>
    </row>
    <row r="138" spans="1:59" ht="14.45" customHeight="1">
      <c r="A138" s="124">
        <v>1310</v>
      </c>
      <c r="B138" s="124">
        <v>1310</v>
      </c>
      <c r="C138" s="631" t="s">
        <v>2379</v>
      </c>
      <c r="D138" s="631" t="s">
        <v>2379</v>
      </c>
      <c r="E138" s="42">
        <v>81.400000000000006</v>
      </c>
      <c r="J138" s="547" t="s">
        <v>152</v>
      </c>
      <c r="K138" s="547" t="s">
        <v>152</v>
      </c>
      <c r="L138" s="23">
        <v>1</v>
      </c>
      <c r="M138" s="539"/>
      <c r="N138" s="286">
        <v>2.5329999923706055E-2</v>
      </c>
      <c r="O138" s="286">
        <v>8.0909996032714843E-2</v>
      </c>
      <c r="P138" s="287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7">
        <f t="shared" si="34"/>
        <v>0.54543211941776359</v>
      </c>
      <c r="X138" s="288">
        <f t="shared" si="35"/>
        <v>44.398174520605963</v>
      </c>
      <c r="Y138" s="288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5">
        <v>2</v>
      </c>
      <c r="AE138" s="32" t="str">
        <f>IF(AD138=0,"",VLOOKUP(AD138,tab_tipo_expansao!$A$2:$B$4,2,0))</f>
        <v>obrigatoria</v>
      </c>
      <c r="AF138" s="124">
        <v>2018</v>
      </c>
      <c r="AG138" s="23">
        <v>2100</v>
      </c>
      <c r="AH138" s="124">
        <v>30</v>
      </c>
      <c r="AI138" s="105">
        <f t="shared" si="30"/>
        <v>485.95800000000008</v>
      </c>
      <c r="AJ138" s="24">
        <f>AK138/constantes!$B$4</f>
        <v>1530.7692307692307</v>
      </c>
      <c r="AK138">
        <v>5970</v>
      </c>
      <c r="AL138" s="86">
        <v>6</v>
      </c>
      <c r="AM138" s="530">
        <v>0</v>
      </c>
      <c r="AO138" s="531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2">
        <f>constantes!$B$12</f>
        <v>0</v>
      </c>
      <c r="AZ138" s="20">
        <v>319</v>
      </c>
      <c r="BD138" s="533"/>
      <c r="BE138" s="540"/>
      <c r="BF138" s="535"/>
      <c r="BG138" s="536"/>
    </row>
    <row r="139" spans="1:59" ht="14.45" customHeight="1">
      <c r="A139" s="124">
        <v>1311</v>
      </c>
      <c r="B139" s="124">
        <v>1311</v>
      </c>
      <c r="C139" s="631" t="s">
        <v>2380</v>
      </c>
      <c r="D139" s="631" t="s">
        <v>2380</v>
      </c>
      <c r="E139" s="42">
        <v>136.9</v>
      </c>
      <c r="J139" s="547" t="s">
        <v>153</v>
      </c>
      <c r="K139" s="547" t="s">
        <v>153</v>
      </c>
      <c r="L139" s="23">
        <v>2</v>
      </c>
      <c r="M139" s="539"/>
      <c r="N139" s="286">
        <v>2.5329999923706055E-2</v>
      </c>
      <c r="O139" s="286">
        <v>8.0909996032714843E-2</v>
      </c>
      <c r="P139" s="287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7">
        <f t="shared" si="34"/>
        <v>0.48453019553945686</v>
      </c>
      <c r="X139" s="288">
        <f t="shared" si="35"/>
        <v>66.332183769351644</v>
      </c>
      <c r="Y139" s="288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5">
        <v>2</v>
      </c>
      <c r="AE139" s="32" t="str">
        <f>IF(AD139=0,"",VLOOKUP(AD139,tab_tipo_expansao!$A$2:$B$4,2,0))</f>
        <v>obrigatoria</v>
      </c>
      <c r="AF139" s="124">
        <v>2018</v>
      </c>
      <c r="AG139" s="23">
        <v>2100</v>
      </c>
      <c r="AH139" s="124">
        <v>30</v>
      </c>
      <c r="AI139" s="105">
        <f t="shared" si="30"/>
        <v>827.69740000000002</v>
      </c>
      <c r="AJ139" s="24">
        <f>AK139/constantes!$B$4</f>
        <v>1550.2564102564104</v>
      </c>
      <c r="AK139">
        <v>6046</v>
      </c>
      <c r="AL139" s="86">
        <v>6</v>
      </c>
      <c r="AM139" s="530">
        <v>0</v>
      </c>
      <c r="AO139" s="531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2">
        <f>constantes!$B$12</f>
        <v>0</v>
      </c>
      <c r="AZ139" s="20">
        <v>319</v>
      </c>
      <c r="BD139" s="533"/>
      <c r="BE139" s="540"/>
      <c r="BF139" s="535"/>
      <c r="BG139" s="536"/>
    </row>
    <row r="140" spans="1:59" ht="14.45" customHeight="1">
      <c r="A140" s="124">
        <v>1312</v>
      </c>
      <c r="B140" s="124">
        <v>1312</v>
      </c>
      <c r="C140" s="631" t="s">
        <v>2381</v>
      </c>
      <c r="D140" s="631" t="s">
        <v>2381</v>
      </c>
      <c r="E140" s="42">
        <v>37.9</v>
      </c>
      <c r="J140" s="547" t="s">
        <v>152</v>
      </c>
      <c r="K140" s="547" t="s">
        <v>152</v>
      </c>
      <c r="L140" s="23">
        <v>1</v>
      </c>
      <c r="M140" s="539"/>
      <c r="N140" s="286">
        <v>2.5329999923706055E-2</v>
      </c>
      <c r="O140" s="286">
        <v>8.0909996032714843E-2</v>
      </c>
      <c r="P140" s="287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7">
        <f t="shared" si="34"/>
        <v>0.54510398556895689</v>
      </c>
      <c r="X140" s="288">
        <f t="shared" si="35"/>
        <v>20.659441053063464</v>
      </c>
      <c r="Y140" s="288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5">
        <v>2</v>
      </c>
      <c r="AE140" s="32" t="str">
        <f>IF(AD140=0,"",VLOOKUP(AD140,tab_tipo_expansao!$A$2:$B$4,2,0))</f>
        <v>obrigatoria</v>
      </c>
      <c r="AF140" s="124">
        <v>2019</v>
      </c>
      <c r="AG140" s="23">
        <v>2100</v>
      </c>
      <c r="AH140" s="124">
        <v>30</v>
      </c>
      <c r="AI140" s="105">
        <f t="shared" si="30"/>
        <v>226.26300000000001</v>
      </c>
      <c r="AJ140" s="24">
        <f>AK140/constantes!$B$4</f>
        <v>1530.7692307692307</v>
      </c>
      <c r="AK140">
        <v>5970</v>
      </c>
      <c r="AL140" s="86">
        <v>6</v>
      </c>
      <c r="AM140" s="530">
        <v>0</v>
      </c>
      <c r="AO140" s="531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2">
        <f>constantes!$B$12</f>
        <v>0</v>
      </c>
      <c r="AZ140" s="20">
        <v>319</v>
      </c>
      <c r="BD140" s="533"/>
      <c r="BE140" s="540"/>
      <c r="BF140" s="535"/>
      <c r="BG140" s="536"/>
    </row>
    <row r="141" spans="1:59" ht="14.45" customHeight="1">
      <c r="A141" s="124">
        <v>1313</v>
      </c>
      <c r="B141" s="124">
        <v>1313</v>
      </c>
      <c r="C141" s="631" t="s">
        <v>2382</v>
      </c>
      <c r="D141" s="631" t="s">
        <v>2382</v>
      </c>
      <c r="E141" s="42">
        <v>85.2</v>
      </c>
      <c r="J141" s="547" t="s">
        <v>153</v>
      </c>
      <c r="K141" s="547" t="s">
        <v>153</v>
      </c>
      <c r="L141" s="23">
        <v>2</v>
      </c>
      <c r="M141" s="539"/>
      <c r="N141" s="286">
        <v>1.6719999999999999E-2</v>
      </c>
      <c r="O141" s="286">
        <v>5.4030000000000002E-2</v>
      </c>
      <c r="P141" s="287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7">
        <f t="shared" si="34"/>
        <v>0.48466894194017429</v>
      </c>
      <c r="X141" s="288">
        <f t="shared" si="35"/>
        <v>41.293793853302851</v>
      </c>
      <c r="Y141" s="288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5">
        <v>2</v>
      </c>
      <c r="AE141" s="32" t="str">
        <f>IF(AD141=0,"",VLOOKUP(AD141,tab_tipo_expansao!$A$2:$B$4,2,0))</f>
        <v>obrigatoria</v>
      </c>
      <c r="AF141" s="124">
        <v>2019</v>
      </c>
      <c r="AG141" s="23">
        <v>2100</v>
      </c>
      <c r="AH141" s="124">
        <v>30</v>
      </c>
      <c r="AI141" s="105">
        <f t="shared" si="30"/>
        <v>515.11919999999998</v>
      </c>
      <c r="AJ141" s="24">
        <f>AK141/constantes!$B$4</f>
        <v>1550.2564102564104</v>
      </c>
      <c r="AK141">
        <v>6046</v>
      </c>
      <c r="AL141" s="86">
        <v>6</v>
      </c>
      <c r="AM141" s="530">
        <v>0</v>
      </c>
      <c r="AO141" s="531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2">
        <f>constantes!$B$12</f>
        <v>0</v>
      </c>
      <c r="AZ141" s="20">
        <v>319</v>
      </c>
      <c r="BD141" s="533"/>
      <c r="BE141" s="540"/>
      <c r="BF141" s="535"/>
      <c r="BG141" s="536"/>
    </row>
    <row r="142" spans="1:59" ht="14.45" customHeight="1">
      <c r="A142" s="124">
        <v>1314</v>
      </c>
      <c r="B142" s="124">
        <v>1314</v>
      </c>
      <c r="C142" s="631" t="s">
        <v>2383</v>
      </c>
      <c r="D142" s="631" t="s">
        <v>2383</v>
      </c>
      <c r="E142" s="42">
        <v>1.3</v>
      </c>
      <c r="J142" s="547" t="s">
        <v>152</v>
      </c>
      <c r="K142" s="547" t="s">
        <v>152</v>
      </c>
      <c r="L142" s="23">
        <v>1</v>
      </c>
      <c r="M142" s="539"/>
      <c r="N142" s="286">
        <v>2.5329999923706055E-2</v>
      </c>
      <c r="O142" s="286">
        <v>8.0909996032714843E-2</v>
      </c>
      <c r="P142" s="287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7">
        <f t="shared" si="34"/>
        <v>0.47480837705311274</v>
      </c>
      <c r="X142" s="288">
        <f t="shared" si="35"/>
        <v>0.61725089016904655</v>
      </c>
      <c r="Y142" s="288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5">
        <v>2</v>
      </c>
      <c r="AE142" s="32" t="str">
        <f>IF(AD142=0,"",VLOOKUP(AD142,tab_tipo_expansao!$A$2:$B$4,2,0))</f>
        <v>obrigatoria</v>
      </c>
      <c r="AF142" s="124">
        <v>2020</v>
      </c>
      <c r="AG142" s="23">
        <v>2100</v>
      </c>
      <c r="AH142" s="124">
        <v>30</v>
      </c>
      <c r="AI142" s="105">
        <f t="shared" si="30"/>
        <v>7.7610000000000001</v>
      </c>
      <c r="AJ142" s="24">
        <f>AK142/constantes!$B$4</f>
        <v>1530.7692307692307</v>
      </c>
      <c r="AK142">
        <v>5970</v>
      </c>
      <c r="AL142" s="86">
        <v>6</v>
      </c>
      <c r="AM142" s="530">
        <v>0</v>
      </c>
      <c r="AO142" s="531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2">
        <f>constantes!$B$12</f>
        <v>0</v>
      </c>
      <c r="AZ142" s="20">
        <v>319</v>
      </c>
      <c r="BD142" s="533"/>
      <c r="BE142" s="540"/>
      <c r="BF142" s="535"/>
      <c r="BG142" s="536"/>
    </row>
    <row r="143" spans="1:59" ht="14.45" customHeight="1">
      <c r="A143" s="124">
        <v>1315</v>
      </c>
      <c r="B143" s="124">
        <v>1315</v>
      </c>
      <c r="C143" s="631" t="s">
        <v>2384</v>
      </c>
      <c r="D143" s="631" t="s">
        <v>2384</v>
      </c>
      <c r="E143" s="42">
        <v>13.7</v>
      </c>
      <c r="F143" s="21"/>
      <c r="G143" s="17"/>
      <c r="H143" s="17"/>
      <c r="J143" s="547" t="s">
        <v>153</v>
      </c>
      <c r="K143" s="547" t="s">
        <v>153</v>
      </c>
      <c r="L143" s="23">
        <v>2</v>
      </c>
      <c r="M143" s="539"/>
      <c r="N143" s="286">
        <v>2.5329999923706055E-2</v>
      </c>
      <c r="O143" s="286">
        <v>8.0909996032714843E-2</v>
      </c>
      <c r="P143" s="287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7">
        <f t="shared" si="34"/>
        <v>0.32096847562319974</v>
      </c>
      <c r="X143" s="288">
        <f t="shared" si="35"/>
        <v>4.3972681160378366</v>
      </c>
      <c r="Y143" s="288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5">
        <v>2</v>
      </c>
      <c r="AE143" s="32" t="str">
        <f>IF(AD143=0,"",VLOOKUP(AD143,tab_tipo_expansao!$A$2:$B$4,2,0))</f>
        <v>obrigatoria</v>
      </c>
      <c r="AF143" s="124">
        <v>2020</v>
      </c>
      <c r="AG143" s="23">
        <v>2100</v>
      </c>
      <c r="AH143" s="124">
        <v>30</v>
      </c>
      <c r="AI143" s="105">
        <f t="shared" si="30"/>
        <v>82.830199999999991</v>
      </c>
      <c r="AJ143" s="24">
        <f>AK143/constantes!$B$4</f>
        <v>1550.2564102564104</v>
      </c>
      <c r="AK143">
        <v>6046</v>
      </c>
      <c r="AL143" s="86">
        <v>6</v>
      </c>
      <c r="AM143" s="530">
        <v>0</v>
      </c>
      <c r="AO143" s="531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2">
        <f>constantes!$B$12</f>
        <v>0</v>
      </c>
      <c r="AZ143" s="20">
        <v>319</v>
      </c>
      <c r="BD143" s="533"/>
      <c r="BE143" s="540"/>
      <c r="BF143" s="535"/>
      <c r="BG143" s="536"/>
    </row>
    <row r="144" spans="1:59" ht="14.45" customHeight="1">
      <c r="A144" s="124">
        <v>1316</v>
      </c>
      <c r="B144" s="124">
        <v>1316</v>
      </c>
      <c r="C144" s="631" t="s">
        <v>2385</v>
      </c>
      <c r="D144" s="631" t="s">
        <v>2385</v>
      </c>
      <c r="E144" s="42">
        <v>92</v>
      </c>
      <c r="J144" s="547" t="s">
        <v>154</v>
      </c>
      <c r="K144" s="547" t="s">
        <v>154</v>
      </c>
      <c r="L144" s="23">
        <v>3</v>
      </c>
      <c r="M144" s="539"/>
      <c r="N144" s="286">
        <v>1.6719999999999999E-2</v>
      </c>
      <c r="O144" s="286">
        <v>5.4030000000000002E-2</v>
      </c>
      <c r="P144" s="287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7">
        <f t="shared" si="34"/>
        <v>0.54510398556895689</v>
      </c>
      <c r="X144" s="288">
        <f t="shared" si="35"/>
        <v>50.149566672344029</v>
      </c>
      <c r="Y144" s="288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5">
        <v>2</v>
      </c>
      <c r="AE144" s="32" t="str">
        <f>IF(AD144=0,"",VLOOKUP(AD144,tab_tipo_expansao!$A$2:$B$4,2,0))</f>
        <v>obrigatoria</v>
      </c>
      <c r="AF144" s="124">
        <v>2020</v>
      </c>
      <c r="AG144" s="23">
        <v>2100</v>
      </c>
      <c r="AH144" s="124">
        <v>30</v>
      </c>
      <c r="AI144" s="105">
        <f t="shared" si="30"/>
        <v>554.48400000000004</v>
      </c>
      <c r="AJ144" s="24">
        <f>AK144/constantes!$B$4</f>
        <v>1545.3846153846155</v>
      </c>
      <c r="AK144">
        <v>6027</v>
      </c>
      <c r="AL144" s="86">
        <v>6</v>
      </c>
      <c r="AM144" s="530">
        <v>0</v>
      </c>
      <c r="AO144" s="531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2">
        <f>constantes!$B$12</f>
        <v>0</v>
      </c>
      <c r="AZ144" s="20">
        <v>319</v>
      </c>
      <c r="BD144" s="533"/>
      <c r="BE144" s="540"/>
      <c r="BF144" s="535"/>
      <c r="BG144" s="536"/>
    </row>
    <row r="145" spans="1:59" ht="14.45" customHeight="1">
      <c r="A145" s="124">
        <v>1317</v>
      </c>
      <c r="B145" s="124">
        <v>1317</v>
      </c>
      <c r="C145" s="631" t="s">
        <v>2386</v>
      </c>
      <c r="D145" s="631" t="s">
        <v>2386</v>
      </c>
      <c r="E145" s="42">
        <v>157.5</v>
      </c>
      <c r="J145" s="547" t="s">
        <v>157</v>
      </c>
      <c r="K145" s="547" t="s">
        <v>157</v>
      </c>
      <c r="L145" s="23">
        <v>6</v>
      </c>
      <c r="M145" s="539"/>
      <c r="N145" s="286">
        <v>1.6719999999999999E-2</v>
      </c>
      <c r="O145" s="286">
        <v>5.4030000000000002E-2</v>
      </c>
      <c r="P145" s="287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7">
        <f t="shared" si="34"/>
        <v>0.48462446731016806</v>
      </c>
      <c r="X145" s="288">
        <f t="shared" si="35"/>
        <v>76.328353601351466</v>
      </c>
      <c r="Y145" s="288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5">
        <v>2</v>
      </c>
      <c r="AE145" s="32" t="str">
        <f>IF(AD145=0,"",VLOOKUP(AD145,tab_tipo_expansao!$A$2:$B$4,2,0))</f>
        <v>obrigatoria</v>
      </c>
      <c r="AF145" s="124">
        <v>2020</v>
      </c>
      <c r="AG145" s="23">
        <v>2100</v>
      </c>
      <c r="AH145" s="124">
        <v>30</v>
      </c>
      <c r="AI145" s="105">
        <f t="shared" si="30"/>
        <v>949.25249999999983</v>
      </c>
      <c r="AJ145" s="24">
        <f>AK145/constantes!$B$4</f>
        <v>1545.3846153846152</v>
      </c>
      <c r="AK145">
        <v>6026.9999999999991</v>
      </c>
      <c r="AL145" s="86">
        <v>6</v>
      </c>
      <c r="AM145" s="530">
        <v>0</v>
      </c>
      <c r="AO145" s="531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2">
        <f>constantes!$B$12</f>
        <v>0</v>
      </c>
      <c r="AZ145" s="20">
        <v>319</v>
      </c>
      <c r="BD145" s="533"/>
      <c r="BE145" s="540"/>
      <c r="BF145" s="535"/>
      <c r="BG145" s="536"/>
    </row>
    <row r="146" spans="1:59" ht="15" customHeight="1">
      <c r="A146" s="124">
        <v>1209</v>
      </c>
      <c r="B146" s="124">
        <v>1321</v>
      </c>
      <c r="C146" s="546" t="s">
        <v>2387</v>
      </c>
      <c r="D146" s="546" t="s">
        <v>2387</v>
      </c>
      <c r="E146" s="42">
        <v>812</v>
      </c>
      <c r="J146" s="547" t="s">
        <v>155</v>
      </c>
      <c r="K146" s="547" t="s">
        <v>155</v>
      </c>
      <c r="L146" s="23">
        <v>4</v>
      </c>
      <c r="M146" s="539"/>
      <c r="N146" s="286">
        <v>1.6719999999999999E-2</v>
      </c>
      <c r="O146" s="286">
        <v>5.4030000000000002E-2</v>
      </c>
      <c r="P146" s="287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7">
        <f t="shared" si="34"/>
        <v>0.53361857228515952</v>
      </c>
      <c r="X146" s="288">
        <f t="shared" si="35"/>
        <v>433.29828069554952</v>
      </c>
      <c r="Y146" s="288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5">
        <v>1</v>
      </c>
      <c r="AE146" s="32" t="str">
        <f>IF(AD146=0,"",VLOOKUP(AD146,[5]tab_tipo_expansao!$A$2:$B$4,2,0))</f>
        <v>opcional</v>
      </c>
      <c r="AF146" s="124">
        <v>2021</v>
      </c>
      <c r="AG146" s="23">
        <v>2100</v>
      </c>
      <c r="AH146" s="124">
        <v>30</v>
      </c>
      <c r="AI146" s="105">
        <f t="shared" si="30"/>
        <v>9744</v>
      </c>
      <c r="AJ146" s="24">
        <f>AK146/[5]constantes!$B$4</f>
        <v>3076.9230769230771</v>
      </c>
      <c r="AK146">
        <v>12000</v>
      </c>
      <c r="AL146" s="86">
        <v>6</v>
      </c>
      <c r="AM146" s="530">
        <v>0</v>
      </c>
      <c r="AO146" s="531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2*[5]constantes!$B$10*E146/1000</f>
        <v>81.2</v>
      </c>
      <c r="AY146" s="532">
        <f>[5]constantes!$B$12</f>
        <v>0</v>
      </c>
      <c r="AZ146" s="20">
        <v>319</v>
      </c>
      <c r="BD146" s="533"/>
      <c r="BE146" s="540"/>
      <c r="BF146" s="535"/>
      <c r="BG146" s="536"/>
    </row>
    <row r="147" spans="1:59" ht="15" customHeight="1">
      <c r="A147" s="124">
        <v>1210</v>
      </c>
      <c r="B147" s="124">
        <v>1320</v>
      </c>
      <c r="C147" s="546" t="s">
        <v>2388</v>
      </c>
      <c r="D147" s="546" t="s">
        <v>2388</v>
      </c>
      <c r="E147" s="42">
        <v>792</v>
      </c>
      <c r="J147" s="547" t="s">
        <v>154</v>
      </c>
      <c r="K147" s="547" t="s">
        <v>154</v>
      </c>
      <c r="L147" s="23">
        <v>3</v>
      </c>
      <c r="M147" s="539"/>
      <c r="N147" s="286">
        <v>1.6719999999999999E-2</v>
      </c>
      <c r="O147" s="286">
        <v>5.4030000000000002E-2</v>
      </c>
      <c r="P147" s="287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7">
        <f t="shared" si="34"/>
        <v>0.32193192151971861</v>
      </c>
      <c r="X147" s="288">
        <f t="shared" si="35"/>
        <v>254.97008184361715</v>
      </c>
      <c r="Y147" s="288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5">
        <v>1</v>
      </c>
      <c r="AE147" s="32" t="str">
        <f>IF(AD147=0,"",VLOOKUP(AD147,[5]tab_tipo_expansao!$A$2:$B$4,2,0))</f>
        <v>opcional</v>
      </c>
      <c r="AF147" s="124">
        <v>2021</v>
      </c>
      <c r="AG147" s="23">
        <v>2100</v>
      </c>
      <c r="AH147" s="124">
        <v>30</v>
      </c>
      <c r="AI147" s="105">
        <f t="shared" si="30"/>
        <v>9504</v>
      </c>
      <c r="AJ147" s="24">
        <f>AK147/[5]constantes!$B$4</f>
        <v>3076.9230769230771</v>
      </c>
      <c r="AK147">
        <v>12000</v>
      </c>
      <c r="AL147" s="86">
        <v>6</v>
      </c>
      <c r="AM147" s="530">
        <v>0</v>
      </c>
      <c r="AO147" s="531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2*[5]constantes!$B$10*E147/1000</f>
        <v>79.2</v>
      </c>
      <c r="AY147" s="532">
        <f>[5]constantes!$B$12</f>
        <v>0</v>
      </c>
      <c r="AZ147" s="20">
        <v>319</v>
      </c>
      <c r="BD147" s="533"/>
      <c r="BE147" s="540"/>
      <c r="BF147" s="535"/>
      <c r="BG147" s="536"/>
    </row>
    <row r="148" spans="1:59" ht="15" customHeight="1">
      <c r="A148" s="124">
        <v>1211</v>
      </c>
      <c r="B148" s="124">
        <v>1319</v>
      </c>
      <c r="C148" s="546" t="s">
        <v>2389</v>
      </c>
      <c r="D148" s="546" t="s">
        <v>2389</v>
      </c>
      <c r="E148" s="42">
        <v>1436</v>
      </c>
      <c r="J148" s="547" t="s">
        <v>153</v>
      </c>
      <c r="K148" s="547" t="s">
        <v>153</v>
      </c>
      <c r="L148" s="23">
        <v>2</v>
      </c>
      <c r="M148" s="539"/>
      <c r="N148" s="286">
        <v>1.6719999999999999E-2</v>
      </c>
      <c r="O148" s="286">
        <v>5.4030000000000002E-2</v>
      </c>
      <c r="P148" s="287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7">
        <f t="shared" si="34"/>
        <v>0.54510398556895689</v>
      </c>
      <c r="X148" s="288">
        <f t="shared" si="35"/>
        <v>782.76932327702207</v>
      </c>
      <c r="Y148" s="288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5">
        <v>1</v>
      </c>
      <c r="AE148" s="32" t="str">
        <f>IF(AD148=0,"",VLOOKUP(AD148,[5]tab_tipo_expansao!$A$2:$B$4,2,0))</f>
        <v>opcional</v>
      </c>
      <c r="AF148" s="124">
        <v>2021</v>
      </c>
      <c r="AG148" s="23">
        <v>2100</v>
      </c>
      <c r="AH148" s="124">
        <v>30</v>
      </c>
      <c r="AI148" s="105">
        <f t="shared" si="30"/>
        <v>17232</v>
      </c>
      <c r="AJ148" s="24">
        <f>AK148/[5]constantes!$B$4</f>
        <v>3076.9230769230771</v>
      </c>
      <c r="AK148">
        <v>12000</v>
      </c>
      <c r="AL148" s="86">
        <v>6</v>
      </c>
      <c r="AM148" s="530">
        <v>0</v>
      </c>
      <c r="AO148" s="531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2*[5]constantes!$B$10*E148/1000</f>
        <v>143.6</v>
      </c>
      <c r="AY148" s="532">
        <f>[5]constantes!$B$12</f>
        <v>0</v>
      </c>
      <c r="AZ148" s="20">
        <v>319</v>
      </c>
      <c r="BD148" s="533"/>
      <c r="BE148" s="540"/>
      <c r="BF148" s="535"/>
      <c r="BG148" s="536"/>
    </row>
    <row r="149" spans="1:59" ht="15" customHeight="1">
      <c r="A149" s="124">
        <v>1213</v>
      </c>
      <c r="B149" s="124">
        <v>1317</v>
      </c>
      <c r="C149" s="546" t="s">
        <v>2390</v>
      </c>
      <c r="D149" s="546" t="s">
        <v>2390</v>
      </c>
      <c r="E149" s="42">
        <v>2872</v>
      </c>
      <c r="J149" s="547" t="s">
        <v>152</v>
      </c>
      <c r="K149" s="547" t="s">
        <v>153</v>
      </c>
      <c r="L149" s="23">
        <v>2</v>
      </c>
      <c r="M149" s="539"/>
      <c r="N149" s="286">
        <v>2.5329999923706055E-2</v>
      </c>
      <c r="O149" s="286">
        <v>8.0909996032714843E-2</v>
      </c>
      <c r="P149" s="287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7">
        <f>X149/$E150</f>
        <v>0.63639782380245702</v>
      </c>
      <c r="X149" s="288">
        <f t="shared" si="35"/>
        <v>1565.5386465540441</v>
      </c>
      <c r="Y149" s="288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5">
        <v>1</v>
      </c>
      <c r="AE149" s="32" t="str">
        <f>IF(AD149=0,"",VLOOKUP(AD149,[5]tab_tipo_expansao!$A$2:$B$4,2,0))</f>
        <v>opcional</v>
      </c>
      <c r="AF149" s="124">
        <v>2021</v>
      </c>
      <c r="AG149" s="23">
        <v>2100</v>
      </c>
      <c r="AH149" s="124">
        <v>30</v>
      </c>
      <c r="AI149" s="105">
        <f t="shared" si="30"/>
        <v>21540</v>
      </c>
      <c r="AJ149" s="24">
        <f>AK149/[5]constantes!$B$4</f>
        <v>1923.0769230769231</v>
      </c>
      <c r="AK149">
        <v>7500</v>
      </c>
      <c r="AL149" s="86">
        <v>6</v>
      </c>
      <c r="AM149" s="530">
        <v>0</v>
      </c>
      <c r="AO149" s="531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2*[5]constantes!$B$10*E150/1000</f>
        <v>246</v>
      </c>
      <c r="AY149" s="532">
        <f>[5]constantes!$B$12</f>
        <v>0</v>
      </c>
      <c r="AZ149" s="20">
        <v>319</v>
      </c>
      <c r="BD149" s="533"/>
      <c r="BE149" s="540"/>
      <c r="BF149" s="535"/>
      <c r="BG149" s="536"/>
    </row>
    <row r="150" spans="1:59" ht="15" customHeight="1">
      <c r="A150" s="124">
        <v>1212</v>
      </c>
      <c r="B150" s="124">
        <v>1319</v>
      </c>
      <c r="C150" s="546" t="s">
        <v>2391</v>
      </c>
      <c r="D150" s="546" t="s">
        <v>2392</v>
      </c>
      <c r="E150" s="42">
        <v>2460</v>
      </c>
      <c r="J150" s="547" t="s">
        <v>153</v>
      </c>
      <c r="K150" s="547" t="s">
        <v>152</v>
      </c>
      <c r="L150" s="23">
        <v>1</v>
      </c>
      <c r="M150" s="539"/>
      <c r="N150" s="286">
        <v>1.6719999999999999E-2</v>
      </c>
      <c r="O150" s="286">
        <v>5.4030000000000002E-2</v>
      </c>
      <c r="P150" s="287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7">
        <f>X150/$E150</f>
        <v>0.48449834393174773</v>
      </c>
      <c r="X150" s="288">
        <f t="shared" si="35"/>
        <v>1191.8659260720995</v>
      </c>
      <c r="Y150" s="288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5">
        <v>1</v>
      </c>
      <c r="AE150" s="32" t="str">
        <f>IF(AD150=0,"",VLOOKUP(AD150,[5]tab_tipo_expansao!$A$2:$B$4,2,0))</f>
        <v>opcional</v>
      </c>
      <c r="AF150" s="124">
        <v>2021</v>
      </c>
      <c r="AG150" s="23">
        <v>2100</v>
      </c>
      <c r="AH150" s="124">
        <v>30</v>
      </c>
      <c r="AI150" s="105">
        <f t="shared" si="30"/>
        <v>29520</v>
      </c>
      <c r="AJ150" s="24">
        <f>AK150/[5]constantes!$B$4</f>
        <v>3076.9230769230771</v>
      </c>
      <c r="AK150">
        <v>12000</v>
      </c>
      <c r="AL150" s="86">
        <v>6</v>
      </c>
      <c r="AM150" s="530">
        <v>0</v>
      </c>
      <c r="AO150" s="531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2*[5]constantes!$B$10*E150/1000</f>
        <v>246</v>
      </c>
      <c r="AY150" s="532">
        <f>[5]constantes!$B$12</f>
        <v>0</v>
      </c>
      <c r="AZ150" s="20">
        <v>319</v>
      </c>
      <c r="BD150" s="533"/>
      <c r="BE150" s="540"/>
      <c r="BF150" s="535"/>
      <c r="BG150" s="536"/>
    </row>
    <row r="151" spans="1:59" ht="15" customHeight="1">
      <c r="A151" s="124">
        <v>1214</v>
      </c>
      <c r="B151" s="124">
        <v>1318</v>
      </c>
      <c r="C151" s="546" t="s">
        <v>2391</v>
      </c>
      <c r="D151" s="546" t="s">
        <v>2393</v>
      </c>
      <c r="E151" s="42">
        <v>2108.5</v>
      </c>
      <c r="J151" s="547" t="s">
        <v>152</v>
      </c>
      <c r="K151" s="547" t="s">
        <v>152</v>
      </c>
      <c r="L151" s="23">
        <v>1</v>
      </c>
      <c r="M151" s="539"/>
      <c r="N151" s="286">
        <v>2.5329999923706055E-2</v>
      </c>
      <c r="O151" s="286">
        <v>8.0909996032714843E-2</v>
      </c>
      <c r="P151" s="287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7">
        <v>0.37130872075804133</v>
      </c>
      <c r="X151" s="288">
        <f t="shared" si="35"/>
        <v>1021.5647581800901</v>
      </c>
      <c r="Y151" s="288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5">
        <v>1</v>
      </c>
      <c r="AE151" s="32" t="str">
        <f>IF(AD151=0,"",VLOOKUP(AD151,[5]tab_tipo_expansao!$A$2:$B$4,2,0))</f>
        <v>opcional</v>
      </c>
      <c r="AF151" s="124">
        <v>2021</v>
      </c>
      <c r="AG151" s="23">
        <v>2100</v>
      </c>
      <c r="AH151" s="124">
        <v>30</v>
      </c>
      <c r="AI151" s="105">
        <f>AK151*E150/1000</f>
        <v>18450</v>
      </c>
      <c r="AJ151" s="24">
        <f>AK151/[5]constantes!$B$4</f>
        <v>1923.0769230769231</v>
      </c>
      <c r="AK151">
        <v>7500</v>
      </c>
      <c r="AL151" s="86">
        <v>6</v>
      </c>
      <c r="AM151" s="530">
        <v>0</v>
      </c>
      <c r="AO151" s="531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2*[5]constantes!$B$10*E150/1000</f>
        <v>246</v>
      </c>
      <c r="AY151" s="532">
        <f>[5]constantes!$B$12</f>
        <v>0</v>
      </c>
      <c r="AZ151" s="20">
        <v>319</v>
      </c>
      <c r="BD151" s="533"/>
      <c r="BE151" s="540"/>
      <c r="BF151" s="535"/>
      <c r="BG151" s="536"/>
    </row>
    <row r="152" spans="1:59" ht="15" customHeight="1">
      <c r="A152" s="124">
        <v>1215</v>
      </c>
      <c r="B152" s="124">
        <v>1318</v>
      </c>
      <c r="C152" s="546" t="s">
        <v>2391</v>
      </c>
      <c r="D152" s="546" t="s">
        <v>2394</v>
      </c>
      <c r="E152" s="42">
        <v>4568.5</v>
      </c>
      <c r="J152" s="547" t="s">
        <v>152</v>
      </c>
      <c r="K152" s="547" t="s">
        <v>152</v>
      </c>
      <c r="L152" s="23">
        <v>1</v>
      </c>
      <c r="M152" s="539"/>
      <c r="N152" s="286">
        <v>2.5329999923706055E-2</v>
      </c>
      <c r="O152" s="286">
        <v>8.0909996032714843E-2</v>
      </c>
      <c r="P152" s="287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7">
        <v>0.37130872075804133</v>
      </c>
      <c r="X152" s="288">
        <f t="shared" si="35"/>
        <v>2213.4306842521892</v>
      </c>
      <c r="Y152" s="288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5">
        <v>1</v>
      </c>
      <c r="AE152" s="32" t="str">
        <f>IF(AD152=0,"",VLOOKUP(AD152,[5]tab_tipo_expansao!$A$2:$B$4,2,0))</f>
        <v>opcional</v>
      </c>
      <c r="AF152" s="124">
        <v>2021</v>
      </c>
      <c r="AG152" s="23">
        <v>2100</v>
      </c>
      <c r="AH152" s="124">
        <v>30</v>
      </c>
      <c r="AI152" s="105">
        <f>AK152*E151/1000</f>
        <v>15813.75</v>
      </c>
      <c r="AJ152" s="24">
        <f>AK152/[5]constantes!$B$4</f>
        <v>1923.0769230769231</v>
      </c>
      <c r="AK152">
        <v>7500</v>
      </c>
      <c r="AL152" s="86">
        <v>6</v>
      </c>
      <c r="AM152" s="530">
        <v>0</v>
      </c>
      <c r="AO152" s="531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2*[5]constantes!$B$10*E151/1000</f>
        <v>210.85</v>
      </c>
      <c r="AY152" s="532">
        <f>[5]constantes!$B$12</f>
        <v>0</v>
      </c>
      <c r="AZ152" s="20">
        <v>319</v>
      </c>
      <c r="BD152" s="533"/>
      <c r="BE152" s="540"/>
      <c r="BF152" s="535"/>
      <c r="BG152" s="536"/>
    </row>
    <row r="153" spans="1:59" ht="14.45">
      <c r="A153" s="124">
        <v>1128</v>
      </c>
      <c r="B153" s="124">
        <v>1128</v>
      </c>
      <c r="C153" s="537" t="s">
        <v>2395</v>
      </c>
      <c r="D153" s="537" t="s">
        <v>2395</v>
      </c>
      <c r="E153" s="525">
        <v>52</v>
      </c>
      <c r="F153" s="3" t="s">
        <v>2196</v>
      </c>
      <c r="G153" s="3" t="s">
        <v>2396</v>
      </c>
      <c r="H153" s="3">
        <v>-47.221384999999998</v>
      </c>
      <c r="I153" s="3">
        <v>-23.285927999999998</v>
      </c>
      <c r="J153" s="538" t="s">
        <v>148</v>
      </c>
      <c r="K153" s="538" t="s">
        <v>148</v>
      </c>
      <c r="L153" s="553">
        <v>1</v>
      </c>
      <c r="M153" s="106"/>
      <c r="N153" s="528">
        <v>2.068E-2</v>
      </c>
      <c r="O153" s="528">
        <v>4.6600000000000003E-2</v>
      </c>
      <c r="P153" s="287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6">
        <v>34.675439445188466</v>
      </c>
      <c r="T153" s="106">
        <v>30.439766643826804</v>
      </c>
      <c r="U153" s="106">
        <v>21.592498492920924</v>
      </c>
      <c r="V153" s="106">
        <v>23.973110009462477</v>
      </c>
      <c r="W153" s="287">
        <f t="shared" ref="W153:W184" si="42">X153/$E153</f>
        <v>0.56765074645560576</v>
      </c>
      <c r="X153" s="288">
        <f t="shared" si="35"/>
        <v>29.517838815691501</v>
      </c>
      <c r="Y153" s="288">
        <f t="shared" si="36"/>
        <v>1.8476351678418332</v>
      </c>
      <c r="Z153" s="106">
        <v>38.581439712947152</v>
      </c>
      <c r="AA153" s="106">
        <v>32.097108919748209</v>
      </c>
      <c r="AB153" s="106">
        <v>22.09832919871123</v>
      </c>
      <c r="AC153" s="106">
        <v>25.294477431359411</v>
      </c>
      <c r="AD153" s="105">
        <v>3</v>
      </c>
      <c r="AE153" s="32" t="str">
        <f>IF(AD153=0,"",VLOOKUP(AD153,tab_tipo_expansao!$A$2:$B$4,2,0))</f>
        <v>não_considerar</v>
      </c>
      <c r="AF153" s="124">
        <v>2022</v>
      </c>
      <c r="AG153" s="124">
        <v>2100</v>
      </c>
      <c r="AH153" s="124">
        <v>30</v>
      </c>
      <c r="AI153" s="529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6">
        <v>2</v>
      </c>
      <c r="AM153" s="530">
        <v>0</v>
      </c>
      <c r="AN153" s="23"/>
      <c r="AO153" s="531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2">
        <f>constantes!$B$12</f>
        <v>0</v>
      </c>
      <c r="AZ153" s="20">
        <v>318</v>
      </c>
      <c r="BA153" s="43"/>
      <c r="BB153" s="3" t="s">
        <v>2183</v>
      </c>
      <c r="BD153" s="533">
        <v>1</v>
      </c>
      <c r="BE153" s="534">
        <v>2027</v>
      </c>
      <c r="BF153" s="535">
        <v>1</v>
      </c>
      <c r="BG153" s="536">
        <v>2027</v>
      </c>
    </row>
    <row r="154" spans="1:59" ht="14.45">
      <c r="A154" s="124">
        <v>1129</v>
      </c>
      <c r="B154" s="124">
        <v>1129</v>
      </c>
      <c r="C154" s="537" t="s">
        <v>2397</v>
      </c>
      <c r="D154" s="537" t="s">
        <v>2397</v>
      </c>
      <c r="E154" s="525">
        <v>320</v>
      </c>
      <c r="F154" s="3" t="s">
        <v>2211</v>
      </c>
      <c r="G154" s="3" t="s">
        <v>2211</v>
      </c>
      <c r="H154" s="3">
        <v>-39.493616000000003</v>
      </c>
      <c r="I154" s="3">
        <v>-8.5941690000000008</v>
      </c>
      <c r="J154" s="538" t="s">
        <v>154</v>
      </c>
      <c r="K154" s="538" t="s">
        <v>154</v>
      </c>
      <c r="L154" s="553">
        <v>3</v>
      </c>
      <c r="M154" s="106"/>
      <c r="N154" s="528">
        <v>1.9820000000000001E-2</v>
      </c>
      <c r="O154" s="528">
        <v>5.2919999999999995E-2</v>
      </c>
      <c r="P154" s="287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6">
        <v>144.1552380952381</v>
      </c>
      <c r="T154" s="106">
        <v>132.30232142857145</v>
      </c>
      <c r="U154" s="106">
        <v>172.64208333333332</v>
      </c>
      <c r="V154" s="106">
        <v>147.15892857142856</v>
      </c>
      <c r="W154" s="287">
        <f t="shared" si="42"/>
        <v>0.44057818627450979</v>
      </c>
      <c r="X154" s="288">
        <f t="shared" si="35"/>
        <v>140.98501960784313</v>
      </c>
      <c r="Y154" s="288">
        <f t="shared" si="36"/>
        <v>-8.0796232492997149</v>
      </c>
      <c r="Z154" s="106">
        <v>145.22521568627451</v>
      </c>
      <c r="AA154" s="106">
        <v>130.62894117647059</v>
      </c>
      <c r="AB154" s="106">
        <v>150.17678431372548</v>
      </c>
      <c r="AC154" s="106">
        <v>137.90913725490196</v>
      </c>
      <c r="AD154" s="105">
        <v>3</v>
      </c>
      <c r="AE154" s="32" t="str">
        <f>IF(AD154=0,"",VLOOKUP(AD154,tab_tipo_expansao!$A$2:$B$4,2,0))</f>
        <v>não_considerar</v>
      </c>
      <c r="AF154" s="124">
        <v>2022</v>
      </c>
      <c r="AG154" s="124">
        <v>2100</v>
      </c>
      <c r="AH154" s="124">
        <v>30</v>
      </c>
      <c r="AI154" s="529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6">
        <v>2</v>
      </c>
      <c r="AM154" s="530">
        <v>0</v>
      </c>
      <c r="AN154" s="23"/>
      <c r="AO154" s="531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2">
        <f>constantes!$B$12</f>
        <v>0</v>
      </c>
      <c r="AZ154" s="20">
        <v>318</v>
      </c>
      <c r="BA154" s="43"/>
      <c r="BB154" s="3" t="s">
        <v>2217</v>
      </c>
      <c r="BD154" s="533">
        <v>1</v>
      </c>
      <c r="BE154" s="534">
        <v>2035</v>
      </c>
      <c r="BF154" s="535">
        <v>3</v>
      </c>
      <c r="BG154" s="536">
        <v>2050</v>
      </c>
    </row>
    <row r="155" spans="1:59" ht="14.45">
      <c r="A155" s="124">
        <v>1130</v>
      </c>
      <c r="B155" s="124">
        <v>1130</v>
      </c>
      <c r="C155" s="537" t="s">
        <v>2398</v>
      </c>
      <c r="D155" s="537" t="s">
        <v>2398</v>
      </c>
      <c r="E155" s="525">
        <v>45.96</v>
      </c>
      <c r="F155" s="3" t="s">
        <v>2211</v>
      </c>
      <c r="G155" s="3" t="s">
        <v>2212</v>
      </c>
      <c r="H155" s="3">
        <v>-44.524222000000002</v>
      </c>
      <c r="I155" s="3">
        <v>-19.610628999999999</v>
      </c>
      <c r="J155" s="538" t="s">
        <v>152</v>
      </c>
      <c r="K155" s="538" t="s">
        <v>152</v>
      </c>
      <c r="L155" s="553">
        <v>1</v>
      </c>
      <c r="M155" s="106"/>
      <c r="N155" s="528">
        <v>2.068E-2</v>
      </c>
      <c r="O155" s="528">
        <v>4.6600000000000003E-2</v>
      </c>
      <c r="P155" s="287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6">
        <v>32.758571428571429</v>
      </c>
      <c r="T155" s="106">
        <v>21.418571428571429</v>
      </c>
      <c r="U155" s="106">
        <v>14.559583333333331</v>
      </c>
      <c r="V155" s="106">
        <v>22.487500000000001</v>
      </c>
      <c r="W155" s="287">
        <f t="shared" si="42"/>
        <v>0.54871072885202798</v>
      </c>
      <c r="X155" s="288">
        <f t="shared" si="35"/>
        <v>25.218745098039207</v>
      </c>
      <c r="Y155" s="288">
        <f t="shared" si="36"/>
        <v>2.4126885504201603</v>
      </c>
      <c r="Z155" s="106">
        <v>38.146117647058794</v>
      </c>
      <c r="AA155" s="106">
        <v>21.867764705882347</v>
      </c>
      <c r="AB155" s="106">
        <v>15.050823529411765</v>
      </c>
      <c r="AC155" s="106">
        <v>25.810274509803918</v>
      </c>
      <c r="AD155" s="105">
        <v>1</v>
      </c>
      <c r="AE155" s="32" t="str">
        <f>IF(AD155=0,"",VLOOKUP(AD155,tab_tipo_expansao!$A$2:$B$4,2,0))</f>
        <v>opcional</v>
      </c>
      <c r="AF155" s="124">
        <v>2028</v>
      </c>
      <c r="AG155" s="124">
        <v>2100</v>
      </c>
      <c r="AH155" s="124">
        <v>30</v>
      </c>
      <c r="AI155" s="529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6">
        <v>2</v>
      </c>
      <c r="AM155" s="530">
        <v>0</v>
      </c>
      <c r="AN155" s="23"/>
      <c r="AO155" s="531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2">
        <f>constantes!$B$12</f>
        <v>0</v>
      </c>
      <c r="AZ155" s="20">
        <v>318</v>
      </c>
      <c r="BA155" s="43"/>
      <c r="BB155" s="3" t="s">
        <v>2197</v>
      </c>
      <c r="BD155" s="533">
        <v>1</v>
      </c>
      <c r="BE155" s="534">
        <v>2027</v>
      </c>
      <c r="BF155" s="535">
        <v>1</v>
      </c>
      <c r="BG155" s="536">
        <v>2027</v>
      </c>
    </row>
    <row r="156" spans="1:59" ht="14.45">
      <c r="A156" s="124">
        <v>1131</v>
      </c>
      <c r="B156" s="124">
        <v>1131</v>
      </c>
      <c r="C156" s="537" t="s">
        <v>2399</v>
      </c>
      <c r="D156" s="537" t="s">
        <v>2399</v>
      </c>
      <c r="E156" s="525">
        <v>41</v>
      </c>
      <c r="F156" s="3" t="s">
        <v>2196</v>
      </c>
      <c r="G156" s="3" t="s">
        <v>2396</v>
      </c>
      <c r="H156" s="3">
        <v>-47.102479000000002</v>
      </c>
      <c r="I156" s="3">
        <v>-23.375617999999999</v>
      </c>
      <c r="J156" s="538" t="s">
        <v>148</v>
      </c>
      <c r="K156" s="538" t="s">
        <v>148</v>
      </c>
      <c r="L156" s="553">
        <v>1</v>
      </c>
      <c r="M156" s="106"/>
      <c r="N156" s="528">
        <v>2.068E-2</v>
      </c>
      <c r="O156" s="528">
        <v>4.6600000000000003E-2</v>
      </c>
      <c r="P156" s="287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6">
        <v>27.340250331783221</v>
      </c>
      <c r="T156" s="106">
        <v>24.000585238401907</v>
      </c>
      <c r="U156" s="106">
        <v>17.02485458095688</v>
      </c>
      <c r="V156" s="106">
        <v>18.901875199768497</v>
      </c>
      <c r="W156" s="287">
        <f t="shared" si="42"/>
        <v>0.56765074645560576</v>
      </c>
      <c r="X156" s="288">
        <f t="shared" si="35"/>
        <v>23.273680604679836</v>
      </c>
      <c r="Y156" s="288">
        <f t="shared" si="36"/>
        <v>1.4567892669522102</v>
      </c>
      <c r="Z156" s="106">
        <v>30.419981312131409</v>
      </c>
      <c r="AA156" s="106">
        <v>25.307335879032241</v>
      </c>
      <c r="AB156" s="106">
        <v>17.423682637445392</v>
      </c>
      <c r="AC156" s="106">
        <v>19.943722590110301</v>
      </c>
      <c r="AD156" s="105">
        <v>3</v>
      </c>
      <c r="AE156" s="32" t="str">
        <f>IF(AD156=0,"",VLOOKUP(AD156,tab_tipo_expansao!$A$2:$B$4,2,0))</f>
        <v>não_considerar</v>
      </c>
      <c r="AF156" s="124">
        <v>2022</v>
      </c>
      <c r="AG156" s="124">
        <v>2100</v>
      </c>
      <c r="AH156" s="124">
        <v>30</v>
      </c>
      <c r="AI156" s="529">
        <v>410</v>
      </c>
      <c r="AJ156" s="24">
        <f>AK156/constantes!$B$4</f>
        <v>2564.102564102564</v>
      </c>
      <c r="AK156" s="33">
        <f t="shared" si="43"/>
        <v>10000</v>
      </c>
      <c r="AL156" s="86">
        <v>2</v>
      </c>
      <c r="AM156" s="530">
        <v>0</v>
      </c>
      <c r="AN156" s="23"/>
      <c r="AO156" s="531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2">
        <f>constantes!$B$12</f>
        <v>0</v>
      </c>
      <c r="AZ156" s="20">
        <v>318</v>
      </c>
      <c r="BA156" s="43"/>
      <c r="BB156" s="3" t="s">
        <v>2183</v>
      </c>
      <c r="BD156" s="533">
        <v>1</v>
      </c>
      <c r="BE156" s="534">
        <v>2027</v>
      </c>
      <c r="BF156" s="535">
        <v>1</v>
      </c>
      <c r="BG156" s="536">
        <v>2027</v>
      </c>
    </row>
    <row r="157" spans="1:59" ht="14.45">
      <c r="A157" s="124">
        <v>1132</v>
      </c>
      <c r="B157" s="124">
        <v>1132</v>
      </c>
      <c r="C157" s="537" t="s">
        <v>2400</v>
      </c>
      <c r="D157" s="537" t="s">
        <v>2400</v>
      </c>
      <c r="E157" s="525">
        <v>209.1</v>
      </c>
      <c r="F157" s="3" t="s">
        <v>2211</v>
      </c>
      <c r="G157" s="3" t="s">
        <v>2211</v>
      </c>
      <c r="H157" s="3">
        <v>-45.107201000000003</v>
      </c>
      <c r="I157" s="3">
        <v>-19.163833</v>
      </c>
      <c r="J157" s="538" t="s">
        <v>152</v>
      </c>
      <c r="K157" s="538" t="s">
        <v>152</v>
      </c>
      <c r="L157" s="553">
        <v>1</v>
      </c>
      <c r="M157" s="106"/>
      <c r="N157" s="528">
        <v>1.6379999999999999E-2</v>
      </c>
      <c r="O157" s="528">
        <v>6.1409999999999999E-2</v>
      </c>
      <c r="P157" s="287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6">
        <v>140.20285714285714</v>
      </c>
      <c r="T157" s="106">
        <v>94.821845238095236</v>
      </c>
      <c r="U157" s="106">
        <v>66.552916666666661</v>
      </c>
      <c r="V157" s="106">
        <v>92.012678571428566</v>
      </c>
      <c r="W157" s="287">
        <f t="shared" si="42"/>
        <v>0.54728293995742749</v>
      </c>
      <c r="X157" s="288">
        <f t="shared" si="35"/>
        <v>114.4368627450981</v>
      </c>
      <c r="Y157" s="288">
        <f t="shared" si="36"/>
        <v>16.039288340336199</v>
      </c>
      <c r="Z157" s="106">
        <v>174.50494117647085</v>
      </c>
      <c r="AA157" s="106">
        <v>102.72650980392159</v>
      </c>
      <c r="AB157" s="106">
        <v>68.185137254901932</v>
      </c>
      <c r="AC157" s="106">
        <v>112.33086274509803</v>
      </c>
      <c r="AD157" s="105">
        <v>3</v>
      </c>
      <c r="AE157" s="32" t="str">
        <f>IF(AD157=0,"",VLOOKUP(AD157,tab_tipo_expansao!$A$2:$B$4,2,0))</f>
        <v>não_considerar</v>
      </c>
      <c r="AF157" s="124">
        <v>2022</v>
      </c>
      <c r="AG157" s="124">
        <v>2100</v>
      </c>
      <c r="AH157" s="124">
        <v>30</v>
      </c>
      <c r="AI157" s="529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6">
        <v>2</v>
      </c>
      <c r="AM157" s="530">
        <v>0</v>
      </c>
      <c r="AN157" s="23"/>
      <c r="AO157" s="531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2">
        <f>constantes!$B$12</f>
        <v>0</v>
      </c>
      <c r="AZ157" s="20">
        <v>318</v>
      </c>
      <c r="BA157" s="43"/>
      <c r="BB157" s="3" t="s">
        <v>2217</v>
      </c>
      <c r="BD157" s="533">
        <v>1</v>
      </c>
      <c r="BE157" s="534">
        <v>2035</v>
      </c>
      <c r="BF157" s="535">
        <v>3</v>
      </c>
      <c r="BG157" s="536">
        <v>2050</v>
      </c>
    </row>
    <row r="158" spans="1:59" ht="14.45">
      <c r="A158" s="124">
        <v>1133</v>
      </c>
      <c r="B158" s="124">
        <v>1133</v>
      </c>
      <c r="C158" s="537" t="s">
        <v>2401</v>
      </c>
      <c r="D158" s="537" t="s">
        <v>2401</v>
      </c>
      <c r="E158" s="525">
        <v>51.4</v>
      </c>
      <c r="F158" s="3" t="s">
        <v>2211</v>
      </c>
      <c r="G158" s="3" t="s">
        <v>2337</v>
      </c>
      <c r="H158" s="3">
        <v>-45.568610999999997</v>
      </c>
      <c r="I158" s="3">
        <v>-18.683889000000001</v>
      </c>
      <c r="J158" s="538" t="s">
        <v>152</v>
      </c>
      <c r="K158" s="538" t="s">
        <v>152</v>
      </c>
      <c r="L158" s="553">
        <v>1</v>
      </c>
      <c r="M158" s="106"/>
      <c r="N158" s="528">
        <v>2.068E-2</v>
      </c>
      <c r="O158" s="528">
        <v>4.6600000000000003E-2</v>
      </c>
      <c r="P158" s="287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6">
        <v>15.178571428571431</v>
      </c>
      <c r="T158" s="106">
        <v>14.779583333333333</v>
      </c>
      <c r="U158" s="106">
        <v>26.232916666666668</v>
      </c>
      <c r="V158" s="106">
        <v>20.863154761904759</v>
      </c>
      <c r="W158" s="287">
        <f t="shared" si="42"/>
        <v>0.38010872053101397</v>
      </c>
      <c r="X158" s="288">
        <f t="shared" si="35"/>
        <v>19.537588235294116</v>
      </c>
      <c r="Y158" s="288">
        <f t="shared" si="36"/>
        <v>0.27403168767506969</v>
      </c>
      <c r="Z158" s="106">
        <v>24.76</v>
      </c>
      <c r="AA158" s="106">
        <v>11.806862745098035</v>
      </c>
      <c r="AB158" s="106">
        <v>20.072431372549023</v>
      </c>
      <c r="AC158" s="106">
        <v>21.511058823529407</v>
      </c>
      <c r="AD158" s="105">
        <v>1</v>
      </c>
      <c r="AE158" s="32" t="str">
        <f>IF(AD158=0,"",VLOOKUP(AD158,tab_tipo_expansao!$A$2:$B$4,2,0))</f>
        <v>opcional</v>
      </c>
      <c r="AF158" s="124">
        <v>2028</v>
      </c>
      <c r="AG158" s="124">
        <v>2100</v>
      </c>
      <c r="AH158" s="124">
        <v>30</v>
      </c>
      <c r="AI158" s="529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6">
        <v>2</v>
      </c>
      <c r="AM158" s="530">
        <v>0</v>
      </c>
      <c r="AN158" s="23"/>
      <c r="AO158" s="531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2">
        <f>constantes!$B$12</f>
        <v>0</v>
      </c>
      <c r="AZ158" s="20">
        <v>318</v>
      </c>
      <c r="BA158" s="43"/>
      <c r="BB158" s="3" t="s">
        <v>2197</v>
      </c>
      <c r="BD158" s="533">
        <v>1</v>
      </c>
      <c r="BE158" s="534">
        <v>2027</v>
      </c>
      <c r="BF158" s="535">
        <v>1</v>
      </c>
      <c r="BG158" s="536">
        <v>2027</v>
      </c>
    </row>
    <row r="159" spans="1:59" ht="14.45" customHeight="1">
      <c r="A159" s="124">
        <v>1134</v>
      </c>
      <c r="B159" s="124">
        <v>1134</v>
      </c>
      <c r="C159" s="537" t="s">
        <v>2402</v>
      </c>
      <c r="D159" s="537" t="s">
        <v>2402</v>
      </c>
      <c r="E159" s="525">
        <v>73</v>
      </c>
      <c r="F159" s="3" t="s">
        <v>2199</v>
      </c>
      <c r="G159" s="3" t="s">
        <v>2350</v>
      </c>
      <c r="H159" s="3">
        <v>-47.879998999999998</v>
      </c>
      <c r="I159" s="3">
        <v>-9.8308160000000004</v>
      </c>
      <c r="J159" s="538" t="s">
        <v>1983</v>
      </c>
      <c r="K159" s="538" t="s">
        <v>1983</v>
      </c>
      <c r="L159" s="553">
        <v>1</v>
      </c>
      <c r="M159" s="106"/>
      <c r="N159" s="528">
        <v>1.9820000000000001E-2</v>
      </c>
      <c r="O159" s="528">
        <v>5.2919999999999995E-2</v>
      </c>
      <c r="P159" s="287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6">
        <v>63.467142857142846</v>
      </c>
      <c r="T159" s="106">
        <v>50.906845238095237</v>
      </c>
      <c r="U159" s="106">
        <v>27.707083333333333</v>
      </c>
      <c r="V159" s="106">
        <v>46.284523809523812</v>
      </c>
      <c r="W159" s="287">
        <f t="shared" si="42"/>
        <v>0.68069339242546334</v>
      </c>
      <c r="X159" s="288">
        <f t="shared" si="35"/>
        <v>49.690617647058822</v>
      </c>
      <c r="Y159" s="288">
        <f t="shared" si="36"/>
        <v>2.5992188375350125</v>
      </c>
      <c r="Z159" s="106">
        <v>60.986431372549028</v>
      </c>
      <c r="AA159" s="106">
        <v>53.710941176470584</v>
      </c>
      <c r="AB159" s="106">
        <v>33.266352941176471</v>
      </c>
      <c r="AC159" s="106">
        <v>50.798745098039213</v>
      </c>
      <c r="AD159" s="105">
        <v>1</v>
      </c>
      <c r="AE159" s="32" t="str">
        <f>IF(AD159=0,"",VLOOKUP(AD159,tab_tipo_expansao!$A$2:$B$4,2,0))</f>
        <v>opcional</v>
      </c>
      <c r="AF159" s="124">
        <v>2028</v>
      </c>
      <c r="AG159" s="124">
        <v>2100</v>
      </c>
      <c r="AH159" s="124">
        <v>30</v>
      </c>
      <c r="AI159" s="529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6">
        <v>2</v>
      </c>
      <c r="AM159" s="530">
        <v>0</v>
      </c>
      <c r="AN159" s="23"/>
      <c r="AO159" s="531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2">
        <f>constantes!$B$12</f>
        <v>0</v>
      </c>
      <c r="AZ159" s="20">
        <v>318</v>
      </c>
      <c r="BA159" s="43"/>
      <c r="BB159" s="3" t="s">
        <v>2197</v>
      </c>
      <c r="BD159" s="533">
        <v>1</v>
      </c>
      <c r="BE159" s="534">
        <v>2027</v>
      </c>
      <c r="BF159" s="535">
        <v>1</v>
      </c>
      <c r="BG159" s="536">
        <v>2027</v>
      </c>
    </row>
    <row r="160" spans="1:59" ht="14.45">
      <c r="A160" s="124">
        <v>1135</v>
      </c>
      <c r="B160" s="124">
        <v>1135</v>
      </c>
      <c r="C160" s="618" t="s">
        <v>2403</v>
      </c>
      <c r="D160" s="537" t="s">
        <v>2403</v>
      </c>
      <c r="E160" s="525">
        <v>86</v>
      </c>
      <c r="F160" s="3" t="s">
        <v>2199</v>
      </c>
      <c r="G160" s="3" t="s">
        <v>2339</v>
      </c>
      <c r="H160" s="3">
        <v>-48.715268000000002</v>
      </c>
      <c r="I160" s="3">
        <v>-14.760691</v>
      </c>
      <c r="J160" s="538" t="s">
        <v>2005</v>
      </c>
      <c r="K160" s="538" t="s">
        <v>2005</v>
      </c>
      <c r="L160" s="553">
        <v>1</v>
      </c>
      <c r="M160" s="106"/>
      <c r="N160" s="528">
        <v>2.068E-2</v>
      </c>
      <c r="O160" s="528">
        <v>4.6600000000000003E-2</v>
      </c>
      <c r="P160" s="287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6">
        <v>49.13047619047618</v>
      </c>
      <c r="T160" s="106">
        <v>33.704702380952376</v>
      </c>
      <c r="U160" s="106">
        <v>32.401250000000005</v>
      </c>
      <c r="V160" s="106">
        <v>45.065595238095234</v>
      </c>
      <c r="W160" s="287">
        <f t="shared" si="42"/>
        <v>0.59706304149566791</v>
      </c>
      <c r="X160" s="288">
        <f t="shared" si="35"/>
        <v>51.347421568627439</v>
      </c>
      <c r="Y160" s="288">
        <f t="shared" si="36"/>
        <v>11.271915616246488</v>
      </c>
      <c r="Z160" s="106">
        <v>67.081411764705848</v>
      </c>
      <c r="AA160" s="106">
        <v>47.931098039215669</v>
      </c>
      <c r="AB160" s="106">
        <v>40.531019607843149</v>
      </c>
      <c r="AC160" s="106">
        <v>49.84615686274509</v>
      </c>
      <c r="AD160" s="105">
        <v>1</v>
      </c>
      <c r="AE160" s="32" t="str">
        <f>IF(AD160=0,"",VLOOKUP(AD160,tab_tipo_expansao!$A$2:$B$4,2,0))</f>
        <v>opcional</v>
      </c>
      <c r="AF160" s="124">
        <v>2026</v>
      </c>
      <c r="AG160" s="124">
        <v>2100</v>
      </c>
      <c r="AH160" s="124">
        <v>30</v>
      </c>
      <c r="AI160" s="529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6">
        <v>2</v>
      </c>
      <c r="AM160" s="530">
        <v>0</v>
      </c>
      <c r="AN160" s="23"/>
      <c r="AO160" s="531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2">
        <f>constantes!$B$12</f>
        <v>0</v>
      </c>
      <c r="AZ160" s="20">
        <v>318</v>
      </c>
      <c r="BA160" s="43"/>
      <c r="BB160" s="3" t="s">
        <v>2209</v>
      </c>
      <c r="BD160" s="533">
        <v>1</v>
      </c>
      <c r="BE160" s="534">
        <v>2026</v>
      </c>
      <c r="BF160" s="535">
        <v>1</v>
      </c>
      <c r="BG160" s="536">
        <v>2026</v>
      </c>
    </row>
    <row r="161" spans="1:59" ht="14.45" customHeight="1">
      <c r="A161" s="124">
        <v>1136</v>
      </c>
      <c r="B161" s="124">
        <v>1136</v>
      </c>
      <c r="C161" s="537" t="s">
        <v>2404</v>
      </c>
      <c r="D161" s="537" t="s">
        <v>2404</v>
      </c>
      <c r="E161" s="525">
        <v>54</v>
      </c>
      <c r="F161" s="3" t="s">
        <v>2181</v>
      </c>
      <c r="G161" s="3" t="s">
        <v>2224</v>
      </c>
      <c r="H161" s="3">
        <v>-51.938205000000004</v>
      </c>
      <c r="I161" s="3">
        <v>1.040449</v>
      </c>
      <c r="J161" s="538" t="s">
        <v>2001</v>
      </c>
      <c r="K161" s="538" t="s">
        <v>2001</v>
      </c>
      <c r="L161" s="553">
        <v>7</v>
      </c>
      <c r="M161" s="106"/>
      <c r="N161" s="528">
        <v>2.068E-2</v>
      </c>
      <c r="O161" s="528">
        <v>4.6600000000000003E-2</v>
      </c>
      <c r="P161" s="287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6">
        <v>33.820476190476199</v>
      </c>
      <c r="T161" s="106">
        <v>46.045119047619046</v>
      </c>
      <c r="U161" s="106">
        <v>38.448333333333331</v>
      </c>
      <c r="V161" s="106">
        <v>11.311547619047618</v>
      </c>
      <c r="W161" s="287">
        <f t="shared" si="42"/>
        <v>0.59135475671750182</v>
      </c>
      <c r="X161" s="288">
        <f t="shared" si="35"/>
        <v>31.933156862745101</v>
      </c>
      <c r="Y161" s="288">
        <f t="shared" si="36"/>
        <v>-0.4732121848739439</v>
      </c>
      <c r="Z161" s="106">
        <v>37.341725490196097</v>
      </c>
      <c r="AA161" s="106">
        <v>46.369372549019609</v>
      </c>
      <c r="AB161" s="106">
        <v>35.568745098039223</v>
      </c>
      <c r="AC161" s="106">
        <v>8.452784313725493</v>
      </c>
      <c r="AD161" s="105">
        <v>3</v>
      </c>
      <c r="AE161" s="32" t="str">
        <f>IF(AD161=0,"",VLOOKUP(AD161,tab_tipo_expansao!$A$2:$B$4,2,0))</f>
        <v>não_considerar</v>
      </c>
      <c r="AF161" s="124">
        <v>2022</v>
      </c>
      <c r="AG161" s="124">
        <v>2100</v>
      </c>
      <c r="AH161" s="124">
        <v>30</v>
      </c>
      <c r="AI161" s="529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6">
        <v>2</v>
      </c>
      <c r="AM161" s="530">
        <v>0</v>
      </c>
      <c r="AN161" s="23"/>
      <c r="AO161" s="531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2">
        <f>constantes!$B$12</f>
        <v>0</v>
      </c>
      <c r="AZ161" s="20">
        <v>318</v>
      </c>
      <c r="BA161" s="43"/>
      <c r="BB161" s="3" t="s">
        <v>2185</v>
      </c>
      <c r="BD161" s="533">
        <v>1</v>
      </c>
      <c r="BE161" s="534">
        <v>2030</v>
      </c>
      <c r="BF161" s="535">
        <v>1</v>
      </c>
      <c r="BG161" s="536">
        <v>2030</v>
      </c>
    </row>
    <row r="162" spans="1:59" ht="14.45">
      <c r="A162" s="124">
        <v>1137</v>
      </c>
      <c r="B162" s="124">
        <v>1137</v>
      </c>
      <c r="C162" s="537" t="s">
        <v>2405</v>
      </c>
      <c r="D162" s="537" t="s">
        <v>2405</v>
      </c>
      <c r="E162" s="525">
        <v>49.3</v>
      </c>
      <c r="F162" s="3" t="s">
        <v>2097</v>
      </c>
      <c r="G162" s="3" t="s">
        <v>2202</v>
      </c>
      <c r="H162" s="3">
        <v>-52.916153000000001</v>
      </c>
      <c r="I162" s="3">
        <v>-26.942931000000002</v>
      </c>
      <c r="J162" s="538" t="s">
        <v>1991</v>
      </c>
      <c r="K162" s="538" t="s">
        <v>1991</v>
      </c>
      <c r="L162" s="553">
        <v>2</v>
      </c>
      <c r="M162" s="106"/>
      <c r="N162" s="528">
        <v>2.068E-2</v>
      </c>
      <c r="O162" s="528">
        <v>4.6600000000000003E-2</v>
      </c>
      <c r="P162" s="287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6">
        <v>17.926190476190474</v>
      </c>
      <c r="T162" s="106">
        <v>26.555714285714284</v>
      </c>
      <c r="U162" s="106">
        <v>29.350833333333338</v>
      </c>
      <c r="V162" s="106">
        <v>28.419999999999998</v>
      </c>
      <c r="W162" s="287">
        <f t="shared" si="42"/>
        <v>0.59374438213419256</v>
      </c>
      <c r="X162" s="288">
        <f t="shared" si="35"/>
        <v>29.271598039215689</v>
      </c>
      <c r="Y162" s="288">
        <f t="shared" si="36"/>
        <v>3.7084135154061642</v>
      </c>
      <c r="Z162" s="106">
        <v>23.012901960784308</v>
      </c>
      <c r="AA162" s="106">
        <v>28.526039215686264</v>
      </c>
      <c r="AB162" s="106">
        <v>33.955529411764722</v>
      </c>
      <c r="AC162" s="106">
        <v>31.591921568627466</v>
      </c>
      <c r="AD162" s="105">
        <v>1</v>
      </c>
      <c r="AE162" s="32" t="str">
        <f>IF(AD162=0,"",VLOOKUP(AD162,tab_tipo_expansao!$A$2:$B$4,2,0))</f>
        <v>opcional</v>
      </c>
      <c r="AF162" s="124">
        <v>2028</v>
      </c>
      <c r="AG162" s="124">
        <v>2100</v>
      </c>
      <c r="AH162" s="124">
        <v>30</v>
      </c>
      <c r="AI162" s="529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6">
        <v>2</v>
      </c>
      <c r="AM162" s="530">
        <v>0</v>
      </c>
      <c r="AN162" s="23"/>
      <c r="AO162" s="531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2">
        <f>constantes!$B$12</f>
        <v>0</v>
      </c>
      <c r="AZ162" s="20">
        <v>318</v>
      </c>
      <c r="BA162" s="43"/>
      <c r="BB162" s="3" t="s">
        <v>2197</v>
      </c>
      <c r="BD162" s="533">
        <v>1</v>
      </c>
      <c r="BE162" s="534">
        <v>2027</v>
      </c>
      <c r="BF162" s="535">
        <v>1</v>
      </c>
      <c r="BG162" s="536">
        <v>2027</v>
      </c>
    </row>
    <row r="163" spans="1:59" ht="14.45">
      <c r="A163" s="124">
        <v>1138</v>
      </c>
      <c r="B163" s="124">
        <v>1138</v>
      </c>
      <c r="C163" s="618" t="s">
        <v>2406</v>
      </c>
      <c r="D163" s="537" t="s">
        <v>2406</v>
      </c>
      <c r="E163" s="525">
        <v>81</v>
      </c>
      <c r="F163" s="3" t="s">
        <v>2196</v>
      </c>
      <c r="G163" s="3" t="s">
        <v>2316</v>
      </c>
      <c r="H163" s="3">
        <v>-52.102997000000002</v>
      </c>
      <c r="I163" s="3">
        <v>-20.169316999999999</v>
      </c>
      <c r="J163" s="538" t="s">
        <v>2092</v>
      </c>
      <c r="K163" s="538" t="s">
        <v>2092</v>
      </c>
      <c r="L163" s="553">
        <v>1</v>
      </c>
      <c r="M163" s="106"/>
      <c r="N163" s="528">
        <v>1.9820000000000001E-2</v>
      </c>
      <c r="O163" s="528">
        <v>5.2919999999999995E-2</v>
      </c>
      <c r="P163" s="287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6">
        <v>60.674761904761908</v>
      </c>
      <c r="T163" s="106">
        <v>48.636785714285715</v>
      </c>
      <c r="U163" s="106">
        <v>36.809166666666663</v>
      </c>
      <c r="V163" s="106">
        <v>47.202380952380956</v>
      </c>
      <c r="W163" s="287">
        <f t="shared" si="42"/>
        <v>0.68330985233599595</v>
      </c>
      <c r="X163" s="288">
        <f t="shared" si="35"/>
        <v>55.348098039215671</v>
      </c>
      <c r="Y163" s="288">
        <f t="shared" si="36"/>
        <v>7.0173242296918588</v>
      </c>
      <c r="Z163" s="106">
        <v>68.168862745097996</v>
      </c>
      <c r="AA163" s="106">
        <v>55.666000000000004</v>
      </c>
      <c r="AB163" s="106">
        <v>43.822509803921569</v>
      </c>
      <c r="AC163" s="106">
        <v>53.735019607843107</v>
      </c>
      <c r="AD163" s="105">
        <v>1</v>
      </c>
      <c r="AE163" s="32" t="str">
        <f>IF(AD163=0,"",VLOOKUP(AD163,tab_tipo_expansao!$A$2:$B$4,2,0))</f>
        <v>opcional</v>
      </c>
      <c r="AF163" s="124">
        <v>2026</v>
      </c>
      <c r="AG163" s="124">
        <v>2100</v>
      </c>
      <c r="AH163" s="124">
        <v>30</v>
      </c>
      <c r="AI163" s="529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6">
        <v>2</v>
      </c>
      <c r="AM163" s="530">
        <v>0</v>
      </c>
      <c r="AN163" s="23"/>
      <c r="AO163" s="531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2">
        <f>constantes!$B$12</f>
        <v>0</v>
      </c>
      <c r="AZ163" s="20">
        <v>318</v>
      </c>
      <c r="BA163" s="43"/>
      <c r="BB163" s="3" t="s">
        <v>2209</v>
      </c>
      <c r="BD163" s="533">
        <v>1</v>
      </c>
      <c r="BE163" s="534">
        <v>2026</v>
      </c>
      <c r="BF163" s="535">
        <v>1</v>
      </c>
      <c r="BG163" s="536">
        <v>2026</v>
      </c>
    </row>
    <row r="164" spans="1:59" ht="15" customHeight="1">
      <c r="A164" s="124">
        <v>1139</v>
      </c>
      <c r="B164" s="124">
        <v>1139</v>
      </c>
      <c r="C164" s="537" t="s">
        <v>2407</v>
      </c>
      <c r="D164" s="537" t="s">
        <v>2407</v>
      </c>
      <c r="E164" s="525">
        <v>47.35</v>
      </c>
      <c r="F164" s="3" t="s">
        <v>2196</v>
      </c>
      <c r="G164" s="3" t="s">
        <v>2341</v>
      </c>
      <c r="H164" s="3">
        <v>-51.643335999999998</v>
      </c>
      <c r="I164" s="3">
        <v>-23.995552</v>
      </c>
      <c r="J164" s="538" t="s">
        <v>153</v>
      </c>
      <c r="K164" s="538" t="s">
        <v>153</v>
      </c>
      <c r="L164" s="553">
        <v>2</v>
      </c>
      <c r="M164" s="106"/>
      <c r="N164" s="528">
        <v>2.068E-2</v>
      </c>
      <c r="O164" s="528">
        <v>4.6600000000000003E-2</v>
      </c>
      <c r="P164" s="287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6">
        <v>28.27333333333333</v>
      </c>
      <c r="T164" s="106">
        <v>26.978095238095236</v>
      </c>
      <c r="U164" s="106">
        <v>23.407083333333333</v>
      </c>
      <c r="V164" s="106">
        <v>28.403630952380951</v>
      </c>
      <c r="W164" s="287">
        <f t="shared" si="42"/>
        <v>0.64948154129656066</v>
      </c>
      <c r="X164" s="288">
        <f t="shared" si="35"/>
        <v>30.75295098039215</v>
      </c>
      <c r="Y164" s="288">
        <f t="shared" si="36"/>
        <v>3.9874152661064386</v>
      </c>
      <c r="Z164" s="106">
        <v>33.300117647058805</v>
      </c>
      <c r="AA164" s="106">
        <v>27.703019607843135</v>
      </c>
      <c r="AB164" s="106">
        <v>28.998745098039212</v>
      </c>
      <c r="AC164" s="106">
        <v>33.009921568627441</v>
      </c>
      <c r="AD164" s="105">
        <v>1</v>
      </c>
      <c r="AE164" s="32" t="str">
        <f>IF(AD164=0,"",VLOOKUP(AD164,tab_tipo_expansao!$A$2:$B$4,2,0))</f>
        <v>opcional</v>
      </c>
      <c r="AF164" s="124">
        <v>2028</v>
      </c>
      <c r="AG164" s="124">
        <v>2100</v>
      </c>
      <c r="AH164" s="124">
        <v>30</v>
      </c>
      <c r="AI164" s="529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6">
        <v>2</v>
      </c>
      <c r="AM164" s="530">
        <v>0</v>
      </c>
      <c r="AN164" s="23"/>
      <c r="AO164" s="531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2">
        <f>constantes!$B$12</f>
        <v>0</v>
      </c>
      <c r="AZ164" s="20">
        <v>318</v>
      </c>
      <c r="BA164" s="43"/>
      <c r="BB164" s="3" t="s">
        <v>2197</v>
      </c>
      <c r="BD164" s="533">
        <v>1</v>
      </c>
      <c r="BE164" s="534">
        <v>2027</v>
      </c>
      <c r="BF164" s="535">
        <v>1</v>
      </c>
      <c r="BG164" s="536">
        <v>2027</v>
      </c>
    </row>
    <row r="165" spans="1:59" ht="14.45" customHeight="1">
      <c r="A165" s="124">
        <v>1140</v>
      </c>
      <c r="B165" s="124">
        <v>1140</v>
      </c>
      <c r="C165" s="537" t="s">
        <v>2408</v>
      </c>
      <c r="D165" s="537" t="s">
        <v>2408</v>
      </c>
      <c r="E165" s="525">
        <v>796.4</v>
      </c>
      <c r="F165" s="3" t="s">
        <v>2181</v>
      </c>
      <c r="G165" s="3" t="s">
        <v>2313</v>
      </c>
      <c r="H165" s="3">
        <v>-60.652225999999999</v>
      </c>
      <c r="I165" s="3">
        <v>-7.2280569999999997</v>
      </c>
      <c r="J165" s="538" t="s">
        <v>156</v>
      </c>
      <c r="K165" s="538" t="s">
        <v>156</v>
      </c>
      <c r="L165" s="553">
        <v>7</v>
      </c>
      <c r="M165" s="106"/>
      <c r="N165" s="528">
        <v>1.6379999999999999E-2</v>
      </c>
      <c r="O165" s="528">
        <v>6.1409999999999999E-2</v>
      </c>
      <c r="P165" s="287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6">
        <v>544.07809523809522</v>
      </c>
      <c r="T165" s="106">
        <v>538.31083333333333</v>
      </c>
      <c r="U165" s="106">
        <v>179.60958333333335</v>
      </c>
      <c r="V165" s="106">
        <v>269.56595238095241</v>
      </c>
      <c r="W165" s="287">
        <f t="shared" si="42"/>
        <v>0.46974746654060917</v>
      </c>
      <c r="X165" s="288">
        <f t="shared" si="35"/>
        <v>374.10688235294111</v>
      </c>
      <c r="Y165" s="288">
        <f t="shared" si="36"/>
        <v>-8.784233718487485</v>
      </c>
      <c r="Z165" s="106">
        <v>542.09407843137251</v>
      </c>
      <c r="AA165" s="106">
        <v>529.55772549019605</v>
      </c>
      <c r="AB165" s="106">
        <v>160.60800000000003</v>
      </c>
      <c r="AC165" s="106">
        <v>264.16772549019601</v>
      </c>
      <c r="AD165" s="105">
        <v>3</v>
      </c>
      <c r="AE165" s="32" t="str">
        <f>IF(AD165=0,"",VLOOKUP(AD165,tab_tipo_expansao!$A$2:$B$4,2,0))</f>
        <v>não_considerar</v>
      </c>
      <c r="AF165" s="124">
        <v>2027</v>
      </c>
      <c r="AG165" s="124">
        <v>2100</v>
      </c>
      <c r="AH165" s="124">
        <v>30</v>
      </c>
      <c r="AI165" s="529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6">
        <v>3</v>
      </c>
      <c r="AM165" s="530">
        <v>0</v>
      </c>
      <c r="AN165" s="23"/>
      <c r="AO165" s="531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2">
        <f>constantes!$B$12</f>
        <v>0</v>
      </c>
      <c r="AZ165" s="20">
        <v>318</v>
      </c>
      <c r="BA165" s="43"/>
      <c r="BB165" s="3" t="s">
        <v>2185</v>
      </c>
      <c r="BD165" s="533">
        <v>1</v>
      </c>
      <c r="BE165" s="534">
        <v>2030</v>
      </c>
      <c r="BF165" s="535">
        <v>1</v>
      </c>
      <c r="BG165" s="536">
        <v>2030</v>
      </c>
    </row>
    <row r="166" spans="1:59" ht="14.45">
      <c r="A166" s="124">
        <v>1141</v>
      </c>
      <c r="B166" s="124">
        <v>1141</v>
      </c>
      <c r="C166" s="537" t="s">
        <v>2409</v>
      </c>
      <c r="D166" s="537" t="s">
        <v>2409</v>
      </c>
      <c r="E166" s="525">
        <v>267.8</v>
      </c>
      <c r="F166" s="3" t="s">
        <v>2181</v>
      </c>
      <c r="G166" s="3" t="s">
        <v>2313</v>
      </c>
      <c r="H166" s="3">
        <v>-59.385260000000002</v>
      </c>
      <c r="I166" s="3">
        <v>-9.1169449999999994</v>
      </c>
      <c r="J166" s="538" t="s">
        <v>160</v>
      </c>
      <c r="K166" s="538" t="s">
        <v>160</v>
      </c>
      <c r="L166" s="553">
        <v>7</v>
      </c>
      <c r="M166" s="106"/>
      <c r="N166" s="528">
        <v>1.6379999999999999E-2</v>
      </c>
      <c r="O166" s="528">
        <v>6.1409999999999999E-2</v>
      </c>
      <c r="P166" s="287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6">
        <v>212.71285714285716</v>
      </c>
      <c r="T166" s="106">
        <v>181.49303571428572</v>
      </c>
      <c r="U166" s="106">
        <v>53.44</v>
      </c>
      <c r="V166" s="106">
        <v>77.830416666666665</v>
      </c>
      <c r="W166" s="287">
        <f t="shared" si="42"/>
        <v>0.47630679904523426</v>
      </c>
      <c r="X166" s="288">
        <f t="shared" si="35"/>
        <v>127.55496078431374</v>
      </c>
      <c r="Y166" s="288">
        <f t="shared" si="36"/>
        <v>-3.814116596638641</v>
      </c>
      <c r="Z166" s="106">
        <v>217.82509803921573</v>
      </c>
      <c r="AA166" s="106">
        <v>182.10247058823529</v>
      </c>
      <c r="AB166" s="106">
        <v>41.628901960784326</v>
      </c>
      <c r="AC166" s="106">
        <v>68.663372549019599</v>
      </c>
      <c r="AD166" s="105">
        <v>3</v>
      </c>
      <c r="AE166" s="32" t="str">
        <f>IF(AD166=0,"",VLOOKUP(AD166,tab_tipo_expansao!$A$2:$B$4,2,0))</f>
        <v>não_considerar</v>
      </c>
      <c r="AF166" s="124">
        <v>2022</v>
      </c>
      <c r="AG166" s="124">
        <v>2100</v>
      </c>
      <c r="AH166" s="124">
        <v>30</v>
      </c>
      <c r="AI166" s="529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6">
        <v>2</v>
      </c>
      <c r="AM166" s="530">
        <v>0</v>
      </c>
      <c r="AN166" s="23"/>
      <c r="AO166" s="531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2">
        <f>constantes!$B$12</f>
        <v>0</v>
      </c>
      <c r="AZ166" s="20">
        <v>318</v>
      </c>
      <c r="BA166" s="43"/>
      <c r="BB166" s="3" t="s">
        <v>2217</v>
      </c>
      <c r="BD166" s="533">
        <v>1</v>
      </c>
      <c r="BE166" s="534">
        <v>2035</v>
      </c>
      <c r="BF166" s="535">
        <v>3</v>
      </c>
      <c r="BG166" s="536">
        <v>2050</v>
      </c>
    </row>
    <row r="167" spans="1:59" ht="14.45" customHeight="1">
      <c r="A167" s="124">
        <v>1142</v>
      </c>
      <c r="B167" s="124">
        <v>1142</v>
      </c>
      <c r="C167" s="537" t="s">
        <v>2410</v>
      </c>
      <c r="D167" s="537" t="s">
        <v>2410</v>
      </c>
      <c r="E167" s="525">
        <v>144</v>
      </c>
      <c r="F167" s="3" t="s">
        <v>2231</v>
      </c>
      <c r="G167" s="3" t="s">
        <v>2234</v>
      </c>
      <c r="H167" s="3">
        <v>-41.277549</v>
      </c>
      <c r="I167" s="3">
        <v>-19.276880999999999</v>
      </c>
      <c r="J167" s="538" t="s">
        <v>152</v>
      </c>
      <c r="K167" s="538" t="s">
        <v>152</v>
      </c>
      <c r="L167" s="553">
        <v>1</v>
      </c>
      <c r="M167" s="106"/>
      <c r="N167" s="528">
        <v>1.9820000000000001E-2</v>
      </c>
      <c r="O167" s="528">
        <v>5.2919999999999995E-2</v>
      </c>
      <c r="P167" s="287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6">
        <v>96.627142857142871</v>
      </c>
      <c r="T167" s="106">
        <v>64.835059523809534</v>
      </c>
      <c r="U167" s="106">
        <v>42.294583333333335</v>
      </c>
      <c r="V167" s="106">
        <v>69.239166666666662</v>
      </c>
      <c r="W167" s="287">
        <f t="shared" si="42"/>
        <v>0.4892988834422658</v>
      </c>
      <c r="X167" s="288">
        <f t="shared" si="35"/>
        <v>70.459039215686275</v>
      </c>
      <c r="Y167" s="288">
        <f t="shared" si="36"/>
        <v>2.2100511204481705</v>
      </c>
      <c r="Z167" s="106">
        <v>103.71580392156865</v>
      </c>
      <c r="AA167" s="106">
        <v>62.34650980392157</v>
      </c>
      <c r="AB167" s="106">
        <v>40.213607843137254</v>
      </c>
      <c r="AC167" s="106">
        <v>75.560235294117646</v>
      </c>
      <c r="AD167" s="105">
        <v>3</v>
      </c>
      <c r="AE167" s="32" t="str">
        <f>IF(AD167=0,"",VLOOKUP(AD167,tab_tipo_expansao!$A$2:$B$4,2,0))</f>
        <v>não_considerar</v>
      </c>
      <c r="AF167" s="124">
        <v>2022</v>
      </c>
      <c r="AG167" s="124">
        <v>2100</v>
      </c>
      <c r="AH167" s="124">
        <v>30</v>
      </c>
      <c r="AI167" s="529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6">
        <v>2</v>
      </c>
      <c r="AM167" s="530">
        <v>0</v>
      </c>
      <c r="AN167" s="23"/>
      <c r="AO167" s="531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2">
        <f>constantes!$B$12</f>
        <v>0</v>
      </c>
      <c r="AZ167" s="20">
        <v>318</v>
      </c>
      <c r="BA167" s="43"/>
      <c r="BB167" s="3" t="s">
        <v>2217</v>
      </c>
      <c r="BD167" s="533">
        <v>1</v>
      </c>
      <c r="BE167" s="534">
        <v>2035</v>
      </c>
      <c r="BF167" s="535">
        <v>3</v>
      </c>
      <c r="BG167" s="536">
        <v>2050</v>
      </c>
    </row>
    <row r="168" spans="1:59" ht="14.45">
      <c r="A168" s="124">
        <v>1143</v>
      </c>
      <c r="B168" s="124">
        <v>1143</v>
      </c>
      <c r="C168" s="537" t="s">
        <v>2411</v>
      </c>
      <c r="D168" s="537" t="s">
        <v>2411</v>
      </c>
      <c r="E168" s="525">
        <v>276</v>
      </c>
      <c r="F168" s="3" t="s">
        <v>2211</v>
      </c>
      <c r="G168" s="3" t="s">
        <v>2211</v>
      </c>
      <c r="H168" s="3">
        <v>-39.679105</v>
      </c>
      <c r="I168" s="3">
        <v>-8.7879959999999997</v>
      </c>
      <c r="J168" s="538" t="s">
        <v>154</v>
      </c>
      <c r="K168" s="538" t="s">
        <v>154</v>
      </c>
      <c r="L168" s="553">
        <v>3</v>
      </c>
      <c r="M168" s="106"/>
      <c r="N168" s="528">
        <v>1.9820000000000001E-2</v>
      </c>
      <c r="O168" s="528">
        <v>5.2919999999999995E-2</v>
      </c>
      <c r="P168" s="287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6">
        <v>156.19714285714284</v>
      </c>
      <c r="T168" s="106">
        <v>145.5014880952381</v>
      </c>
      <c r="U168" s="106">
        <v>194.47375</v>
      </c>
      <c r="V168" s="106">
        <v>161.96285714285713</v>
      </c>
      <c r="W168" s="287">
        <f t="shared" si="42"/>
        <v>0.58565167661267392</v>
      </c>
      <c r="X168" s="288">
        <f t="shared" si="35"/>
        <v>161.63986274509801</v>
      </c>
      <c r="Y168" s="288">
        <f t="shared" si="36"/>
        <v>-2.893946778711495</v>
      </c>
      <c r="Z168" s="106">
        <v>182.37780392156856</v>
      </c>
      <c r="AA168" s="106">
        <v>149.02117647058822</v>
      </c>
      <c r="AB168" s="106">
        <v>165.52505882352941</v>
      </c>
      <c r="AC168" s="106">
        <v>149.63541176470588</v>
      </c>
      <c r="AD168" s="105">
        <v>3</v>
      </c>
      <c r="AE168" s="32" t="str">
        <f>IF(AD168=0,"",VLOOKUP(AD168,tab_tipo_expansao!$A$2:$B$4,2,0))</f>
        <v>não_considerar</v>
      </c>
      <c r="AF168" s="124">
        <v>2022</v>
      </c>
      <c r="AG168" s="124">
        <v>2100</v>
      </c>
      <c r="AH168" s="124">
        <v>30</v>
      </c>
      <c r="AI168" s="529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6">
        <v>2</v>
      </c>
      <c r="AM168" s="530">
        <v>0</v>
      </c>
      <c r="AN168" s="23"/>
      <c r="AO168" s="531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2">
        <f>constantes!$B$12</f>
        <v>0</v>
      </c>
      <c r="AZ168" s="20">
        <v>318</v>
      </c>
      <c r="BA168" s="43"/>
      <c r="BB168" s="3" t="s">
        <v>2217</v>
      </c>
      <c r="BD168" s="533">
        <v>1</v>
      </c>
      <c r="BE168" s="534">
        <v>2035</v>
      </c>
      <c r="BF168" s="535">
        <v>3</v>
      </c>
      <c r="BG168" s="536">
        <v>2050</v>
      </c>
    </row>
    <row r="169" spans="1:59" ht="14.45">
      <c r="A169" s="124">
        <v>1144</v>
      </c>
      <c r="B169" s="124">
        <v>1144</v>
      </c>
      <c r="C169" s="537" t="s">
        <v>2412</v>
      </c>
      <c r="D169" s="537" t="s">
        <v>2412</v>
      </c>
      <c r="E169" s="525">
        <v>113</v>
      </c>
      <c r="F169" s="3" t="s">
        <v>2246</v>
      </c>
      <c r="G169" s="3" t="s">
        <v>2246</v>
      </c>
      <c r="H169" s="3">
        <v>-45.320118999999998</v>
      </c>
      <c r="I169" s="3">
        <v>-7.5749339999999998</v>
      </c>
      <c r="J169" s="538" t="s">
        <v>1985</v>
      </c>
      <c r="K169" s="538" t="s">
        <v>1985</v>
      </c>
      <c r="L169" s="553">
        <v>3</v>
      </c>
      <c r="M169" s="106"/>
      <c r="N169" s="528">
        <v>1.9820000000000001E-2</v>
      </c>
      <c r="O169" s="528">
        <v>5.2919999999999995E-2</v>
      </c>
      <c r="P169" s="287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6">
        <v>97.428095238095239</v>
      </c>
      <c r="T169" s="106">
        <v>83.004107142857137</v>
      </c>
      <c r="U169" s="106">
        <v>57.84708333333333</v>
      </c>
      <c r="V169" s="106">
        <v>80.089047619047619</v>
      </c>
      <c r="W169" s="287">
        <f t="shared" si="42"/>
        <v>0.72819226097518608</v>
      </c>
      <c r="X169" s="288">
        <f t="shared" si="35"/>
        <v>82.285725490196029</v>
      </c>
      <c r="Y169" s="288">
        <f t="shared" si="36"/>
        <v>2.693642156862694</v>
      </c>
      <c r="Z169" s="106">
        <v>102.30639215686263</v>
      </c>
      <c r="AA169" s="106">
        <v>87.638117647058777</v>
      </c>
      <c r="AB169" s="106">
        <v>56.799607843137245</v>
      </c>
      <c r="AC169" s="106">
        <v>82.398784313725457</v>
      </c>
      <c r="AD169" s="105">
        <v>1</v>
      </c>
      <c r="AE169" s="32" t="str">
        <f>IF(AD169=0,"",VLOOKUP(AD169,tab_tipo_expansao!$A$2:$B$4,2,0))</f>
        <v>opcional</v>
      </c>
      <c r="AF169" s="124">
        <v>2028</v>
      </c>
      <c r="AG169" s="124">
        <v>2100</v>
      </c>
      <c r="AH169" s="124">
        <v>30</v>
      </c>
      <c r="AI169" s="529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6">
        <v>2</v>
      </c>
      <c r="AM169" s="530">
        <v>0</v>
      </c>
      <c r="AN169" s="23"/>
      <c r="AO169" s="531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2">
        <f>constantes!$B$12</f>
        <v>0</v>
      </c>
      <c r="AZ169" s="20">
        <v>318</v>
      </c>
      <c r="BA169" s="43"/>
      <c r="BB169" s="3" t="s">
        <v>2197</v>
      </c>
      <c r="BD169" s="533">
        <v>1</v>
      </c>
      <c r="BE169" s="534">
        <v>2027</v>
      </c>
      <c r="BF169" s="535">
        <v>1</v>
      </c>
      <c r="BG169" s="536">
        <v>2027</v>
      </c>
    </row>
    <row r="170" spans="1:59" ht="14.45">
      <c r="A170" s="124">
        <v>1145</v>
      </c>
      <c r="B170" s="124">
        <v>1145</v>
      </c>
      <c r="C170" s="537" t="s">
        <v>2413</v>
      </c>
      <c r="D170" s="537" t="s">
        <v>2413</v>
      </c>
      <c r="E170" s="525">
        <v>56.7</v>
      </c>
      <c r="F170" s="3" t="s">
        <v>2199</v>
      </c>
      <c r="G170" s="3" t="s">
        <v>2248</v>
      </c>
      <c r="H170" s="3">
        <v>-47.927337999999999</v>
      </c>
      <c r="I170" s="3">
        <v>-9.5029710000000005</v>
      </c>
      <c r="J170" s="538" t="s">
        <v>1983</v>
      </c>
      <c r="K170" s="538" t="s">
        <v>1983</v>
      </c>
      <c r="L170" s="553">
        <v>1</v>
      </c>
      <c r="M170" s="106"/>
      <c r="N170" s="528">
        <v>2.068E-2</v>
      </c>
      <c r="O170" s="528">
        <v>4.6600000000000003E-2</v>
      </c>
      <c r="P170" s="287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6">
        <v>37.809565702734353</v>
      </c>
      <c r="T170" s="106">
        <v>33.191053244326547</v>
      </c>
      <c r="U170" s="106">
        <v>23.544128164396469</v>
      </c>
      <c r="V170" s="106">
        <v>26.139910337240821</v>
      </c>
      <c r="W170" s="287">
        <f t="shared" si="42"/>
        <v>0.56765074645560576</v>
      </c>
      <c r="X170" s="288">
        <f t="shared" si="35"/>
        <v>32.185797324032848</v>
      </c>
      <c r="Y170" s="288">
        <f t="shared" si="36"/>
        <v>2.0146329618583003</v>
      </c>
      <c r="Z170" s="106">
        <v>42.068608302386608</v>
      </c>
      <c r="AA170" s="106">
        <v>34.998193764417756</v>
      </c>
      <c r="AB170" s="106">
        <v>24.095678183979363</v>
      </c>
      <c r="AC170" s="106">
        <v>27.580709045347664</v>
      </c>
      <c r="AD170" s="105">
        <v>3</v>
      </c>
      <c r="AE170" s="32" t="str">
        <f>IF(AD170=0,"",VLOOKUP(AD170,tab_tipo_expansao!$A$2:$B$4,2,0))</f>
        <v>não_considerar</v>
      </c>
      <c r="AF170" s="124">
        <v>2022</v>
      </c>
      <c r="AG170" s="124">
        <v>2100</v>
      </c>
      <c r="AH170" s="124">
        <v>30</v>
      </c>
      <c r="AI170" s="529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6">
        <v>2</v>
      </c>
      <c r="AM170" s="530">
        <v>0</v>
      </c>
      <c r="AN170" s="23"/>
      <c r="AO170" s="531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2">
        <f>constantes!$B$12</f>
        <v>0</v>
      </c>
      <c r="AZ170" s="20">
        <v>318</v>
      </c>
      <c r="BA170" s="43"/>
      <c r="BB170" s="3" t="s">
        <v>2217</v>
      </c>
      <c r="BD170" s="533">
        <v>1</v>
      </c>
      <c r="BE170" s="534">
        <v>2035</v>
      </c>
      <c r="BF170" s="535">
        <v>3</v>
      </c>
      <c r="BG170" s="536">
        <v>2050</v>
      </c>
    </row>
    <row r="171" spans="1:59" ht="14.45">
      <c r="A171" s="124">
        <v>1146</v>
      </c>
      <c r="B171" s="124">
        <v>1146</v>
      </c>
      <c r="C171" s="537" t="s">
        <v>2414</v>
      </c>
      <c r="D171" s="537" t="s">
        <v>2414</v>
      </c>
      <c r="E171" s="525">
        <v>134</v>
      </c>
      <c r="F171" s="3" t="s">
        <v>2181</v>
      </c>
      <c r="G171" s="3" t="s">
        <v>2335</v>
      </c>
      <c r="H171" s="3">
        <v>-57.644294000000002</v>
      </c>
      <c r="I171" s="3">
        <v>-12.266425</v>
      </c>
      <c r="J171" s="538" t="s">
        <v>160</v>
      </c>
      <c r="K171" s="538" t="s">
        <v>160</v>
      </c>
      <c r="L171" s="553">
        <v>10</v>
      </c>
      <c r="M171" s="106"/>
      <c r="N171" s="528">
        <v>1.6379999999999999E-2</v>
      </c>
      <c r="O171" s="528">
        <v>6.1409999999999999E-2</v>
      </c>
      <c r="P171" s="287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6">
        <v>60.083333333333336</v>
      </c>
      <c r="T171" s="106">
        <v>49.228392857142865</v>
      </c>
      <c r="U171" s="106">
        <v>37.947083333333332</v>
      </c>
      <c r="V171" s="106">
        <v>46.071904761904761</v>
      </c>
      <c r="W171" s="287">
        <f t="shared" si="42"/>
        <v>0.3539332748024584</v>
      </c>
      <c r="X171" s="288">
        <f t="shared" si="35"/>
        <v>47.427058823529428</v>
      </c>
      <c r="Y171" s="288">
        <f t="shared" si="36"/>
        <v>-0.90561974789914501</v>
      </c>
      <c r="Z171" s="106">
        <v>62.363921568627482</v>
      </c>
      <c r="AA171" s="106">
        <v>48.397725490196102</v>
      </c>
      <c r="AB171" s="106">
        <v>34.571960784313731</v>
      </c>
      <c r="AC171" s="106">
        <v>44.374627450980391</v>
      </c>
      <c r="AD171" s="105">
        <v>3</v>
      </c>
      <c r="AE171" s="32" t="str">
        <f>IF(AD171=0,"",VLOOKUP(AD171,tab_tipo_expansao!$A$2:$B$4,2,0))</f>
        <v>não_considerar</v>
      </c>
      <c r="AF171" s="124">
        <v>2022</v>
      </c>
      <c r="AG171" s="124">
        <v>2100</v>
      </c>
      <c r="AH171" s="124">
        <v>30</v>
      </c>
      <c r="AI171" s="529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6">
        <v>2</v>
      </c>
      <c r="AM171" s="530">
        <v>0</v>
      </c>
      <c r="AN171" s="23"/>
      <c r="AO171" s="531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2">
        <f>constantes!$B$12</f>
        <v>0</v>
      </c>
      <c r="AZ171" s="20">
        <v>318</v>
      </c>
      <c r="BA171" s="43"/>
      <c r="BB171" s="3" t="s">
        <v>2217</v>
      </c>
      <c r="BD171" s="533">
        <v>1</v>
      </c>
      <c r="BE171" s="534">
        <v>2035</v>
      </c>
      <c r="BF171" s="535">
        <v>3</v>
      </c>
      <c r="BG171" s="536">
        <v>2050</v>
      </c>
    </row>
    <row r="172" spans="1:59" ht="14.45">
      <c r="A172" s="124">
        <v>1147</v>
      </c>
      <c r="B172" s="124">
        <v>1147</v>
      </c>
      <c r="C172" s="537" t="s">
        <v>2415</v>
      </c>
      <c r="D172" s="537" t="s">
        <v>2415</v>
      </c>
      <c r="E172" s="525">
        <v>50</v>
      </c>
      <c r="F172" s="3" t="s">
        <v>2211</v>
      </c>
      <c r="G172" s="3" t="s">
        <v>2416</v>
      </c>
      <c r="H172" s="3">
        <v>-44.490765000000003</v>
      </c>
      <c r="I172" s="3">
        <v>-13.653444</v>
      </c>
      <c r="J172" s="538" t="s">
        <v>154</v>
      </c>
      <c r="K172" s="538" t="s">
        <v>154</v>
      </c>
      <c r="L172" s="553">
        <v>3</v>
      </c>
      <c r="M172" s="106"/>
      <c r="N172" s="528">
        <v>2.068E-2</v>
      </c>
      <c r="O172" s="528">
        <v>4.6600000000000003E-2</v>
      </c>
      <c r="P172" s="287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6">
        <v>44.300476190476189</v>
      </c>
      <c r="T172" s="106">
        <v>40.772321428571423</v>
      </c>
      <c r="U172" s="106">
        <v>37.080833333333338</v>
      </c>
      <c r="V172" s="106">
        <v>42.937440476190481</v>
      </c>
      <c r="W172" s="287">
        <f t="shared" si="42"/>
        <v>0.82813549019607857</v>
      </c>
      <c r="X172" s="288">
        <f t="shared" si="35"/>
        <v>41.406774509803931</v>
      </c>
      <c r="Y172" s="288">
        <f t="shared" si="36"/>
        <v>0.13400665266107126</v>
      </c>
      <c r="Z172" s="106">
        <v>44.933803921568632</v>
      </c>
      <c r="AA172" s="106">
        <v>41.363372549019623</v>
      </c>
      <c r="AB172" s="106">
        <v>37.023019607843132</v>
      </c>
      <c r="AC172" s="106">
        <v>42.306901960784323</v>
      </c>
      <c r="AD172" s="105">
        <v>1</v>
      </c>
      <c r="AE172" s="32" t="str">
        <f>IF(AD172=0,"",VLOOKUP(AD172,tab_tipo_expansao!$A$2:$B$4,2,0))</f>
        <v>opcional</v>
      </c>
      <c r="AF172" s="124">
        <v>2028</v>
      </c>
      <c r="AG172" s="124">
        <v>2100</v>
      </c>
      <c r="AH172" s="124">
        <v>30</v>
      </c>
      <c r="AI172" s="529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6">
        <v>2</v>
      </c>
      <c r="AM172" s="530">
        <v>0</v>
      </c>
      <c r="AN172" s="23"/>
      <c r="AO172" s="531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2">
        <f>constantes!$B$12</f>
        <v>0</v>
      </c>
      <c r="AZ172" s="20">
        <v>318</v>
      </c>
      <c r="BA172" s="43"/>
      <c r="BB172" s="3" t="s">
        <v>2197</v>
      </c>
      <c r="BD172" s="533">
        <v>1</v>
      </c>
      <c r="BE172" s="534">
        <v>2027</v>
      </c>
      <c r="BF172" s="535">
        <v>1</v>
      </c>
      <c r="BG172" s="536">
        <v>2027</v>
      </c>
    </row>
    <row r="173" spans="1:59" ht="14.45">
      <c r="A173" s="124">
        <v>1148</v>
      </c>
      <c r="B173" s="124">
        <v>1148</v>
      </c>
      <c r="C173" s="537" t="s">
        <v>2417</v>
      </c>
      <c r="D173" s="537" t="s">
        <v>2417</v>
      </c>
      <c r="E173" s="525">
        <v>36.67</v>
      </c>
      <c r="F173" s="3" t="s">
        <v>2196</v>
      </c>
      <c r="G173" s="3" t="s">
        <v>2341</v>
      </c>
      <c r="H173" s="3">
        <v>-51.444417000000001</v>
      </c>
      <c r="I173" s="3">
        <v>-24.374361</v>
      </c>
      <c r="J173" s="538" t="s">
        <v>153</v>
      </c>
      <c r="K173" s="538" t="s">
        <v>153</v>
      </c>
      <c r="L173" s="553">
        <v>2</v>
      </c>
      <c r="M173" s="106"/>
      <c r="N173" s="528">
        <v>2.068E-2</v>
      </c>
      <c r="O173" s="528">
        <v>4.6600000000000003E-2</v>
      </c>
      <c r="P173" s="287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6">
        <v>22.81904761904762</v>
      </c>
      <c r="T173" s="106">
        <v>22.133452380952381</v>
      </c>
      <c r="U173" s="106">
        <v>19.377916666666668</v>
      </c>
      <c r="V173" s="106">
        <v>23.393511904761908</v>
      </c>
      <c r="W173" s="287">
        <f t="shared" si="42"/>
        <v>0.68116775480303915</v>
      </c>
      <c r="X173" s="288">
        <f t="shared" si="35"/>
        <v>24.978421568627446</v>
      </c>
      <c r="Y173" s="288">
        <f t="shared" si="36"/>
        <v>3.0474394257703032</v>
      </c>
      <c r="Z173" s="106">
        <v>26.405176470588231</v>
      </c>
      <c r="AA173" s="106">
        <v>22.577490196078429</v>
      </c>
      <c r="AB173" s="106">
        <v>23.939294117647052</v>
      </c>
      <c r="AC173" s="106">
        <v>26.991725490196071</v>
      </c>
      <c r="AD173" s="105">
        <v>1</v>
      </c>
      <c r="AE173" s="32" t="str">
        <f>IF(AD173=0,"",VLOOKUP(AD173,tab_tipo_expansao!$A$2:$B$4,2,0))</f>
        <v>opcional</v>
      </c>
      <c r="AF173" s="124">
        <v>2028</v>
      </c>
      <c r="AG173" s="124">
        <v>2100</v>
      </c>
      <c r="AH173" s="124">
        <v>30</v>
      </c>
      <c r="AI173" s="529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6">
        <v>2</v>
      </c>
      <c r="AM173" s="530">
        <v>0</v>
      </c>
      <c r="AN173" s="23"/>
      <c r="AO173" s="531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2">
        <f>constantes!$B$12</f>
        <v>0</v>
      </c>
      <c r="AZ173" s="20">
        <v>318</v>
      </c>
      <c r="BA173" s="43"/>
      <c r="BB173" s="3" t="s">
        <v>2197</v>
      </c>
      <c r="BD173" s="533">
        <v>1</v>
      </c>
      <c r="BE173" s="534">
        <v>2027</v>
      </c>
      <c r="BF173" s="535">
        <v>1</v>
      </c>
      <c r="BG173" s="536">
        <v>2027</v>
      </c>
    </row>
    <row r="174" spans="1:59" ht="14.45">
      <c r="A174" s="124">
        <v>1149</v>
      </c>
      <c r="B174" s="124">
        <v>1149</v>
      </c>
      <c r="C174" s="537" t="s">
        <v>2418</v>
      </c>
      <c r="D174" s="537" t="s">
        <v>2418</v>
      </c>
      <c r="E174" s="525">
        <v>1461</v>
      </c>
      <c r="F174" s="3" t="s">
        <v>2181</v>
      </c>
      <c r="G174" s="3" t="s">
        <v>2255</v>
      </c>
      <c r="H174" s="3">
        <v>-58.558360999999998</v>
      </c>
      <c r="I174" s="3">
        <v>-8.8850829999999998</v>
      </c>
      <c r="J174" s="538" t="s">
        <v>160</v>
      </c>
      <c r="K174" s="538" t="s">
        <v>160</v>
      </c>
      <c r="L174" s="553">
        <v>10</v>
      </c>
      <c r="M174" s="106"/>
      <c r="N174" s="528">
        <v>1.6379999999999999E-2</v>
      </c>
      <c r="O174" s="528">
        <v>6.1409999999999999E-2</v>
      </c>
      <c r="P174" s="287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6">
        <v>1075.5152380952379</v>
      </c>
      <c r="T174" s="106">
        <v>1009.4453571428572</v>
      </c>
      <c r="U174" s="106">
        <v>445.95708333333329</v>
      </c>
      <c r="V174" s="106">
        <v>504.15398809523805</v>
      </c>
      <c r="W174" s="287">
        <f t="shared" si="42"/>
        <v>0.49891822683899023</v>
      </c>
      <c r="X174" s="288">
        <f t="shared" si="35"/>
        <v>728.91952941176476</v>
      </c>
      <c r="Y174" s="288">
        <f t="shared" si="36"/>
        <v>-29.848387254901922</v>
      </c>
      <c r="Z174" s="106">
        <v>1075.494274509804</v>
      </c>
      <c r="AA174" s="106">
        <v>916.8664313725493</v>
      </c>
      <c r="AB174" s="106">
        <v>408.28101960784306</v>
      </c>
      <c r="AC174" s="106">
        <v>515.03639215686269</v>
      </c>
      <c r="AD174" s="105">
        <v>3</v>
      </c>
      <c r="AE174" s="32" t="str">
        <f>IF(AD174=0,"",VLOOKUP(AD174,tab_tipo_expansao!$A$2:$B$4,2,0))</f>
        <v>não_considerar</v>
      </c>
      <c r="AF174" s="124">
        <v>2022</v>
      </c>
      <c r="AG174" s="124">
        <v>2100</v>
      </c>
      <c r="AH174" s="124">
        <v>30</v>
      </c>
      <c r="AI174" s="529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6">
        <v>4</v>
      </c>
      <c r="AM174" s="530">
        <v>0</v>
      </c>
      <c r="AN174" s="23"/>
      <c r="AO174" s="531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2">
        <f>constantes!$B$12</f>
        <v>0</v>
      </c>
      <c r="AZ174" s="20">
        <v>318</v>
      </c>
      <c r="BA174" s="43"/>
      <c r="BB174" s="3" t="s">
        <v>2217</v>
      </c>
      <c r="BD174" s="533">
        <v>1</v>
      </c>
      <c r="BE174" s="534">
        <v>2035</v>
      </c>
      <c r="BF174" s="535">
        <v>3</v>
      </c>
      <c r="BG174" s="536">
        <v>2050</v>
      </c>
    </row>
    <row r="175" spans="1:59" ht="14.45">
      <c r="A175" s="124">
        <v>1150</v>
      </c>
      <c r="B175" s="124">
        <v>1150</v>
      </c>
      <c r="C175" s="537" t="s">
        <v>2419</v>
      </c>
      <c r="D175" s="537" t="s">
        <v>2419</v>
      </c>
      <c r="E175" s="525">
        <v>201.65</v>
      </c>
      <c r="F175" s="3" t="s">
        <v>2206</v>
      </c>
      <c r="G175" s="3" t="s">
        <v>2207</v>
      </c>
      <c r="H175" s="3">
        <v>-39.963774999999998</v>
      </c>
      <c r="I175" s="3">
        <v>-16.001995999999998</v>
      </c>
      <c r="J175" s="538" t="s">
        <v>152</v>
      </c>
      <c r="K175" s="538" t="s">
        <v>152</v>
      </c>
      <c r="L175" s="553">
        <v>1</v>
      </c>
      <c r="M175" s="106"/>
      <c r="N175" s="528">
        <v>1.6379999999999999E-2</v>
      </c>
      <c r="O175" s="528">
        <v>6.1409999999999999E-2</v>
      </c>
      <c r="P175" s="287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6">
        <v>73.247142857142848</v>
      </c>
      <c r="T175" s="106">
        <v>60.233630952380963</v>
      </c>
      <c r="U175" s="106">
        <v>130.33833333333334</v>
      </c>
      <c r="V175" s="106">
        <v>141.58446428571426</v>
      </c>
      <c r="W175" s="287">
        <f t="shared" si="42"/>
        <v>0.5166190205315947</v>
      </c>
      <c r="X175" s="288">
        <f t="shared" si="35"/>
        <v>104.17622549019607</v>
      </c>
      <c r="Y175" s="288">
        <f t="shared" si="36"/>
        <v>2.8253326330532218</v>
      </c>
      <c r="Z175" s="106">
        <v>122.45149019607844</v>
      </c>
      <c r="AA175" s="106">
        <v>69.298705882352934</v>
      </c>
      <c r="AB175" s="106">
        <v>102.32196078431372</v>
      </c>
      <c r="AC175" s="106">
        <v>122.63274509803922</v>
      </c>
      <c r="AD175" s="105">
        <v>1</v>
      </c>
      <c r="AE175" s="32" t="str">
        <f>IF(AD175=0,"",VLOOKUP(AD175,tab_tipo_expansao!$A$2:$B$4,2,0))</f>
        <v>opcional</v>
      </c>
      <c r="AF175" s="124">
        <v>2028</v>
      </c>
      <c r="AG175" s="124">
        <v>2100</v>
      </c>
      <c r="AH175" s="124">
        <v>30</v>
      </c>
      <c r="AI175" s="529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6">
        <v>2</v>
      </c>
      <c r="AM175" s="530">
        <v>0</v>
      </c>
      <c r="AN175" s="23"/>
      <c r="AO175" s="531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2">
        <f>constantes!$B$12</f>
        <v>0</v>
      </c>
      <c r="AZ175" s="20">
        <v>318</v>
      </c>
      <c r="BA175" s="43"/>
      <c r="BB175" s="3" t="s">
        <v>2197</v>
      </c>
      <c r="BD175" s="533">
        <v>1</v>
      </c>
      <c r="BE175" s="534">
        <v>2027</v>
      </c>
      <c r="BF175" s="535">
        <v>1</v>
      </c>
      <c r="BG175" s="536">
        <v>2027</v>
      </c>
    </row>
    <row r="176" spans="1:59" ht="14.45">
      <c r="A176" s="124">
        <v>1151</v>
      </c>
      <c r="B176" s="124">
        <v>1151</v>
      </c>
      <c r="C176" s="537" t="s">
        <v>2420</v>
      </c>
      <c r="D176" s="537" t="s">
        <v>2420</v>
      </c>
      <c r="E176" s="525">
        <v>36.1</v>
      </c>
      <c r="F176" s="3" t="s">
        <v>2196</v>
      </c>
      <c r="G176" s="3" t="s">
        <v>2281</v>
      </c>
      <c r="H176" s="3">
        <v>-51.255222000000003</v>
      </c>
      <c r="I176" s="3">
        <v>-18.348807999999998</v>
      </c>
      <c r="J176" s="538" t="s">
        <v>2005</v>
      </c>
      <c r="K176" s="538" t="s">
        <v>2005</v>
      </c>
      <c r="L176" s="553">
        <v>1</v>
      </c>
      <c r="M176" s="106"/>
      <c r="N176" s="528">
        <v>2.068E-2</v>
      </c>
      <c r="O176" s="528">
        <v>4.6600000000000003E-2</v>
      </c>
      <c r="P176" s="287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6">
        <v>31.156666666666666</v>
      </c>
      <c r="T176" s="106">
        <v>21.716547619047621</v>
      </c>
      <c r="U176" s="106">
        <v>12.855416666666665</v>
      </c>
      <c r="V176" s="106">
        <v>23.107678571428568</v>
      </c>
      <c r="W176" s="287">
        <f t="shared" si="42"/>
        <v>0.69260197707892046</v>
      </c>
      <c r="X176" s="288">
        <f t="shared" si="35"/>
        <v>25.002931372549028</v>
      </c>
      <c r="Y176" s="288">
        <f t="shared" si="36"/>
        <v>2.7938539915966487</v>
      </c>
      <c r="Z176" s="106">
        <v>33.217803921568652</v>
      </c>
      <c r="AA176" s="106">
        <v>26.13427450980392</v>
      </c>
      <c r="AB176" s="106">
        <v>15.419490196078437</v>
      </c>
      <c r="AC176" s="106">
        <v>25.240156862745096</v>
      </c>
      <c r="AD176" s="105">
        <v>1</v>
      </c>
      <c r="AE176" s="32" t="str">
        <f>IF(AD176=0,"",VLOOKUP(AD176,tab_tipo_expansao!$A$2:$B$4,2,0))</f>
        <v>opcional</v>
      </c>
      <c r="AF176" s="124">
        <v>2028</v>
      </c>
      <c r="AG176" s="124">
        <v>2100</v>
      </c>
      <c r="AH176" s="124">
        <v>30</v>
      </c>
      <c r="AI176" s="529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6">
        <v>2</v>
      </c>
      <c r="AM176" s="530">
        <v>0</v>
      </c>
      <c r="AN176" s="23"/>
      <c r="AO176" s="531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2">
        <f>constantes!$B$12</f>
        <v>0</v>
      </c>
      <c r="AZ176" s="20">
        <v>318</v>
      </c>
      <c r="BA176" s="43"/>
      <c r="BB176" s="3" t="s">
        <v>2197</v>
      </c>
      <c r="BD176" s="533">
        <v>1</v>
      </c>
      <c r="BE176" s="534">
        <v>2027</v>
      </c>
      <c r="BF176" s="535">
        <v>1</v>
      </c>
      <c r="BG176" s="536">
        <v>2027</v>
      </c>
    </row>
    <row r="177" spans="1:59" ht="14.45">
      <c r="A177" s="124">
        <v>1152</v>
      </c>
      <c r="B177" s="124">
        <v>1152</v>
      </c>
      <c r="C177" s="537" t="s">
        <v>2421</v>
      </c>
      <c r="D177" s="537" t="s">
        <v>2421</v>
      </c>
      <c r="E177" s="525">
        <v>47</v>
      </c>
      <c r="F177" s="3" t="s">
        <v>2196</v>
      </c>
      <c r="G177" s="3" t="s">
        <v>2422</v>
      </c>
      <c r="H177" s="3">
        <v>-52.739159000000001</v>
      </c>
      <c r="I177" s="3">
        <v>-25.99306</v>
      </c>
      <c r="J177" s="538" t="s">
        <v>153</v>
      </c>
      <c r="K177" s="538" t="s">
        <v>153</v>
      </c>
      <c r="L177" s="553">
        <v>2</v>
      </c>
      <c r="M177" s="106"/>
      <c r="N177" s="528">
        <v>2.068E-2</v>
      </c>
      <c r="O177" s="528">
        <v>4.6600000000000003E-2</v>
      </c>
      <c r="P177" s="287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6">
        <v>95.765238095238089</v>
      </c>
      <c r="T177" s="106">
        <v>83.166785714285709</v>
      </c>
      <c r="U177" s="106">
        <v>63.122916666666676</v>
      </c>
      <c r="V177" s="106">
        <v>77.772083333333342</v>
      </c>
      <c r="W177" s="287">
        <f t="shared" si="42"/>
        <v>1.6434134334584889</v>
      </c>
      <c r="X177" s="288">
        <f t="shared" si="35"/>
        <v>77.240431372548983</v>
      </c>
      <c r="Y177" s="288">
        <f t="shared" si="36"/>
        <v>-2.7163245798319622</v>
      </c>
      <c r="Z177" s="106">
        <v>94.289647058823462</v>
      </c>
      <c r="AA177" s="106">
        <v>78.379058823529405</v>
      </c>
      <c r="AB177" s="106">
        <v>53.735137254901964</v>
      </c>
      <c r="AC177" s="106">
        <v>82.557882352941135</v>
      </c>
      <c r="AD177" s="105">
        <v>1</v>
      </c>
      <c r="AE177" s="32" t="str">
        <f>IF(AD177=0,"",VLOOKUP(AD177,tab_tipo_expansao!$A$2:$B$4,2,0))</f>
        <v>opcional</v>
      </c>
      <c r="AF177" s="124">
        <v>2028</v>
      </c>
      <c r="AG177" s="124">
        <v>2100</v>
      </c>
      <c r="AH177" s="124">
        <v>30</v>
      </c>
      <c r="AI177" s="529">
        <v>470</v>
      </c>
      <c r="AJ177" s="24">
        <f>AK177/constantes!$B$4</f>
        <v>2564.102564102564</v>
      </c>
      <c r="AK177" s="33">
        <f t="shared" si="43"/>
        <v>10000</v>
      </c>
      <c r="AL177" s="86">
        <v>2</v>
      </c>
      <c r="AM177" s="530">
        <v>0</v>
      </c>
      <c r="AN177" s="23"/>
      <c r="AO177" s="531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2">
        <f>constantes!$B$12</f>
        <v>0</v>
      </c>
      <c r="AZ177" s="20">
        <v>318</v>
      </c>
      <c r="BA177" s="43"/>
      <c r="BB177" s="3" t="s">
        <v>2197</v>
      </c>
      <c r="BD177" s="533">
        <v>1</v>
      </c>
      <c r="BE177" s="534">
        <v>2027</v>
      </c>
      <c r="BF177" s="535">
        <v>1</v>
      </c>
      <c r="BG177" s="536">
        <v>2027</v>
      </c>
    </row>
    <row r="178" spans="1:59" ht="14.45">
      <c r="A178" s="124">
        <v>1153</v>
      </c>
      <c r="B178" s="124">
        <v>1153</v>
      </c>
      <c r="C178" s="537" t="s">
        <v>2423</v>
      </c>
      <c r="D178" s="537" t="s">
        <v>2423</v>
      </c>
      <c r="E178" s="525">
        <v>76</v>
      </c>
      <c r="F178" s="3" t="s">
        <v>2181</v>
      </c>
      <c r="G178" s="3" t="s">
        <v>2296</v>
      </c>
      <c r="H178" s="3">
        <v>-58.281908000000001</v>
      </c>
      <c r="I178" s="3">
        <v>-13.028667</v>
      </c>
      <c r="J178" s="538" t="s">
        <v>160</v>
      </c>
      <c r="K178" s="538" t="s">
        <v>160</v>
      </c>
      <c r="L178" s="553">
        <v>10</v>
      </c>
      <c r="M178" s="106"/>
      <c r="N178" s="528">
        <v>1.9820000000000001E-2</v>
      </c>
      <c r="O178" s="528">
        <v>5.2919999999999995E-2</v>
      </c>
      <c r="P178" s="287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6">
        <v>67.869047619047635</v>
      </c>
      <c r="T178" s="106">
        <v>63.530833333333334</v>
      </c>
      <c r="U178" s="106">
        <v>47.625</v>
      </c>
      <c r="V178" s="106">
        <v>52.777559523809522</v>
      </c>
      <c r="W178" s="287">
        <f t="shared" si="42"/>
        <v>0.73734146026831826</v>
      </c>
      <c r="X178" s="288">
        <f t="shared" si="35"/>
        <v>56.037950980392189</v>
      </c>
      <c r="Y178" s="288">
        <f t="shared" si="36"/>
        <v>-1.9126591386554281</v>
      </c>
      <c r="Z178" s="106">
        <v>66.977019607843204</v>
      </c>
      <c r="AA178" s="106">
        <v>59.527176470588266</v>
      </c>
      <c r="AB178" s="106">
        <v>45.417176470588231</v>
      </c>
      <c r="AC178" s="106">
        <v>52.230431372549042</v>
      </c>
      <c r="AD178" s="105">
        <v>3</v>
      </c>
      <c r="AE178" s="32" t="str">
        <f>IF(AD178=0,"",VLOOKUP(AD178,tab_tipo_expansao!$A$2:$B$4,2,0))</f>
        <v>não_considerar</v>
      </c>
      <c r="AF178" s="124">
        <v>2022</v>
      </c>
      <c r="AG178" s="124">
        <v>2100</v>
      </c>
      <c r="AH178" s="124">
        <v>30</v>
      </c>
      <c r="AI178" s="529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6">
        <v>2</v>
      </c>
      <c r="AM178" s="530">
        <v>0</v>
      </c>
      <c r="AN178" s="23"/>
      <c r="AO178" s="531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2">
        <f>constantes!$B$12</f>
        <v>0</v>
      </c>
      <c r="AZ178" s="20">
        <v>318</v>
      </c>
      <c r="BA178" s="43"/>
      <c r="BB178" s="3" t="s">
        <v>2217</v>
      </c>
      <c r="BD178" s="533">
        <v>1</v>
      </c>
      <c r="BE178" s="534">
        <v>2035</v>
      </c>
      <c r="BF178" s="535">
        <v>3</v>
      </c>
      <c r="BG178" s="536">
        <v>2050</v>
      </c>
    </row>
    <row r="179" spans="1:59" ht="14.45">
      <c r="A179" s="124">
        <v>1154</v>
      </c>
      <c r="B179" s="124">
        <v>1154</v>
      </c>
      <c r="C179" s="537" t="s">
        <v>2424</v>
      </c>
      <c r="D179" s="537" t="s">
        <v>2424</v>
      </c>
      <c r="E179" s="525">
        <v>48.5</v>
      </c>
      <c r="F179" s="3" t="s">
        <v>2196</v>
      </c>
      <c r="G179" s="3" t="s">
        <v>2305</v>
      </c>
      <c r="H179" s="3">
        <v>-50.186543999999998</v>
      </c>
      <c r="I179" s="3">
        <v>-18.126525000000001</v>
      </c>
      <c r="J179" s="538" t="s">
        <v>2005</v>
      </c>
      <c r="K179" s="538" t="s">
        <v>2005</v>
      </c>
      <c r="L179" s="553">
        <v>1</v>
      </c>
      <c r="M179" s="106"/>
      <c r="N179" s="528">
        <v>2.068E-2</v>
      </c>
      <c r="O179" s="528">
        <v>4.6600000000000003E-2</v>
      </c>
      <c r="P179" s="287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6">
        <v>32.341515636377707</v>
      </c>
      <c r="T179" s="106">
        <v>28.390936196646155</v>
      </c>
      <c r="U179" s="106">
        <v>20.139157248205091</v>
      </c>
      <c r="V179" s="106">
        <v>22.359535297287124</v>
      </c>
      <c r="W179" s="287">
        <f t="shared" si="42"/>
        <v>0.56765074645560576</v>
      </c>
      <c r="X179" s="288">
        <f t="shared" si="35"/>
        <v>27.531061203096879</v>
      </c>
      <c r="Y179" s="288">
        <f t="shared" si="36"/>
        <v>1.7232751084678597</v>
      </c>
      <c r="Z179" s="106">
        <v>35.984612039960325</v>
      </c>
      <c r="AA179" s="106">
        <v>29.936726588611311</v>
      </c>
      <c r="AB179" s="106">
        <v>20.610941656490279</v>
      </c>
      <c r="AC179" s="106">
        <v>23.591964527325604</v>
      </c>
      <c r="AD179" s="105">
        <v>1</v>
      </c>
      <c r="AE179" s="32" t="str">
        <f>IF(AD179=0,"",VLOOKUP(AD179,tab_tipo_expansao!$A$2:$B$4,2,0))</f>
        <v>opcional</v>
      </c>
      <c r="AF179" s="124">
        <v>2028</v>
      </c>
      <c r="AG179" s="124">
        <v>2100</v>
      </c>
      <c r="AH179" s="124">
        <v>30</v>
      </c>
      <c r="AI179" s="529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6">
        <v>2</v>
      </c>
      <c r="AM179" s="530">
        <v>0</v>
      </c>
      <c r="AN179" s="23"/>
      <c r="AO179" s="531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2">
        <f>constantes!$B$12</f>
        <v>0</v>
      </c>
      <c r="AZ179" s="20">
        <v>318</v>
      </c>
      <c r="BA179" s="43"/>
      <c r="BB179" s="3" t="s">
        <v>2197</v>
      </c>
      <c r="BD179" s="533">
        <v>1</v>
      </c>
      <c r="BE179" s="534">
        <v>2027</v>
      </c>
      <c r="BF179" s="535">
        <v>1</v>
      </c>
      <c r="BG179" s="536">
        <v>2027</v>
      </c>
    </row>
    <row r="180" spans="1:59" ht="14.45">
      <c r="A180" s="124">
        <v>1155</v>
      </c>
      <c r="B180" s="124">
        <v>1155</v>
      </c>
      <c r="C180" s="537" t="s">
        <v>2425</v>
      </c>
      <c r="D180" s="537" t="s">
        <v>2425</v>
      </c>
      <c r="E180" s="525">
        <v>1087</v>
      </c>
      <c r="F180" s="3" t="s">
        <v>2199</v>
      </c>
      <c r="G180" s="3" t="s">
        <v>2268</v>
      </c>
      <c r="H180" s="3">
        <v>-48.336517000000001</v>
      </c>
      <c r="I180" s="3">
        <v>-6.1365280000000002</v>
      </c>
      <c r="J180" s="538" t="s">
        <v>1983</v>
      </c>
      <c r="K180" s="538" t="s">
        <v>1983</v>
      </c>
      <c r="L180" s="553">
        <v>4</v>
      </c>
      <c r="M180" s="106"/>
      <c r="N180" s="528">
        <v>1.6379999999999999E-2</v>
      </c>
      <c r="O180" s="528">
        <v>6.1409999999999999E-2</v>
      </c>
      <c r="P180" s="287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6">
        <v>930.27809523809503</v>
      </c>
      <c r="T180" s="106">
        <v>888.20249999999999</v>
      </c>
      <c r="U180" s="106">
        <v>237.15499999999997</v>
      </c>
      <c r="V180" s="106">
        <v>273.58654761904762</v>
      </c>
      <c r="W180" s="287">
        <f t="shared" si="42"/>
        <v>0.6135091004202966</v>
      </c>
      <c r="X180" s="288">
        <f t="shared" si="35"/>
        <v>666.88439215686242</v>
      </c>
      <c r="Y180" s="288">
        <f t="shared" si="36"/>
        <v>84.578856442576807</v>
      </c>
      <c r="Z180" s="106">
        <v>978.35694117647006</v>
      </c>
      <c r="AA180" s="106">
        <v>926.24054901960733</v>
      </c>
      <c r="AB180" s="106">
        <v>311.98192156862746</v>
      </c>
      <c r="AC180" s="106">
        <v>450.95815686274517</v>
      </c>
      <c r="AD180" s="105">
        <v>3</v>
      </c>
      <c r="AE180" s="32" t="str">
        <f>IF(AD180=0,"",VLOOKUP(AD180,tab_tipo_expansao!$A$2:$B$4,2,0))</f>
        <v>não_considerar</v>
      </c>
      <c r="AF180" s="124">
        <v>2022</v>
      </c>
      <c r="AG180" s="124">
        <v>2100</v>
      </c>
      <c r="AH180" s="124">
        <v>30</v>
      </c>
      <c r="AI180" s="529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6">
        <v>4</v>
      </c>
      <c r="AM180" s="530">
        <v>0</v>
      </c>
      <c r="AN180" s="23"/>
      <c r="AO180" s="531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2">
        <f>constantes!$B$12</f>
        <v>0</v>
      </c>
      <c r="AZ180" s="20">
        <v>318</v>
      </c>
      <c r="BA180" s="43"/>
      <c r="BB180" s="3" t="s">
        <v>2217</v>
      </c>
      <c r="BD180" s="533">
        <v>1</v>
      </c>
      <c r="BE180" s="534">
        <v>2035</v>
      </c>
      <c r="BF180" s="535">
        <v>3</v>
      </c>
      <c r="BG180" s="536">
        <v>2050</v>
      </c>
    </row>
    <row r="181" spans="1:59" ht="14.45">
      <c r="A181" s="124">
        <v>1156</v>
      </c>
      <c r="B181" s="124">
        <v>1156</v>
      </c>
      <c r="C181" s="537" t="s">
        <v>2426</v>
      </c>
      <c r="D181" s="537" t="s">
        <v>2426</v>
      </c>
      <c r="E181" s="525">
        <v>48</v>
      </c>
      <c r="F181" s="3" t="s">
        <v>2196</v>
      </c>
      <c r="G181" s="3" t="s">
        <v>2316</v>
      </c>
      <c r="H181" s="3">
        <v>-52.150545000000001</v>
      </c>
      <c r="I181" s="3">
        <v>-20.093761000000001</v>
      </c>
      <c r="J181" s="538" t="s">
        <v>2092</v>
      </c>
      <c r="K181" s="538" t="s">
        <v>2092</v>
      </c>
      <c r="L181" s="553">
        <v>1</v>
      </c>
      <c r="M181" s="106"/>
      <c r="N181" s="528">
        <v>2.068E-2</v>
      </c>
      <c r="O181" s="528">
        <v>4.6600000000000003E-2</v>
      </c>
      <c r="P181" s="287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6">
        <v>32.008097949404743</v>
      </c>
      <c r="T181" s="106">
        <v>28.098246132763212</v>
      </c>
      <c r="U181" s="106">
        <v>19.931537070388543</v>
      </c>
      <c r="V181" s="106">
        <v>22.129024624119211</v>
      </c>
      <c r="W181" s="287">
        <f t="shared" si="42"/>
        <v>0.56765074645560565</v>
      </c>
      <c r="X181" s="288">
        <f t="shared" si="35"/>
        <v>27.247235829869073</v>
      </c>
      <c r="Y181" s="288">
        <f t="shared" si="36"/>
        <v>1.7055093857001467</v>
      </c>
      <c r="Z181" s="106">
        <v>35.613636658105058</v>
      </c>
      <c r="AA181" s="106">
        <v>29.62810054130604</v>
      </c>
      <c r="AB181" s="106">
        <v>20.398457721887286</v>
      </c>
      <c r="AC181" s="106">
        <v>23.348748398177918</v>
      </c>
      <c r="AD181" s="105">
        <v>1</v>
      </c>
      <c r="AE181" s="32" t="str">
        <f>IF(AD181=0,"",VLOOKUP(AD181,tab_tipo_expansao!$A$2:$B$4,2,0))</f>
        <v>opcional</v>
      </c>
      <c r="AF181" s="124">
        <v>2028</v>
      </c>
      <c r="AG181" s="124">
        <v>2100</v>
      </c>
      <c r="AH181" s="124">
        <v>30</v>
      </c>
      <c r="AI181" s="529">
        <v>480</v>
      </c>
      <c r="AJ181" s="24">
        <f>AK181/constantes!$B$4</f>
        <v>2564.102564102564</v>
      </c>
      <c r="AK181" s="33">
        <f t="shared" si="43"/>
        <v>10000</v>
      </c>
      <c r="AL181" s="86">
        <v>2</v>
      </c>
      <c r="AM181" s="530">
        <v>0</v>
      </c>
      <c r="AN181" s="23"/>
      <c r="AO181" s="531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2">
        <f>constantes!$B$12</f>
        <v>0</v>
      </c>
      <c r="AZ181" s="20">
        <v>318</v>
      </c>
      <c r="BA181" s="43"/>
      <c r="BB181" s="3" t="s">
        <v>2197</v>
      </c>
      <c r="BD181" s="533">
        <v>1</v>
      </c>
      <c r="BE181" s="534">
        <v>2027</v>
      </c>
      <c r="BF181" s="535">
        <v>1</v>
      </c>
      <c r="BG181" s="536">
        <v>2027</v>
      </c>
    </row>
    <row r="182" spans="1:59" ht="14.45">
      <c r="A182" s="124">
        <v>1157</v>
      </c>
      <c r="B182" s="124">
        <v>1157</v>
      </c>
      <c r="C182" s="537" t="s">
        <v>2427</v>
      </c>
      <c r="D182" s="537" t="s">
        <v>2427</v>
      </c>
      <c r="E182" s="525">
        <v>84.3</v>
      </c>
      <c r="F182" s="3" t="s">
        <v>2097</v>
      </c>
      <c r="G182" s="3" t="s">
        <v>2202</v>
      </c>
      <c r="H182" s="3">
        <v>-52.810988000000002</v>
      </c>
      <c r="I182" s="3">
        <v>-26.876702999999999</v>
      </c>
      <c r="J182" s="538" t="s">
        <v>1991</v>
      </c>
      <c r="K182" s="538" t="s">
        <v>1991</v>
      </c>
      <c r="L182" s="553">
        <v>2</v>
      </c>
      <c r="M182" s="106"/>
      <c r="N182" s="528">
        <v>1.9820000000000001E-2</v>
      </c>
      <c r="O182" s="528">
        <v>5.2919999999999995E-2</v>
      </c>
      <c r="P182" s="287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6">
        <v>27.774761904761903</v>
      </c>
      <c r="T182" s="106">
        <v>42.96595238095238</v>
      </c>
      <c r="U182" s="106">
        <v>47.243749999999999</v>
      </c>
      <c r="V182" s="106">
        <v>45.833333333333336</v>
      </c>
      <c r="W182" s="287">
        <f t="shared" si="42"/>
        <v>0.55823855046170312</v>
      </c>
      <c r="X182" s="288">
        <f t="shared" si="35"/>
        <v>47.059509803921571</v>
      </c>
      <c r="Y182" s="288">
        <f t="shared" si="36"/>
        <v>6.1050603991596617</v>
      </c>
      <c r="Z182" s="106">
        <v>36.420588235294119</v>
      </c>
      <c r="AA182" s="106">
        <v>45.816039215686281</v>
      </c>
      <c r="AB182" s="106">
        <v>54.859176470588245</v>
      </c>
      <c r="AC182" s="106">
        <v>51.142235294117654</v>
      </c>
      <c r="AD182" s="105">
        <v>1</v>
      </c>
      <c r="AE182" s="32" t="str">
        <f>IF(AD182=0,"",VLOOKUP(AD182,tab_tipo_expansao!$A$2:$B$4,2,0))</f>
        <v>opcional</v>
      </c>
      <c r="AF182" s="124">
        <v>2028</v>
      </c>
      <c r="AG182" s="124">
        <v>2100</v>
      </c>
      <c r="AH182" s="124">
        <v>30</v>
      </c>
      <c r="AI182" s="529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6">
        <v>2</v>
      </c>
      <c r="AM182" s="530">
        <v>0</v>
      </c>
      <c r="AN182" s="23"/>
      <c r="AO182" s="531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2">
        <f>constantes!$B$12</f>
        <v>0</v>
      </c>
      <c r="AZ182" s="20">
        <v>318</v>
      </c>
      <c r="BA182" s="43"/>
      <c r="BB182" s="3" t="s">
        <v>2209</v>
      </c>
      <c r="BD182" s="533">
        <v>1</v>
      </c>
      <c r="BE182" s="534">
        <v>2026</v>
      </c>
      <c r="BF182" s="535">
        <v>1</v>
      </c>
      <c r="BG182" s="536">
        <v>2026</v>
      </c>
    </row>
    <row r="183" spans="1:59" ht="14.45">
      <c r="A183" s="124">
        <v>1158</v>
      </c>
      <c r="B183" s="124">
        <v>1158</v>
      </c>
      <c r="C183" s="537" t="s">
        <v>2428</v>
      </c>
      <c r="D183" s="537" t="s">
        <v>2428</v>
      </c>
      <c r="E183" s="525">
        <v>47.82</v>
      </c>
      <c r="F183" s="3" t="s">
        <v>2196</v>
      </c>
      <c r="G183" s="3" t="s">
        <v>2341</v>
      </c>
      <c r="H183" s="3">
        <v>-51.766666999999998</v>
      </c>
      <c r="I183" s="3">
        <v>-23.937781000000001</v>
      </c>
      <c r="J183" s="538" t="s">
        <v>153</v>
      </c>
      <c r="K183" s="538" t="s">
        <v>153</v>
      </c>
      <c r="L183" s="553">
        <v>2</v>
      </c>
      <c r="M183" s="106"/>
      <c r="N183" s="528">
        <v>2.068E-2</v>
      </c>
      <c r="O183" s="528">
        <v>4.6600000000000003E-2</v>
      </c>
      <c r="P183" s="287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6">
        <v>28.258095238095237</v>
      </c>
      <c r="T183" s="106">
        <v>27.348988095238095</v>
      </c>
      <c r="U183" s="106">
        <v>23.662499999999998</v>
      </c>
      <c r="V183" s="106">
        <v>28.826428571428576</v>
      </c>
      <c r="W183" s="287">
        <f t="shared" si="42"/>
        <v>0.65602073953797335</v>
      </c>
      <c r="X183" s="288">
        <f t="shared" si="35"/>
        <v>31.370911764705887</v>
      </c>
      <c r="Y183" s="288">
        <f t="shared" si="36"/>
        <v>4.3469087885154103</v>
      </c>
      <c r="Z183" s="106">
        <v>34.061686274509825</v>
      </c>
      <c r="AA183" s="106">
        <v>28.29545098039215</v>
      </c>
      <c r="AB183" s="106">
        <v>29.320274509803923</v>
      </c>
      <c r="AC183" s="106">
        <v>33.806235294117663</v>
      </c>
      <c r="AD183" s="105">
        <v>1</v>
      </c>
      <c r="AE183" s="32" t="str">
        <f>IF(AD183=0,"",VLOOKUP(AD183,tab_tipo_expansao!$A$2:$B$4,2,0))</f>
        <v>opcional</v>
      </c>
      <c r="AF183" s="124">
        <v>2028</v>
      </c>
      <c r="AG183" s="124">
        <v>2100</v>
      </c>
      <c r="AH183" s="124">
        <v>30</v>
      </c>
      <c r="AI183" s="529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6">
        <v>2</v>
      </c>
      <c r="AM183" s="530">
        <v>0</v>
      </c>
      <c r="AN183" s="23"/>
      <c r="AO183" s="531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2">
        <f>constantes!$B$12</f>
        <v>0</v>
      </c>
      <c r="AZ183" s="20">
        <v>318</v>
      </c>
      <c r="BA183" s="43"/>
      <c r="BB183" s="3" t="s">
        <v>2197</v>
      </c>
      <c r="BD183" s="533">
        <v>1</v>
      </c>
      <c r="BE183" s="534">
        <v>2027</v>
      </c>
      <c r="BF183" s="535">
        <v>1</v>
      </c>
      <c r="BG183" s="536">
        <v>2027</v>
      </c>
    </row>
    <row r="184" spans="1:59" ht="14.45">
      <c r="A184" s="124">
        <v>1159</v>
      </c>
      <c r="B184" s="124">
        <v>1159</v>
      </c>
      <c r="C184" s="537" t="s">
        <v>2429</v>
      </c>
      <c r="D184" s="537" t="s">
        <v>2429</v>
      </c>
      <c r="E184" s="525">
        <v>50</v>
      </c>
      <c r="F184" s="3" t="s">
        <v>2196</v>
      </c>
      <c r="G184" s="3" t="s">
        <v>2355</v>
      </c>
      <c r="H184" s="3">
        <v>-47.747132000000001</v>
      </c>
      <c r="I184" s="3">
        <v>-12.991012</v>
      </c>
      <c r="J184" s="538" t="s">
        <v>1983</v>
      </c>
      <c r="K184" s="538" t="s">
        <v>1983</v>
      </c>
      <c r="L184" s="553">
        <v>1</v>
      </c>
      <c r="M184" s="106"/>
      <c r="N184" s="528">
        <v>2.068E-2</v>
      </c>
      <c r="O184" s="528">
        <v>4.6600000000000003E-2</v>
      </c>
      <c r="P184" s="287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6">
        <v>33.341768697296608</v>
      </c>
      <c r="T184" s="106">
        <v>29.269006388295008</v>
      </c>
      <c r="U184" s="106">
        <v>20.762017781654734</v>
      </c>
      <c r="V184" s="106">
        <v>23.051067316790849</v>
      </c>
      <c r="W184" s="287">
        <f t="shared" si="42"/>
        <v>0.56765074645560576</v>
      </c>
      <c r="X184" s="288">
        <f t="shared" si="35"/>
        <v>28.382537322780287</v>
      </c>
      <c r="Y184" s="288">
        <f t="shared" si="36"/>
        <v>1.7765722767709882</v>
      </c>
      <c r="Z184" s="106">
        <v>37.097538185526105</v>
      </c>
      <c r="AA184" s="106">
        <v>30.862604730527124</v>
      </c>
      <c r="AB184" s="106">
        <v>21.248393460299258</v>
      </c>
      <c r="AC184" s="106">
        <v>24.321612914768664</v>
      </c>
      <c r="AD184" s="105">
        <v>3</v>
      </c>
      <c r="AE184" s="32" t="str">
        <f>IF(AD184=0,"",VLOOKUP(AD184,tab_tipo_expansao!$A$2:$B$4,2,0))</f>
        <v>não_considerar</v>
      </c>
      <c r="AF184" s="124">
        <v>2022</v>
      </c>
      <c r="AG184" s="124">
        <v>2100</v>
      </c>
      <c r="AH184" s="124">
        <v>30</v>
      </c>
      <c r="AI184" s="529">
        <v>500</v>
      </c>
      <c r="AJ184" s="24">
        <f>AK184/constantes!$B$4</f>
        <v>2564.102564102564</v>
      </c>
      <c r="AK184" s="33">
        <f t="shared" si="43"/>
        <v>10000</v>
      </c>
      <c r="AL184" s="86">
        <v>2</v>
      </c>
      <c r="AM184" s="530">
        <v>0</v>
      </c>
      <c r="AN184" s="23"/>
      <c r="AO184" s="531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2">
        <f>constantes!$B$12</f>
        <v>0</v>
      </c>
      <c r="AZ184" s="20">
        <v>318</v>
      </c>
      <c r="BA184" s="43"/>
      <c r="BB184" s="3" t="s">
        <v>2217</v>
      </c>
      <c r="BD184" s="533">
        <v>1</v>
      </c>
      <c r="BE184" s="534">
        <v>2035</v>
      </c>
      <c r="BF184" s="535">
        <v>3</v>
      </c>
      <c r="BG184" s="536">
        <v>2050</v>
      </c>
    </row>
    <row r="185" spans="1:59" ht="14.45">
      <c r="A185" s="124">
        <v>1160</v>
      </c>
      <c r="B185" s="124">
        <v>1160</v>
      </c>
      <c r="C185" s="537" t="s">
        <v>2430</v>
      </c>
      <c r="D185" s="537" t="s">
        <v>2430</v>
      </c>
      <c r="E185" s="525">
        <v>331</v>
      </c>
      <c r="F185" s="3" t="s">
        <v>2196</v>
      </c>
      <c r="G185" s="3" t="s">
        <v>2078</v>
      </c>
      <c r="H185" s="3">
        <v>-50.913578999999999</v>
      </c>
      <c r="I185" s="3">
        <v>-23.725216</v>
      </c>
      <c r="J185" s="538" t="s">
        <v>153</v>
      </c>
      <c r="K185" s="538" t="s">
        <v>153</v>
      </c>
      <c r="L185" s="553">
        <v>2</v>
      </c>
      <c r="M185" s="106"/>
      <c r="N185" s="528">
        <v>1.6379999999999999E-2</v>
      </c>
      <c r="O185" s="528">
        <v>6.1409999999999999E-2</v>
      </c>
      <c r="P185" s="287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6">
        <v>144.56190476190477</v>
      </c>
      <c r="T185" s="106">
        <v>141.47898809523812</v>
      </c>
      <c r="U185" s="106">
        <v>166.96916666666667</v>
      </c>
      <c r="V185" s="106">
        <v>184.03952380952384</v>
      </c>
      <c r="W185" s="287">
        <f t="shared" ref="W185:W216" si="47">X185/$E185</f>
        <v>0.5994141046146555</v>
      </c>
      <c r="X185" s="288">
        <f t="shared" si="35"/>
        <v>198.40606862745096</v>
      </c>
      <c r="Y185" s="288">
        <f t="shared" si="36"/>
        <v>39.143672794117606</v>
      </c>
      <c r="Z185" s="106">
        <v>213.00003921568626</v>
      </c>
      <c r="AA185" s="106">
        <v>171.61490196078429</v>
      </c>
      <c r="AB185" s="106">
        <v>198.0320392156863</v>
      </c>
      <c r="AC185" s="106">
        <v>210.97729411764703</v>
      </c>
      <c r="AD185" s="105">
        <v>3</v>
      </c>
      <c r="AE185" s="32" t="str">
        <f>IF(AD185=0,"",VLOOKUP(AD185,tab_tipo_expansao!$A$2:$B$4,2,0))</f>
        <v>não_considerar</v>
      </c>
      <c r="AF185" s="124">
        <v>2022</v>
      </c>
      <c r="AG185" s="124">
        <v>2100</v>
      </c>
      <c r="AH185" s="124">
        <v>30</v>
      </c>
      <c r="AI185" s="529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6">
        <v>2</v>
      </c>
      <c r="AM185" s="530">
        <v>0</v>
      </c>
      <c r="AN185" s="23"/>
      <c r="AO185" s="531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2">
        <f>constantes!$B$12</f>
        <v>0</v>
      </c>
      <c r="AZ185" s="20">
        <v>318</v>
      </c>
      <c r="BA185" s="43"/>
      <c r="BB185" s="3" t="s">
        <v>2217</v>
      </c>
      <c r="BD185" s="533">
        <v>1</v>
      </c>
      <c r="BE185" s="534">
        <v>2035</v>
      </c>
      <c r="BF185" s="535">
        <v>3</v>
      </c>
      <c r="BG185" s="536">
        <v>2050</v>
      </c>
    </row>
    <row r="186" spans="1:59" ht="14.45">
      <c r="A186" s="124">
        <v>1161</v>
      </c>
      <c r="B186" s="124">
        <v>1161</v>
      </c>
      <c r="C186" s="537" t="s">
        <v>2431</v>
      </c>
      <c r="D186" s="537" t="s">
        <v>2431</v>
      </c>
      <c r="E186" s="525">
        <v>46.55</v>
      </c>
      <c r="F186" s="3" t="s">
        <v>2196</v>
      </c>
      <c r="G186" s="3" t="s">
        <v>2341</v>
      </c>
      <c r="H186" s="3">
        <v>-51.859470999999999</v>
      </c>
      <c r="I186" s="3">
        <v>-23.927645999999999</v>
      </c>
      <c r="J186" s="538" t="s">
        <v>153</v>
      </c>
      <c r="K186" s="538" t="s">
        <v>153</v>
      </c>
      <c r="L186" s="553">
        <v>2</v>
      </c>
      <c r="M186" s="106"/>
      <c r="N186" s="528">
        <v>2.068E-2</v>
      </c>
      <c r="O186" s="528">
        <v>4.6600000000000003E-2</v>
      </c>
      <c r="P186" s="287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6">
        <v>27.576190476190476</v>
      </c>
      <c r="T186" s="106">
        <v>26.279226190476191</v>
      </c>
      <c r="U186" s="106">
        <v>22.977083333333336</v>
      </c>
      <c r="V186" s="106">
        <v>28.146369047619046</v>
      </c>
      <c r="W186" s="287">
        <f t="shared" si="47"/>
        <v>0.65059644910595815</v>
      </c>
      <c r="X186" s="288">
        <f t="shared" si="35"/>
        <v>30.285264705882348</v>
      </c>
      <c r="Y186" s="288">
        <f t="shared" si="36"/>
        <v>4.0405474439775837</v>
      </c>
      <c r="Z186" s="106">
        <v>32.97023529411765</v>
      </c>
      <c r="AA186" s="106">
        <v>27.343019607843136</v>
      </c>
      <c r="AB186" s="106">
        <v>28.255333333333329</v>
      </c>
      <c r="AC186" s="106">
        <v>32.572470588235284</v>
      </c>
      <c r="AD186" s="105">
        <v>1</v>
      </c>
      <c r="AE186" s="32" t="str">
        <f>IF(AD186=0,"",VLOOKUP(AD186,tab_tipo_expansao!$A$2:$B$4,2,0))</f>
        <v>opcional</v>
      </c>
      <c r="AF186" s="124">
        <v>2028</v>
      </c>
      <c r="AG186" s="124">
        <v>2100</v>
      </c>
      <c r="AH186" s="124">
        <v>30</v>
      </c>
      <c r="AI186" s="529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6">
        <v>2</v>
      </c>
      <c r="AM186" s="530">
        <v>0</v>
      </c>
      <c r="AN186" s="23"/>
      <c r="AO186" s="531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2">
        <f>constantes!$B$12</f>
        <v>0</v>
      </c>
      <c r="AZ186" s="20">
        <v>318</v>
      </c>
      <c r="BA186" s="43"/>
      <c r="BB186" s="3" t="s">
        <v>2197</v>
      </c>
      <c r="BD186" s="533">
        <v>1</v>
      </c>
      <c r="BE186" s="534">
        <v>2027</v>
      </c>
      <c r="BF186" s="535">
        <v>1</v>
      </c>
      <c r="BG186" s="536">
        <v>2027</v>
      </c>
    </row>
    <row r="187" spans="1:59" ht="14.45">
      <c r="A187" s="124">
        <v>1162</v>
      </c>
      <c r="B187" s="124">
        <v>1162</v>
      </c>
      <c r="C187" s="537" t="s">
        <v>2432</v>
      </c>
      <c r="D187" s="537" t="s">
        <v>2432</v>
      </c>
      <c r="E187" s="525">
        <v>8040</v>
      </c>
      <c r="F187" s="3" t="s">
        <v>2181</v>
      </c>
      <c r="G187" s="3" t="s">
        <v>2264</v>
      </c>
      <c r="H187" s="3">
        <v>-56.284027000000002</v>
      </c>
      <c r="I187" s="3">
        <v>-4.5756649999999999</v>
      </c>
      <c r="J187" s="538" t="s">
        <v>155</v>
      </c>
      <c r="K187" s="538" t="s">
        <v>155</v>
      </c>
      <c r="L187" s="553">
        <v>9</v>
      </c>
      <c r="M187" s="106"/>
      <c r="N187" s="528">
        <v>2.1330000000000002E-2</v>
      </c>
      <c r="O187" s="528">
        <v>3.6880000000000003E-2</v>
      </c>
      <c r="P187" s="287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6">
        <v>5904.6166666666659</v>
      </c>
      <c r="T187" s="106">
        <v>5664.5035119047616</v>
      </c>
      <c r="U187" s="106">
        <v>1382.50125</v>
      </c>
      <c r="V187" s="106">
        <v>2137.1662500000002</v>
      </c>
      <c r="W187" s="287">
        <f t="shared" si="47"/>
        <v>0.4372632438298702</v>
      </c>
      <c r="X187" s="288">
        <f t="shared" si="35"/>
        <v>3515.5964803921565</v>
      </c>
      <c r="Y187" s="288">
        <f t="shared" si="36"/>
        <v>-256.60043925070022</v>
      </c>
      <c r="Z187" s="106">
        <v>5584.3556470588219</v>
      </c>
      <c r="AA187" s="106">
        <v>5098.2280000000001</v>
      </c>
      <c r="AB187" s="106">
        <v>1340.2716078431374</v>
      </c>
      <c r="AC187" s="106">
        <v>2039.5306666666668</v>
      </c>
      <c r="AD187" s="105">
        <v>3</v>
      </c>
      <c r="AE187" s="32" t="str">
        <f>IF(AD187=0,"",VLOOKUP(AD187,tab_tipo_expansao!$A$2:$B$4,2,0))</f>
        <v>não_considerar</v>
      </c>
      <c r="AF187" s="124">
        <v>2028</v>
      </c>
      <c r="AG187" s="124">
        <v>2100</v>
      </c>
      <c r="AH187" s="124">
        <v>30</v>
      </c>
      <c r="AI187" s="529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6">
        <v>4</v>
      </c>
      <c r="AM187" s="530">
        <v>0</v>
      </c>
      <c r="AN187" s="23"/>
      <c r="AO187" s="531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2">
        <f>constantes!$B$12</f>
        <v>0</v>
      </c>
      <c r="AZ187" s="20">
        <v>318</v>
      </c>
      <c r="BA187" s="43"/>
      <c r="BB187" s="3" t="s">
        <v>2217</v>
      </c>
      <c r="BD187" s="533">
        <v>1</v>
      </c>
      <c r="BE187" s="534">
        <v>2035</v>
      </c>
      <c r="BF187" s="535">
        <v>3</v>
      </c>
      <c r="BG187" s="536">
        <v>2050</v>
      </c>
    </row>
    <row r="188" spans="1:59" ht="14.45">
      <c r="A188" s="124">
        <v>1163</v>
      </c>
      <c r="B188" s="124">
        <v>1163</v>
      </c>
      <c r="C188" s="619" t="s">
        <v>2433</v>
      </c>
      <c r="D188" s="537" t="s">
        <v>2433</v>
      </c>
      <c r="E188" s="525">
        <v>64.5</v>
      </c>
      <c r="F188" s="3" t="s">
        <v>2196</v>
      </c>
      <c r="G188" s="3" t="s">
        <v>2434</v>
      </c>
      <c r="H188" s="3">
        <v>-44.765278000000002</v>
      </c>
      <c r="I188" s="3">
        <v>-21.220977999999999</v>
      </c>
      <c r="J188" s="538" t="s">
        <v>152</v>
      </c>
      <c r="K188" s="538" t="s">
        <v>152</v>
      </c>
      <c r="L188" s="553">
        <v>1</v>
      </c>
      <c r="M188" s="106"/>
      <c r="N188" s="528">
        <v>2.068E-2</v>
      </c>
      <c r="O188" s="528">
        <v>4.6600000000000003E-2</v>
      </c>
      <c r="P188" s="287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6">
        <v>46.591428571428573</v>
      </c>
      <c r="T188" s="106">
        <v>29.337440476190476</v>
      </c>
      <c r="U188" s="106">
        <v>20.935416666666665</v>
      </c>
      <c r="V188" s="106">
        <v>34.365357142857142</v>
      </c>
      <c r="W188" s="287">
        <f t="shared" si="47"/>
        <v>0.53649278005775936</v>
      </c>
      <c r="X188" s="288">
        <f t="shared" si="35"/>
        <v>34.603784313725477</v>
      </c>
      <c r="Y188" s="288">
        <f t="shared" si="36"/>
        <v>1.7963735994397609</v>
      </c>
      <c r="Z188" s="106">
        <v>49.594705882352891</v>
      </c>
      <c r="AA188" s="106">
        <v>30.600156862745099</v>
      </c>
      <c r="AB188" s="106">
        <v>23.475372549019607</v>
      </c>
      <c r="AC188" s="106">
        <v>34.744901960784311</v>
      </c>
      <c r="AD188" s="105">
        <v>1</v>
      </c>
      <c r="AE188" s="32" t="str">
        <f>IF(AD188=0,"",VLOOKUP(AD188,tab_tipo_expansao!$A$2:$B$4,2,0))</f>
        <v>opcional</v>
      </c>
      <c r="AF188" s="124">
        <v>2025</v>
      </c>
      <c r="AG188" s="124">
        <v>2100</v>
      </c>
      <c r="AH188" s="124">
        <v>30</v>
      </c>
      <c r="AI188" s="529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6">
        <v>2</v>
      </c>
      <c r="AM188" s="530">
        <v>0</v>
      </c>
      <c r="AN188" s="23"/>
      <c r="AO188" s="531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2">
        <f>constantes!$B$12</f>
        <v>0</v>
      </c>
      <c r="AZ188" s="20">
        <v>318</v>
      </c>
      <c r="BA188" s="43"/>
      <c r="BB188" s="3" t="s">
        <v>2209</v>
      </c>
      <c r="BD188" s="533">
        <v>1</v>
      </c>
      <c r="BE188" s="534">
        <v>2025</v>
      </c>
      <c r="BF188" s="535">
        <v>1</v>
      </c>
      <c r="BG188" s="536">
        <v>2025</v>
      </c>
    </row>
    <row r="189" spans="1:59" ht="14.45">
      <c r="A189" s="124">
        <v>1164</v>
      </c>
      <c r="B189" s="124">
        <v>1164</v>
      </c>
      <c r="C189" s="537" t="s">
        <v>2435</v>
      </c>
      <c r="D189" s="537" t="s">
        <v>2435</v>
      </c>
      <c r="E189" s="525">
        <v>3509</v>
      </c>
      <c r="F189" s="3" t="s">
        <v>2181</v>
      </c>
      <c r="G189" s="3" t="s">
        <v>2255</v>
      </c>
      <c r="H189" s="3">
        <v>-58.323306000000002</v>
      </c>
      <c r="I189" s="3">
        <v>-8.2259720000000005</v>
      </c>
      <c r="J189" s="538" t="s">
        <v>156</v>
      </c>
      <c r="K189" s="538" t="s">
        <v>156</v>
      </c>
      <c r="L189" s="553">
        <v>10</v>
      </c>
      <c r="M189" s="539"/>
      <c r="N189" s="528">
        <v>2.1330000000000002E-2</v>
      </c>
      <c r="O189" s="528">
        <v>3.6880000000000003E-2</v>
      </c>
      <c r="P189" s="287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6">
        <v>2617.0190476190473</v>
      </c>
      <c r="T189" s="106">
        <v>2463.0903571428571</v>
      </c>
      <c r="U189" s="106">
        <v>1153.2470833333334</v>
      </c>
      <c r="V189" s="106">
        <v>1278.485892857143</v>
      </c>
      <c r="W189" s="287">
        <f t="shared" si="47"/>
        <v>0.5114985052442178</v>
      </c>
      <c r="X189" s="288">
        <f t="shared" si="35"/>
        <v>1794.8482549019604</v>
      </c>
      <c r="Y189" s="288">
        <f t="shared" si="36"/>
        <v>-83.112340336134821</v>
      </c>
      <c r="Z189" s="106">
        <v>2593.9278823529407</v>
      </c>
      <c r="AA189" s="106">
        <v>2217.2824313725487</v>
      </c>
      <c r="AB189" s="106">
        <v>1067.2225882352943</v>
      </c>
      <c r="AC189" s="106">
        <v>1300.9601176470587</v>
      </c>
      <c r="AD189" s="105">
        <v>3</v>
      </c>
      <c r="AE189" s="32" t="str">
        <f>IF(AD189=0,"",VLOOKUP(AD189,tab_tipo_expansao!$A$2:$B$4,2,0))</f>
        <v>não_considerar</v>
      </c>
      <c r="AF189" s="124">
        <v>2022</v>
      </c>
      <c r="AG189" s="124">
        <v>2100</v>
      </c>
      <c r="AH189" s="124">
        <v>30</v>
      </c>
      <c r="AI189" s="529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6">
        <v>4</v>
      </c>
      <c r="AM189" s="530">
        <v>0</v>
      </c>
      <c r="AN189" s="23"/>
      <c r="AO189" s="531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2">
        <f>constantes!$B$12</f>
        <v>0</v>
      </c>
      <c r="AZ189" s="20">
        <v>318</v>
      </c>
      <c r="BA189" s="43"/>
      <c r="BB189" s="3" t="s">
        <v>2217</v>
      </c>
      <c r="BD189" s="533">
        <v>1</v>
      </c>
      <c r="BE189" s="534">
        <v>2035</v>
      </c>
      <c r="BF189" s="535">
        <v>3</v>
      </c>
      <c r="BG189" s="536">
        <v>2050</v>
      </c>
    </row>
    <row r="190" spans="1:59" ht="14.45">
      <c r="A190" s="124">
        <v>1165</v>
      </c>
      <c r="B190" s="124">
        <v>1165</v>
      </c>
      <c r="C190" s="537" t="s">
        <v>2436</v>
      </c>
      <c r="D190" s="537" t="s">
        <v>2436</v>
      </c>
      <c r="E190" s="525">
        <v>61.4</v>
      </c>
      <c r="F190" s="3" t="s">
        <v>2097</v>
      </c>
      <c r="G190" s="3" t="s">
        <v>2202</v>
      </c>
      <c r="H190" s="3">
        <v>-52.606102</v>
      </c>
      <c r="I190" s="3">
        <v>-26.675001000000002</v>
      </c>
      <c r="J190" s="538" t="s">
        <v>1991</v>
      </c>
      <c r="K190" s="538" t="s">
        <v>1991</v>
      </c>
      <c r="L190" s="553">
        <v>2</v>
      </c>
      <c r="M190" s="539"/>
      <c r="N190" s="528">
        <v>1.9820000000000001E-2</v>
      </c>
      <c r="O190" s="528">
        <v>5.2919999999999995E-2</v>
      </c>
      <c r="P190" s="287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6">
        <v>22.373809523809523</v>
      </c>
      <c r="T190" s="106">
        <v>33.022261904761905</v>
      </c>
      <c r="U190" s="106">
        <v>36.51</v>
      </c>
      <c r="V190" s="106">
        <v>35.221309523809524</v>
      </c>
      <c r="W190" s="287">
        <f t="shared" si="47"/>
        <v>0.6113572204125951</v>
      </c>
      <c r="X190" s="288">
        <f t="shared" si="35"/>
        <v>37.537333333333336</v>
      </c>
      <c r="Y190" s="288">
        <f t="shared" si="36"/>
        <v>5.7554880952380962</v>
      </c>
      <c r="Z190" s="106">
        <v>30.087019607843157</v>
      </c>
      <c r="AA190" s="106">
        <v>36.450941176470579</v>
      </c>
      <c r="AB190" s="106">
        <v>43.299019607843128</v>
      </c>
      <c r="AC190" s="106">
        <v>40.312352941176471</v>
      </c>
      <c r="AD190" s="105">
        <v>1</v>
      </c>
      <c r="AE190" s="32" t="str">
        <f>IF(AD190=0,"",VLOOKUP(AD190,tab_tipo_expansao!$A$2:$B$4,2,0))</f>
        <v>opcional</v>
      </c>
      <c r="AF190" s="124">
        <v>2028</v>
      </c>
      <c r="AG190" s="124">
        <v>2100</v>
      </c>
      <c r="AH190" s="124">
        <v>30</v>
      </c>
      <c r="AI190" s="529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6">
        <v>2</v>
      </c>
      <c r="AM190" s="530">
        <v>0</v>
      </c>
      <c r="AN190" s="23"/>
      <c r="AO190" s="531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2">
        <f>constantes!$B$12</f>
        <v>0</v>
      </c>
      <c r="AZ190" s="20">
        <v>318</v>
      </c>
      <c r="BA190" s="43"/>
      <c r="BB190" s="3" t="s">
        <v>2209</v>
      </c>
      <c r="BD190" s="533">
        <v>1</v>
      </c>
      <c r="BE190" s="534">
        <v>2026</v>
      </c>
      <c r="BF190" s="535">
        <v>1</v>
      </c>
      <c r="BG190" s="536">
        <v>2026</v>
      </c>
    </row>
    <row r="191" spans="1:59" ht="14.45">
      <c r="A191" s="124">
        <v>1166</v>
      </c>
      <c r="B191" s="124">
        <v>1166</v>
      </c>
      <c r="C191" s="537" t="s">
        <v>2437</v>
      </c>
      <c r="D191" s="537" t="s">
        <v>2437</v>
      </c>
      <c r="E191" s="525">
        <v>37.909999999999997</v>
      </c>
      <c r="F191" s="3" t="s">
        <v>2196</v>
      </c>
      <c r="G191" s="3" t="s">
        <v>2127</v>
      </c>
      <c r="H191" s="3">
        <v>-52.325333000000001</v>
      </c>
      <c r="I191" s="3">
        <v>-17.862704000000001</v>
      </c>
      <c r="J191" s="538" t="s">
        <v>2005</v>
      </c>
      <c r="K191" s="538" t="s">
        <v>2005</v>
      </c>
      <c r="L191" s="553">
        <v>1</v>
      </c>
      <c r="M191" s="539"/>
      <c r="N191" s="528">
        <v>2.068E-2</v>
      </c>
      <c r="O191" s="528">
        <v>4.6600000000000003E-2</v>
      </c>
      <c r="P191" s="287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6">
        <v>21.484761904761907</v>
      </c>
      <c r="T191" s="106">
        <v>18.734107142857141</v>
      </c>
      <c r="U191" s="106">
        <v>22.547499999999999</v>
      </c>
      <c r="V191" s="106">
        <v>21.07255952380952</v>
      </c>
      <c r="W191" s="287">
        <f t="shared" si="47"/>
        <v>0.65668973471741665</v>
      </c>
      <c r="X191" s="288">
        <f t="shared" si="35"/>
        <v>24.895107843137264</v>
      </c>
      <c r="Y191" s="288">
        <f t="shared" si="36"/>
        <v>3.9353757002801224</v>
      </c>
      <c r="Z191" s="106">
        <v>28.252509803921594</v>
      </c>
      <c r="AA191" s="106">
        <v>24.287529411764719</v>
      </c>
      <c r="AB191" s="106">
        <v>22.893960784313723</v>
      </c>
      <c r="AC191" s="106">
        <v>24.146431372549017</v>
      </c>
      <c r="AD191" s="105">
        <v>1</v>
      </c>
      <c r="AE191" s="32" t="str">
        <f>IF(AD191=0,"",VLOOKUP(AD191,tab_tipo_expansao!$A$2:$B$4,2,0))</f>
        <v>opcional</v>
      </c>
      <c r="AF191" s="124">
        <v>2028</v>
      </c>
      <c r="AG191" s="124">
        <v>2100</v>
      </c>
      <c r="AH191" s="124">
        <v>30</v>
      </c>
      <c r="AI191" s="529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6">
        <v>2</v>
      </c>
      <c r="AM191" s="530">
        <v>0</v>
      </c>
      <c r="AN191" s="23"/>
      <c r="AO191" s="531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2">
        <f>constantes!$B$12</f>
        <v>0</v>
      </c>
      <c r="AZ191" s="20">
        <v>318</v>
      </c>
      <c r="BA191" s="43"/>
      <c r="BB191" s="3" t="s">
        <v>2197</v>
      </c>
      <c r="BD191" s="533">
        <v>1</v>
      </c>
      <c r="BE191" s="534">
        <v>2027</v>
      </c>
      <c r="BF191" s="535">
        <v>1</v>
      </c>
      <c r="BG191" s="536">
        <v>2027</v>
      </c>
    </row>
    <row r="192" spans="1:59" ht="14.45">
      <c r="A192" s="124">
        <v>1167</v>
      </c>
      <c r="B192" s="124">
        <v>1167</v>
      </c>
      <c r="C192" s="537" t="s">
        <v>2438</v>
      </c>
      <c r="D192" s="537" t="s">
        <v>2438</v>
      </c>
      <c r="E192" s="525">
        <v>1328</v>
      </c>
      <c r="F192" s="3" t="s">
        <v>2199</v>
      </c>
      <c r="G192" s="3" t="s">
        <v>2318</v>
      </c>
      <c r="H192" s="3">
        <v>-47.489593999999997</v>
      </c>
      <c r="I192" s="3">
        <v>-5.6981789999999997</v>
      </c>
      <c r="J192" s="538" t="s">
        <v>1983</v>
      </c>
      <c r="K192" s="538" t="s">
        <v>1983</v>
      </c>
      <c r="L192" s="553">
        <v>4</v>
      </c>
      <c r="M192" s="539"/>
      <c r="N192" s="528">
        <v>1.6379999999999999E-2</v>
      </c>
      <c r="O192" s="528">
        <v>6.1409999999999999E-2</v>
      </c>
      <c r="P192" s="287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6">
        <v>994.13714285714286</v>
      </c>
      <c r="T192" s="106">
        <v>853.49404761904771</v>
      </c>
      <c r="U192" s="106">
        <v>540.68166666666662</v>
      </c>
      <c r="V192" s="106">
        <v>696.41922619047625</v>
      </c>
      <c r="W192" s="287">
        <f t="shared" si="47"/>
        <v>0.58737039333805818</v>
      </c>
      <c r="X192" s="288">
        <f t="shared" si="35"/>
        <v>780.02788235294133</v>
      </c>
      <c r="Y192" s="288">
        <f t="shared" si="36"/>
        <v>8.8448615196080027</v>
      </c>
      <c r="Z192" s="106">
        <v>1056.7873725490197</v>
      </c>
      <c r="AA192" s="106">
        <v>886.88298039215681</v>
      </c>
      <c r="AB192" s="106">
        <v>498.09776470588241</v>
      </c>
      <c r="AC192" s="106">
        <v>678.34341176470605</v>
      </c>
      <c r="AD192" s="105">
        <v>3</v>
      </c>
      <c r="AE192" s="32" t="str">
        <f>IF(AD192=0,"",VLOOKUP(AD192,tab_tipo_expansao!$A$2:$B$4,2,0))</f>
        <v>não_considerar</v>
      </c>
      <c r="AF192" s="124">
        <v>2022</v>
      </c>
      <c r="AG192" s="124">
        <v>2100</v>
      </c>
      <c r="AH192" s="124">
        <v>30</v>
      </c>
      <c r="AI192" s="529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6">
        <v>4</v>
      </c>
      <c r="AM192" s="530">
        <v>0</v>
      </c>
      <c r="AN192" s="23"/>
      <c r="AO192" s="531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2">
        <f>constantes!$B$12</f>
        <v>0</v>
      </c>
      <c r="AZ192" s="20">
        <v>318</v>
      </c>
      <c r="BA192" s="43"/>
      <c r="BB192" s="3" t="s">
        <v>2217</v>
      </c>
      <c r="BD192" s="533">
        <v>1</v>
      </c>
      <c r="BE192" s="534">
        <v>2035</v>
      </c>
      <c r="BF192" s="535">
        <v>3</v>
      </c>
      <c r="BG192" s="536">
        <v>2050</v>
      </c>
    </row>
    <row r="193" spans="1:59" ht="14.45">
      <c r="A193" s="124">
        <v>1168</v>
      </c>
      <c r="B193" s="124">
        <v>1168</v>
      </c>
      <c r="C193" s="537" t="s">
        <v>2439</v>
      </c>
      <c r="D193" s="537" t="s">
        <v>2439</v>
      </c>
      <c r="E193" s="525">
        <v>38</v>
      </c>
      <c r="F193" s="3" t="s">
        <v>2440</v>
      </c>
      <c r="G193" s="3" t="s">
        <v>2441</v>
      </c>
      <c r="H193" s="3">
        <v>-54.614687000000004</v>
      </c>
      <c r="I193" s="3">
        <v>-18.663208999999998</v>
      </c>
      <c r="J193" s="538" t="s">
        <v>2092</v>
      </c>
      <c r="K193" s="538" t="s">
        <v>2092</v>
      </c>
      <c r="L193" s="553">
        <v>2</v>
      </c>
      <c r="M193" s="539"/>
      <c r="N193" s="528">
        <v>2.068E-2</v>
      </c>
      <c r="O193" s="528">
        <v>4.6600000000000003E-2</v>
      </c>
      <c r="P193" s="287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6">
        <v>25.837142857142855</v>
      </c>
      <c r="T193" s="106">
        <v>21.84136904761905</v>
      </c>
      <c r="U193" s="106">
        <v>15.860833333333332</v>
      </c>
      <c r="V193" s="106">
        <v>18.721547619047616</v>
      </c>
      <c r="W193" s="287">
        <f t="shared" si="47"/>
        <v>0.65361068111455123</v>
      </c>
      <c r="X193" s="288">
        <f t="shared" si="35"/>
        <v>24.837205882352947</v>
      </c>
      <c r="Y193" s="288">
        <f t="shared" si="36"/>
        <v>4.2719826680672348</v>
      </c>
      <c r="Z193" s="106">
        <v>31.481058823529413</v>
      </c>
      <c r="AA193" s="106">
        <v>24.872980392156865</v>
      </c>
      <c r="AB193" s="106">
        <v>18.699764705882355</v>
      </c>
      <c r="AC193" s="106">
        <v>24.295019607843155</v>
      </c>
      <c r="AD193" s="105">
        <v>3</v>
      </c>
      <c r="AE193" s="32" t="str">
        <f>IF(AD193=0,"",VLOOKUP(AD193,tab_tipo_expansao!$A$2:$B$4,2,0))</f>
        <v>não_considerar</v>
      </c>
      <c r="AF193" s="124">
        <v>2022</v>
      </c>
      <c r="AG193" s="124">
        <v>2100</v>
      </c>
      <c r="AH193" s="124">
        <v>30</v>
      </c>
      <c r="AI193" s="529">
        <v>380</v>
      </c>
      <c r="AJ193" s="24">
        <f>AK193/constantes!$B$4</f>
        <v>2564.102564102564</v>
      </c>
      <c r="AK193" s="33">
        <f t="shared" si="48"/>
        <v>10000</v>
      </c>
      <c r="AL193" s="86">
        <v>2</v>
      </c>
      <c r="AM193" s="530">
        <v>0</v>
      </c>
      <c r="AN193" s="23"/>
      <c r="AO193" s="531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2">
        <f>constantes!$B$12</f>
        <v>0</v>
      </c>
      <c r="AZ193" s="20">
        <v>318</v>
      </c>
      <c r="BA193" s="43"/>
      <c r="BB193" s="3" t="s">
        <v>2183</v>
      </c>
      <c r="BD193" s="533">
        <v>1</v>
      </c>
      <c r="BE193" s="534">
        <v>2027</v>
      </c>
      <c r="BF193" s="535">
        <v>1</v>
      </c>
      <c r="BG193" s="536">
        <v>2027</v>
      </c>
    </row>
    <row r="194" spans="1:59" ht="13.15" customHeight="1">
      <c r="A194" s="124">
        <v>1169</v>
      </c>
      <c r="B194" s="124">
        <v>1169</v>
      </c>
      <c r="C194" s="545" t="s">
        <v>2442</v>
      </c>
      <c r="D194" s="545" t="s">
        <v>2442</v>
      </c>
      <c r="E194" s="525">
        <v>458.2</v>
      </c>
      <c r="F194" s="3" t="s">
        <v>2181</v>
      </c>
      <c r="G194" s="3" t="s">
        <v>2313</v>
      </c>
      <c r="H194" s="3">
        <v>-60.196668000000003</v>
      </c>
      <c r="I194" s="3">
        <v>-7.912223</v>
      </c>
      <c r="J194" s="548" t="s">
        <v>156</v>
      </c>
      <c r="K194" s="548" t="s">
        <v>156</v>
      </c>
      <c r="L194" s="553">
        <v>7</v>
      </c>
      <c r="M194" s="539"/>
      <c r="N194" s="528">
        <v>1.6379999999999999E-2</v>
      </c>
      <c r="O194" s="528">
        <v>6.1409999999999999E-2</v>
      </c>
      <c r="P194" s="287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6">
        <v>396.5109523809524</v>
      </c>
      <c r="T194" s="106">
        <v>332.01154761904758</v>
      </c>
      <c r="U194" s="106">
        <v>83.305416666666673</v>
      </c>
      <c r="V194" s="106">
        <v>136.79208333333335</v>
      </c>
      <c r="W194" s="287">
        <f t="shared" si="47"/>
        <v>0.50526638765501841</v>
      </c>
      <c r="X194" s="288">
        <f t="shared" ref="X194:X216" si="51">AVERAGE(Z194:AC194)</f>
        <v>231.51305882352943</v>
      </c>
      <c r="Y194" s="288">
        <f t="shared" ref="Y194:Y216" si="52">X194-Q194</f>
        <v>-5.6419411764705956</v>
      </c>
      <c r="Z194" s="106">
        <v>397.93678431372547</v>
      </c>
      <c r="AA194" s="106">
        <v>329.6449411764707</v>
      </c>
      <c r="AB194" s="106">
        <v>71.439411764705866</v>
      </c>
      <c r="AC194" s="106">
        <v>127.03109803921569</v>
      </c>
      <c r="AD194" s="105">
        <v>3</v>
      </c>
      <c r="AE194" s="32" t="str">
        <f>IF(AD194=0,"",VLOOKUP(AD194,tab_tipo_expansao!$A$2:$B$4,2,0))</f>
        <v>não_considerar</v>
      </c>
      <c r="AF194" s="124">
        <v>2022</v>
      </c>
      <c r="AG194" s="124">
        <v>2100</v>
      </c>
      <c r="AH194" s="124">
        <v>30</v>
      </c>
      <c r="AI194" s="529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6">
        <v>3</v>
      </c>
      <c r="AM194" s="530">
        <v>0</v>
      </c>
      <c r="AN194" s="23"/>
      <c r="AO194" s="531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2">
        <f>constantes!$B$12</f>
        <v>0</v>
      </c>
      <c r="AZ194" s="20">
        <v>318</v>
      </c>
      <c r="BA194" s="43"/>
      <c r="BB194" s="3" t="s">
        <v>2185</v>
      </c>
      <c r="BD194" s="533">
        <v>1</v>
      </c>
      <c r="BE194" s="534">
        <v>2030</v>
      </c>
      <c r="BF194" s="535">
        <v>1</v>
      </c>
      <c r="BG194" s="536">
        <v>2030</v>
      </c>
    </row>
    <row r="195" spans="1:59" ht="13.15" customHeight="1">
      <c r="A195" s="124">
        <v>1170</v>
      </c>
      <c r="B195" s="124">
        <v>1170</v>
      </c>
      <c r="C195" s="545" t="s">
        <v>2443</v>
      </c>
      <c r="D195" s="545" t="s">
        <v>2443</v>
      </c>
      <c r="E195" s="525">
        <v>34</v>
      </c>
      <c r="F195" s="3" t="s">
        <v>2181</v>
      </c>
      <c r="G195" s="3" t="s">
        <v>2204</v>
      </c>
      <c r="H195" s="3">
        <v>-55.235255000000002</v>
      </c>
      <c r="I195" s="3">
        <v>-4.0977379999999997</v>
      </c>
      <c r="J195" s="548" t="s">
        <v>155</v>
      </c>
      <c r="K195" s="548" t="s">
        <v>155</v>
      </c>
      <c r="L195" s="553">
        <v>9</v>
      </c>
      <c r="M195" s="539"/>
      <c r="N195" s="528">
        <v>2.068E-2</v>
      </c>
      <c r="O195" s="528">
        <v>4.6600000000000003E-2</v>
      </c>
      <c r="P195" s="287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6">
        <v>22.092234436917181</v>
      </c>
      <c r="T195" s="106">
        <v>25.088147928215587</v>
      </c>
      <c r="U195" s="106">
        <v>9.5937046285558498</v>
      </c>
      <c r="V195" s="106">
        <v>8.0891482974144804</v>
      </c>
      <c r="W195" s="287">
        <f t="shared" si="47"/>
        <v>0.49042921298242015</v>
      </c>
      <c r="X195" s="288">
        <f t="shared" si="51"/>
        <v>16.674593241402285</v>
      </c>
      <c r="Y195" s="288">
        <f t="shared" si="52"/>
        <v>0.45878441862651087</v>
      </c>
      <c r="Z195" s="106">
        <v>24.528533499263194</v>
      </c>
      <c r="AA195" s="106">
        <v>24.653261178197624</v>
      </c>
      <c r="AB195" s="106">
        <v>9.0530573749427656</v>
      </c>
      <c r="AC195" s="106">
        <v>8.4635209132055547</v>
      </c>
      <c r="AD195" s="105">
        <v>3</v>
      </c>
      <c r="AE195" s="32" t="str">
        <f>IF(AD195=0,"",VLOOKUP(AD195,tab_tipo_expansao!$A$2:$B$4,2,0))</f>
        <v>não_considerar</v>
      </c>
      <c r="AF195" s="124">
        <v>2022</v>
      </c>
      <c r="AG195" s="124">
        <v>2100</v>
      </c>
      <c r="AH195" s="124">
        <v>30</v>
      </c>
      <c r="AI195" s="529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6">
        <v>2</v>
      </c>
      <c r="AM195" s="530">
        <v>0</v>
      </c>
      <c r="AN195" s="23"/>
      <c r="AO195" s="531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2">
        <f>constantes!$B$12</f>
        <v>0</v>
      </c>
      <c r="AZ195" s="20">
        <v>318</v>
      </c>
      <c r="BA195" s="43"/>
      <c r="BB195" s="3" t="s">
        <v>2183</v>
      </c>
      <c r="BD195" s="533">
        <v>1</v>
      </c>
      <c r="BE195" s="534">
        <v>2027</v>
      </c>
      <c r="BF195" s="535">
        <v>1</v>
      </c>
      <c r="BG195" s="536">
        <v>2027</v>
      </c>
    </row>
    <row r="196" spans="1:59" ht="13.15" customHeight="1">
      <c r="A196" s="124">
        <v>1171</v>
      </c>
      <c r="B196" s="124">
        <v>1171</v>
      </c>
      <c r="C196" s="633" t="s">
        <v>2444</v>
      </c>
      <c r="D196" s="634" t="s">
        <v>2444</v>
      </c>
      <c r="E196" s="525">
        <v>400</v>
      </c>
      <c r="F196" s="3" t="s">
        <v>2181</v>
      </c>
      <c r="G196" s="3" t="s">
        <v>2445</v>
      </c>
      <c r="H196" s="3">
        <v>-62.174236999999998</v>
      </c>
      <c r="I196" s="3">
        <v>-8.9072820000000004</v>
      </c>
      <c r="J196" s="635" t="s">
        <v>2068</v>
      </c>
      <c r="K196" s="635" t="s">
        <v>2068</v>
      </c>
      <c r="L196" s="553">
        <v>7</v>
      </c>
      <c r="M196" s="539"/>
      <c r="N196" s="528">
        <v>1.6379999999999999E-2</v>
      </c>
      <c r="O196" s="528">
        <v>6.1409999999999999E-2</v>
      </c>
      <c r="P196" s="287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6">
        <v>266.73414957837286</v>
      </c>
      <c r="T196" s="106">
        <v>234.15205110636006</v>
      </c>
      <c r="U196" s="106">
        <v>166.09614225323787</v>
      </c>
      <c r="V196" s="106">
        <v>184.40853853432679</v>
      </c>
      <c r="W196" s="287">
        <f t="shared" si="47"/>
        <v>0.56765074645560576</v>
      </c>
      <c r="X196" s="288">
        <f t="shared" si="51"/>
        <v>227.0602985822423</v>
      </c>
      <c r="Y196" s="288">
        <f t="shared" si="52"/>
        <v>14.212578214167905</v>
      </c>
      <c r="Z196" s="106">
        <v>296.78030548420884</v>
      </c>
      <c r="AA196" s="106">
        <v>246.90083784421699</v>
      </c>
      <c r="AB196" s="106">
        <v>169.98714768239407</v>
      </c>
      <c r="AC196" s="106">
        <v>194.57290331814932</v>
      </c>
      <c r="AD196" s="105">
        <v>1</v>
      </c>
      <c r="AE196" s="32" t="str">
        <f>IF(AD196=0,"",VLOOKUP(AD196,tab_tipo_expansao!$A$2:$B$4,2,0))</f>
        <v>opcional</v>
      </c>
      <c r="AF196" s="124">
        <v>2023</v>
      </c>
      <c r="AG196" s="124">
        <v>2100</v>
      </c>
      <c r="AH196" s="124">
        <v>30</v>
      </c>
      <c r="AI196" s="529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6">
        <v>2</v>
      </c>
      <c r="AM196" s="530">
        <v>0</v>
      </c>
      <c r="AN196" s="23"/>
      <c r="AO196" s="531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2">
        <f>constantes!$B$12</f>
        <v>0</v>
      </c>
      <c r="AZ196" s="20">
        <v>318</v>
      </c>
      <c r="BA196" s="43"/>
      <c r="BB196" s="3" t="s">
        <v>2209</v>
      </c>
      <c r="BD196" s="533">
        <v>1</v>
      </c>
      <c r="BE196" s="534">
        <v>2022</v>
      </c>
      <c r="BF196" s="535">
        <v>1</v>
      </c>
      <c r="BG196" s="536">
        <v>2022</v>
      </c>
    </row>
    <row r="197" spans="1:59" ht="13.15" customHeight="1">
      <c r="A197" s="124">
        <v>1172</v>
      </c>
      <c r="B197" s="124">
        <v>1172</v>
      </c>
      <c r="C197" s="545" t="s">
        <v>2446</v>
      </c>
      <c r="D197" s="545" t="s">
        <v>2446</v>
      </c>
      <c r="E197" s="525">
        <v>98</v>
      </c>
      <c r="F197" s="3" t="s">
        <v>2246</v>
      </c>
      <c r="G197" s="3" t="s">
        <v>2447</v>
      </c>
      <c r="H197" s="3">
        <v>-45.464986000000003</v>
      </c>
      <c r="I197" s="3">
        <v>-7.2074670000000003</v>
      </c>
      <c r="J197" s="548" t="s">
        <v>149</v>
      </c>
      <c r="K197" s="548" t="s">
        <v>149</v>
      </c>
      <c r="L197" s="553">
        <v>3</v>
      </c>
      <c r="M197" s="539"/>
      <c r="N197" s="528">
        <v>1.9820000000000001E-2</v>
      </c>
      <c r="O197" s="528">
        <v>5.2919999999999995E-2</v>
      </c>
      <c r="P197" s="287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6">
        <v>43.769047619047626</v>
      </c>
      <c r="T197" s="106">
        <v>50.49</v>
      </c>
      <c r="U197" s="106">
        <v>41.576666666666661</v>
      </c>
      <c r="V197" s="106">
        <v>42.780833333333334</v>
      </c>
      <c r="W197" s="287">
        <f t="shared" si="47"/>
        <v>0.49733853541416556</v>
      </c>
      <c r="X197" s="288">
        <f t="shared" si="51"/>
        <v>48.739176470588227</v>
      </c>
      <c r="Y197" s="288">
        <f t="shared" si="52"/>
        <v>4.085039565826321</v>
      </c>
      <c r="Z197" s="106">
        <v>65.419764705882343</v>
      </c>
      <c r="AA197" s="106">
        <v>54.044666666666693</v>
      </c>
      <c r="AB197" s="106">
        <v>34.134352941176452</v>
      </c>
      <c r="AC197" s="106">
        <v>41.35792156862744</v>
      </c>
      <c r="AD197" s="105">
        <v>1</v>
      </c>
      <c r="AE197" s="32" t="str">
        <f>IF(AD197=0,"",VLOOKUP(AD197,tab_tipo_expansao!$A$2:$B$4,2,0))</f>
        <v>opcional</v>
      </c>
      <c r="AF197" s="124">
        <v>2028</v>
      </c>
      <c r="AG197" s="124">
        <v>2100</v>
      </c>
      <c r="AH197" s="124">
        <v>30</v>
      </c>
      <c r="AI197" s="529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6">
        <v>2</v>
      </c>
      <c r="AM197" s="530">
        <v>0</v>
      </c>
      <c r="AN197" s="23"/>
      <c r="AO197" s="531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2">
        <f>constantes!$B$12</f>
        <v>0</v>
      </c>
      <c r="AZ197" s="20">
        <v>318</v>
      </c>
      <c r="BA197" s="43"/>
      <c r="BB197" s="3" t="s">
        <v>2197</v>
      </c>
      <c r="BD197" s="533">
        <v>1</v>
      </c>
      <c r="BE197" s="534">
        <v>2027</v>
      </c>
      <c r="BF197" s="535">
        <v>1</v>
      </c>
      <c r="BG197" s="536">
        <v>2027</v>
      </c>
    </row>
    <row r="198" spans="1:59" ht="13.15" customHeight="1">
      <c r="A198" s="124">
        <v>1173</v>
      </c>
      <c r="B198" s="124">
        <v>1173</v>
      </c>
      <c r="C198" s="545" t="s">
        <v>2448</v>
      </c>
      <c r="D198" s="545" t="s">
        <v>2448</v>
      </c>
      <c r="E198" s="525">
        <v>35.799999999999997</v>
      </c>
      <c r="F198" s="3" t="s">
        <v>2211</v>
      </c>
      <c r="G198" s="3" t="s">
        <v>2337</v>
      </c>
      <c r="H198" s="3">
        <v>-45.805171999999999</v>
      </c>
      <c r="I198" s="3">
        <v>-19.185206000000001</v>
      </c>
      <c r="J198" s="548" t="s">
        <v>152</v>
      </c>
      <c r="K198" s="548" t="s">
        <v>152</v>
      </c>
      <c r="L198" s="553">
        <v>1</v>
      </c>
      <c r="M198" s="539"/>
      <c r="N198" s="528">
        <v>2.068E-2</v>
      </c>
      <c r="O198" s="528">
        <v>4.6600000000000003E-2</v>
      </c>
      <c r="P198" s="287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6">
        <v>15.39142857142857</v>
      </c>
      <c r="T198" s="106">
        <v>12.043452380952381</v>
      </c>
      <c r="U198" s="106">
        <v>16.451249999999998</v>
      </c>
      <c r="V198" s="106">
        <v>15.960476190476191</v>
      </c>
      <c r="W198" s="287">
        <f t="shared" si="47"/>
        <v>0.42786614086975583</v>
      </c>
      <c r="X198" s="288">
        <f t="shared" si="51"/>
        <v>15.317607843137257</v>
      </c>
      <c r="Y198" s="288">
        <f t="shared" si="52"/>
        <v>0.35595605742297032</v>
      </c>
      <c r="Z198" s="106">
        <v>22.173254901960785</v>
      </c>
      <c r="AA198" s="106">
        <v>9.8749803921568624</v>
      </c>
      <c r="AB198" s="106">
        <v>12.907372549019611</v>
      </c>
      <c r="AC198" s="106">
        <v>16.314823529411765</v>
      </c>
      <c r="AD198" s="105">
        <v>1</v>
      </c>
      <c r="AE198" s="32" t="str">
        <f>IF(AD198=0,"",VLOOKUP(AD198,tab_tipo_expansao!$A$2:$B$4,2,0))</f>
        <v>opcional</v>
      </c>
      <c r="AF198" s="124">
        <v>2028</v>
      </c>
      <c r="AG198" s="124">
        <v>2100</v>
      </c>
      <c r="AH198" s="124">
        <v>30</v>
      </c>
      <c r="AI198" s="529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6">
        <v>2</v>
      </c>
      <c r="AM198" s="530">
        <v>0</v>
      </c>
      <c r="AN198" s="23"/>
      <c r="AO198" s="531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2">
        <f>constantes!$B$12</f>
        <v>0</v>
      </c>
      <c r="AZ198" s="20">
        <v>318</v>
      </c>
      <c r="BA198" s="43"/>
      <c r="BB198" s="3" t="s">
        <v>2197</v>
      </c>
      <c r="BD198" s="533">
        <v>1</v>
      </c>
      <c r="BE198" s="534">
        <v>2027</v>
      </c>
      <c r="BF198" s="535">
        <v>1</v>
      </c>
      <c r="BG198" s="536">
        <v>2027</v>
      </c>
    </row>
    <row r="199" spans="1:59" ht="13.15" customHeight="1">
      <c r="A199" s="124">
        <v>1174</v>
      </c>
      <c r="B199" s="124">
        <v>1174</v>
      </c>
      <c r="C199" s="545" t="s">
        <v>2449</v>
      </c>
      <c r="D199" s="545" t="s">
        <v>2449</v>
      </c>
      <c r="E199" s="525">
        <v>75</v>
      </c>
      <c r="F199" s="3" t="s">
        <v>2181</v>
      </c>
      <c r="G199" s="3" t="s">
        <v>2335</v>
      </c>
      <c r="H199" s="3">
        <v>-58.253450000000001</v>
      </c>
      <c r="I199" s="3">
        <v>-11.06396</v>
      </c>
      <c r="J199" s="548" t="s">
        <v>160</v>
      </c>
      <c r="K199" s="548" t="s">
        <v>160</v>
      </c>
      <c r="L199" s="553">
        <v>10</v>
      </c>
      <c r="M199" s="539"/>
      <c r="N199" s="528">
        <v>1.9820000000000001E-2</v>
      </c>
      <c r="O199" s="528">
        <v>5.2919999999999995E-2</v>
      </c>
      <c r="P199" s="287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6">
        <v>52.583809523809521</v>
      </c>
      <c r="T199" s="106">
        <v>47.991190476190468</v>
      </c>
      <c r="U199" s="106">
        <v>27.986666666666668</v>
      </c>
      <c r="V199" s="106">
        <v>33.815892857142856</v>
      </c>
      <c r="W199" s="287">
        <f t="shared" si="47"/>
        <v>0.51652614379084971</v>
      </c>
      <c r="X199" s="288">
        <f t="shared" si="51"/>
        <v>38.739460784313728</v>
      </c>
      <c r="Y199" s="288">
        <f t="shared" si="52"/>
        <v>-1.8549290966386494</v>
      </c>
      <c r="Z199" s="106">
        <v>52.185176470588239</v>
      </c>
      <c r="AA199" s="106">
        <v>43.34858823529413</v>
      </c>
      <c r="AB199" s="106">
        <v>26.66952941176471</v>
      </c>
      <c r="AC199" s="106">
        <v>32.754549019607843</v>
      </c>
      <c r="AD199" s="105">
        <v>3</v>
      </c>
      <c r="AE199" s="32" t="str">
        <f>IF(AD199=0,"",VLOOKUP(AD199,tab_tipo_expansao!$A$2:$B$4,2,0))</f>
        <v>não_considerar</v>
      </c>
      <c r="AF199" s="124">
        <v>2022</v>
      </c>
      <c r="AG199" s="124">
        <v>2100</v>
      </c>
      <c r="AH199" s="124">
        <v>30</v>
      </c>
      <c r="AI199" s="529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6">
        <v>2</v>
      </c>
      <c r="AM199" s="530">
        <v>0</v>
      </c>
      <c r="AN199" s="23"/>
      <c r="AO199" s="531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2">
        <f>constantes!$B$12</f>
        <v>0</v>
      </c>
      <c r="AZ199" s="20">
        <v>318</v>
      </c>
      <c r="BA199" s="43"/>
      <c r="BB199" s="3" t="s">
        <v>2217</v>
      </c>
      <c r="BD199" s="533">
        <v>1</v>
      </c>
      <c r="BE199" s="534">
        <v>2035</v>
      </c>
      <c r="BF199" s="535">
        <v>3</v>
      </c>
      <c r="BG199" s="536">
        <v>2050</v>
      </c>
    </row>
    <row r="200" spans="1:59" ht="13.15" customHeight="1">
      <c r="A200" s="124">
        <v>1175</v>
      </c>
      <c r="B200" s="124">
        <v>1175</v>
      </c>
      <c r="C200" s="545" t="s">
        <v>2450</v>
      </c>
      <c r="D200" s="545" t="s">
        <v>2450</v>
      </c>
      <c r="E200" s="525">
        <v>43</v>
      </c>
      <c r="F200" s="3" t="s">
        <v>2246</v>
      </c>
      <c r="G200" s="3" t="s">
        <v>2246</v>
      </c>
      <c r="H200" s="3">
        <v>-45.915190000000003</v>
      </c>
      <c r="I200" s="3">
        <v>-9.1628500000000006</v>
      </c>
      <c r="J200" s="548" t="s">
        <v>1985</v>
      </c>
      <c r="K200" s="548" t="s">
        <v>1985</v>
      </c>
      <c r="L200" s="553">
        <v>3</v>
      </c>
      <c r="M200" s="539"/>
      <c r="N200" s="528">
        <v>2.068E-2</v>
      </c>
      <c r="O200" s="528">
        <v>4.6600000000000003E-2</v>
      </c>
      <c r="P200" s="287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6">
        <v>30.301904761904762</v>
      </c>
      <c r="T200" s="106">
        <v>24.629761904761907</v>
      </c>
      <c r="U200" s="106">
        <v>15.379166666666668</v>
      </c>
      <c r="V200" s="106">
        <v>23.159761904761904</v>
      </c>
      <c r="W200" s="287">
        <f t="shared" si="47"/>
        <v>0.5770225718194254</v>
      </c>
      <c r="X200" s="288">
        <f t="shared" si="51"/>
        <v>24.811970588235294</v>
      </c>
      <c r="Y200" s="288">
        <f t="shared" si="52"/>
        <v>1.4443217787114833</v>
      </c>
      <c r="Z200" s="106">
        <v>33.302313725490194</v>
      </c>
      <c r="AA200" s="106">
        <v>25.08819607843137</v>
      </c>
      <c r="AB200" s="106">
        <v>16.487529411764708</v>
      </c>
      <c r="AC200" s="106">
        <v>24.369843137254907</v>
      </c>
      <c r="AD200" s="105">
        <v>3</v>
      </c>
      <c r="AE200" s="32" t="str">
        <f>IF(AD200=0,"",VLOOKUP(AD200,tab_tipo_expansao!$A$2:$B$4,2,0))</f>
        <v>não_considerar</v>
      </c>
      <c r="AF200" s="124">
        <v>2022</v>
      </c>
      <c r="AG200" s="124">
        <v>2100</v>
      </c>
      <c r="AH200" s="124">
        <v>30</v>
      </c>
      <c r="AI200" s="529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6">
        <v>2</v>
      </c>
      <c r="AM200" s="530">
        <v>0</v>
      </c>
      <c r="AN200" s="23"/>
      <c r="AO200" s="531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2">
        <f>constantes!$B$12</f>
        <v>0</v>
      </c>
      <c r="AZ200" s="20">
        <v>318</v>
      </c>
      <c r="BA200" s="43"/>
      <c r="BB200" s="3" t="s">
        <v>2185</v>
      </c>
      <c r="BD200" s="533">
        <v>1</v>
      </c>
      <c r="BE200" s="534">
        <v>2030</v>
      </c>
      <c r="BF200" s="535">
        <v>1</v>
      </c>
      <c r="BG200" s="536">
        <v>2030</v>
      </c>
    </row>
    <row r="201" spans="1:59" ht="13.15" customHeight="1">
      <c r="A201" s="124">
        <v>1176</v>
      </c>
      <c r="B201" s="124">
        <v>1176</v>
      </c>
      <c r="C201" s="632" t="s">
        <v>2451</v>
      </c>
      <c r="D201" s="545" t="s">
        <v>2451</v>
      </c>
      <c r="E201" s="525">
        <v>118</v>
      </c>
      <c r="F201" s="3" t="s">
        <v>2196</v>
      </c>
      <c r="G201" s="3" t="s">
        <v>2078</v>
      </c>
      <c r="H201" s="3">
        <v>-50.591594000000001</v>
      </c>
      <c r="I201" s="3">
        <v>-24.350384999999999</v>
      </c>
      <c r="J201" s="548" t="s">
        <v>153</v>
      </c>
      <c r="K201" s="548" t="s">
        <v>153</v>
      </c>
      <c r="L201" s="553">
        <v>2</v>
      </c>
      <c r="M201" s="539"/>
      <c r="N201" s="528">
        <v>1.9820000000000001E-2</v>
      </c>
      <c r="O201" s="528">
        <v>5.2919999999999995E-2</v>
      </c>
      <c r="P201" s="287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6">
        <v>69.42190476190477</v>
      </c>
      <c r="T201" s="106">
        <v>60.537738095238097</v>
      </c>
      <c r="U201" s="106">
        <v>56.529583333333335</v>
      </c>
      <c r="V201" s="106">
        <v>69.929880952380941</v>
      </c>
      <c r="W201" s="287">
        <f t="shared" si="47"/>
        <v>0.64808765370554999</v>
      </c>
      <c r="X201" s="288">
        <f t="shared" si="51"/>
        <v>76.474343137254905</v>
      </c>
      <c r="Y201" s="288">
        <f t="shared" si="52"/>
        <v>12.369566351540627</v>
      </c>
      <c r="Z201" s="106">
        <v>84.313450980392147</v>
      </c>
      <c r="AA201" s="106">
        <v>67.832901960784312</v>
      </c>
      <c r="AB201" s="106">
        <v>72.327333333333328</v>
      </c>
      <c r="AC201" s="106">
        <v>81.423686274509805</v>
      </c>
      <c r="AD201" s="105">
        <v>1</v>
      </c>
      <c r="AE201" s="32" t="str">
        <f>IF(AD201=0,"",VLOOKUP(AD201,tab_tipo_expansao!$A$2:$B$4,2,0))</f>
        <v>opcional</v>
      </c>
      <c r="AF201" s="124">
        <v>2023</v>
      </c>
      <c r="AG201" s="124">
        <v>2100</v>
      </c>
      <c r="AH201" s="124">
        <v>30</v>
      </c>
      <c r="AI201" s="529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6">
        <v>2</v>
      </c>
      <c r="AM201" s="530">
        <v>0</v>
      </c>
      <c r="AN201" s="23"/>
      <c r="AO201" s="531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2">
        <f>constantes!$B$12</f>
        <v>0</v>
      </c>
      <c r="AZ201" s="20">
        <v>318</v>
      </c>
      <c r="BA201" s="43"/>
      <c r="BB201" s="3" t="s">
        <v>2209</v>
      </c>
      <c r="BD201" s="533">
        <v>1</v>
      </c>
      <c r="BE201" s="534">
        <v>2022</v>
      </c>
      <c r="BF201" s="535">
        <v>1</v>
      </c>
      <c r="BG201" s="536">
        <v>2022</v>
      </c>
    </row>
    <row r="202" spans="1:59" ht="13.15" customHeight="1">
      <c r="A202" s="124">
        <v>1177</v>
      </c>
      <c r="B202" s="124">
        <v>1177</v>
      </c>
      <c r="C202" s="545" t="s">
        <v>2452</v>
      </c>
      <c r="D202" s="545" t="s">
        <v>2452</v>
      </c>
      <c r="E202" s="525">
        <v>142.49</v>
      </c>
      <c r="F202" s="3" t="s">
        <v>2206</v>
      </c>
      <c r="G202" s="3" t="s">
        <v>2207</v>
      </c>
      <c r="H202" s="3">
        <v>-43.039397000000001</v>
      </c>
      <c r="I202" s="3">
        <v>-17.197610999999998</v>
      </c>
      <c r="J202" s="548" t="s">
        <v>152</v>
      </c>
      <c r="K202" s="548" t="s">
        <v>152</v>
      </c>
      <c r="L202" s="553">
        <v>1</v>
      </c>
      <c r="M202" s="539"/>
      <c r="N202" s="528">
        <v>1.6379999999999999E-2</v>
      </c>
      <c r="O202" s="528">
        <v>6.1409999999999999E-2</v>
      </c>
      <c r="P202" s="287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6">
        <v>69.092857142857156</v>
      </c>
      <c r="T202" s="106">
        <v>43.130357142857143</v>
      </c>
      <c r="U202" s="106">
        <v>100.30874999999999</v>
      </c>
      <c r="V202" s="106">
        <v>90.511547619047619</v>
      </c>
      <c r="W202" s="287">
        <f t="shared" si="47"/>
        <v>0.53069916155106867</v>
      </c>
      <c r="X202" s="288">
        <f t="shared" si="51"/>
        <v>75.619323529411773</v>
      </c>
      <c r="Y202" s="288">
        <f t="shared" si="52"/>
        <v>-0.14155444677871287</v>
      </c>
      <c r="Z202" s="106">
        <v>90.952823529411774</v>
      </c>
      <c r="AA202" s="106">
        <v>47.123058823529419</v>
      </c>
      <c r="AB202" s="106">
        <v>79.781764705882338</v>
      </c>
      <c r="AC202" s="106">
        <v>84.619647058823531</v>
      </c>
      <c r="AD202" s="105">
        <v>1</v>
      </c>
      <c r="AE202" s="32" t="str">
        <f>IF(AD202=0,"",VLOOKUP(AD202,tab_tipo_expansao!$A$2:$B$4,2,0))</f>
        <v>opcional</v>
      </c>
      <c r="AF202" s="124">
        <v>2028</v>
      </c>
      <c r="AG202" s="124">
        <v>2100</v>
      </c>
      <c r="AH202" s="124">
        <v>30</v>
      </c>
      <c r="AI202" s="529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6">
        <v>2</v>
      </c>
      <c r="AM202" s="530">
        <v>0</v>
      </c>
      <c r="AN202" s="23"/>
      <c r="AO202" s="531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2">
        <f>constantes!$B$12</f>
        <v>0</v>
      </c>
      <c r="AZ202" s="20">
        <v>318</v>
      </c>
      <c r="BA202" s="43"/>
      <c r="BB202" s="3" t="s">
        <v>2197</v>
      </c>
      <c r="BD202" s="533">
        <v>1</v>
      </c>
      <c r="BE202" s="534">
        <v>2027</v>
      </c>
      <c r="BF202" s="535">
        <v>1</v>
      </c>
      <c r="BG202" s="536">
        <v>2027</v>
      </c>
    </row>
    <row r="203" spans="1:59" ht="13.15" customHeight="1">
      <c r="A203" s="124">
        <v>1178</v>
      </c>
      <c r="B203" s="124">
        <v>1178</v>
      </c>
      <c r="C203" s="545" t="s">
        <v>2453</v>
      </c>
      <c r="D203" s="545" t="s">
        <v>2453</v>
      </c>
      <c r="E203" s="525">
        <v>128.69999999999999</v>
      </c>
      <c r="F203" s="3" t="s">
        <v>2231</v>
      </c>
      <c r="G203" s="3" t="s">
        <v>2454</v>
      </c>
      <c r="H203" s="3">
        <v>-49.034534999999998</v>
      </c>
      <c r="I203" s="3">
        <v>-24.650016999999998</v>
      </c>
      <c r="J203" s="548" t="s">
        <v>148</v>
      </c>
      <c r="K203" s="548" t="s">
        <v>148</v>
      </c>
      <c r="L203" s="553">
        <v>2</v>
      </c>
      <c r="M203" s="539"/>
      <c r="N203" s="528">
        <v>1.6379999999999999E-2</v>
      </c>
      <c r="O203" s="528">
        <v>6.1409999999999999E-2</v>
      </c>
      <c r="P203" s="287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6">
        <v>80.357142857142847</v>
      </c>
      <c r="T203" s="106">
        <v>74.109523809523822</v>
      </c>
      <c r="U203" s="106">
        <v>72.894166666666663</v>
      </c>
      <c r="V203" s="106">
        <v>67.871845238095247</v>
      </c>
      <c r="W203" s="287">
        <f t="shared" si="47"/>
        <v>0.71659490835961437</v>
      </c>
      <c r="X203" s="288">
        <f t="shared" si="51"/>
        <v>92.225764705882355</v>
      </c>
      <c r="Y203" s="288">
        <f t="shared" si="52"/>
        <v>18.417595063025203</v>
      </c>
      <c r="Z203" s="106">
        <v>99.996627450980398</v>
      </c>
      <c r="AA203" s="106">
        <v>88.021411764705874</v>
      </c>
      <c r="AB203" s="106">
        <v>89.513568627450979</v>
      </c>
      <c r="AC203" s="106">
        <v>91.371450980392169</v>
      </c>
      <c r="AD203" s="105">
        <v>3</v>
      </c>
      <c r="AE203" s="32" t="str">
        <f>IF(AD203=0,"",VLOOKUP(AD203,tab_tipo_expansao!$A$2:$B$4,2,0))</f>
        <v>não_considerar</v>
      </c>
      <c r="AF203" s="124">
        <v>2022</v>
      </c>
      <c r="AG203" s="124">
        <v>2100</v>
      </c>
      <c r="AH203" s="124">
        <v>30</v>
      </c>
      <c r="AI203" s="529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6">
        <v>2</v>
      </c>
      <c r="AM203" s="530">
        <v>0</v>
      </c>
      <c r="AN203" s="23"/>
      <c r="AO203" s="531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2">
        <f>constantes!$B$12</f>
        <v>0</v>
      </c>
      <c r="AZ203" s="20">
        <v>318</v>
      </c>
      <c r="BA203" s="43"/>
      <c r="BB203" s="3" t="s">
        <v>2217</v>
      </c>
      <c r="BD203" s="533">
        <v>1</v>
      </c>
      <c r="BE203" s="534">
        <v>2035</v>
      </c>
      <c r="BF203" s="535">
        <v>3</v>
      </c>
      <c r="BG203" s="536">
        <v>2050</v>
      </c>
    </row>
    <row r="204" spans="1:59" ht="13.15" customHeight="1">
      <c r="A204" s="124">
        <v>1179</v>
      </c>
      <c r="B204" s="124">
        <v>1179</v>
      </c>
      <c r="C204" s="545" t="s">
        <v>2455</v>
      </c>
      <c r="D204" s="545" t="s">
        <v>2455</v>
      </c>
      <c r="E204" s="525">
        <v>76</v>
      </c>
      <c r="F204" s="3" t="s">
        <v>2199</v>
      </c>
      <c r="G204" s="3" t="s">
        <v>2200</v>
      </c>
      <c r="H204" s="3">
        <v>-53.081797000000002</v>
      </c>
      <c r="I204" s="3">
        <v>-15.250735000000001</v>
      </c>
      <c r="J204" s="548" t="s">
        <v>160</v>
      </c>
      <c r="K204" s="548" t="s">
        <v>160</v>
      </c>
      <c r="L204" s="553">
        <v>1</v>
      </c>
      <c r="M204" s="539"/>
      <c r="N204" s="528">
        <v>1.9820000000000001E-2</v>
      </c>
      <c r="O204" s="528">
        <v>5.2919999999999995E-2</v>
      </c>
      <c r="P204" s="287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6">
        <v>66.933333333333337</v>
      </c>
      <c r="T204" s="106">
        <v>51.30797619047619</v>
      </c>
      <c r="U204" s="106">
        <v>35.06</v>
      </c>
      <c r="V204" s="106">
        <v>41.039166666666667</v>
      </c>
      <c r="W204" s="287">
        <f t="shared" si="47"/>
        <v>0.69997613519091895</v>
      </c>
      <c r="X204" s="288">
        <f t="shared" si="51"/>
        <v>53.198186274509837</v>
      </c>
      <c r="Y204" s="288">
        <f t="shared" si="52"/>
        <v>4.6130672268907915</v>
      </c>
      <c r="Z204" s="106">
        <v>68.90584313725499</v>
      </c>
      <c r="AA204" s="106">
        <v>55.644235294117664</v>
      </c>
      <c r="AB204" s="106">
        <v>38.169960784313744</v>
      </c>
      <c r="AC204" s="106">
        <v>50.072705882352942</v>
      </c>
      <c r="AD204" s="105">
        <v>1</v>
      </c>
      <c r="AE204" s="32" t="str">
        <f>IF(AD204=0,"",VLOOKUP(AD204,tab_tipo_expansao!$A$2:$B$4,2,0))</f>
        <v>opcional</v>
      </c>
      <c r="AF204" s="124">
        <v>2028</v>
      </c>
      <c r="AG204" s="124">
        <v>2100</v>
      </c>
      <c r="AH204" s="124">
        <v>30</v>
      </c>
      <c r="AI204" s="529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6">
        <v>2</v>
      </c>
      <c r="AM204" s="530">
        <v>0</v>
      </c>
      <c r="AN204" s="23"/>
      <c r="AO204" s="531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2">
        <f>constantes!$B$12</f>
        <v>0</v>
      </c>
      <c r="AZ204" s="20">
        <v>318</v>
      </c>
      <c r="BA204" s="43"/>
      <c r="BB204" s="3" t="s">
        <v>2197</v>
      </c>
      <c r="BD204" s="533">
        <v>1</v>
      </c>
      <c r="BE204" s="534">
        <v>2027</v>
      </c>
      <c r="BF204" s="535">
        <v>1</v>
      </c>
      <c r="BG204" s="536">
        <v>2027</v>
      </c>
    </row>
    <row r="205" spans="1:59" ht="13.15" customHeight="1">
      <c r="A205" s="124">
        <v>1180</v>
      </c>
      <c r="B205" s="124">
        <v>1180</v>
      </c>
      <c r="C205" s="545" t="s">
        <v>2456</v>
      </c>
      <c r="D205" s="545" t="s">
        <v>2456</v>
      </c>
      <c r="E205" s="525">
        <v>408</v>
      </c>
      <c r="F205" s="3" t="s">
        <v>2199</v>
      </c>
      <c r="G205" s="3" t="s">
        <v>2268</v>
      </c>
      <c r="H205" s="3">
        <v>-52.622920000000001</v>
      </c>
      <c r="I205" s="3">
        <v>-16.285907999999999</v>
      </c>
      <c r="J205" s="548" t="s">
        <v>2005</v>
      </c>
      <c r="K205" s="548" t="s">
        <v>2005</v>
      </c>
      <c r="L205" s="553">
        <v>1</v>
      </c>
      <c r="M205" s="539"/>
      <c r="N205" s="528">
        <v>1.6379999999999999E-2</v>
      </c>
      <c r="O205" s="528">
        <v>6.1409999999999999E-2</v>
      </c>
      <c r="P205" s="287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6">
        <v>195.61666666666665</v>
      </c>
      <c r="T205" s="106">
        <v>192.3609523809524</v>
      </c>
      <c r="U205" s="106">
        <v>164.33041666666665</v>
      </c>
      <c r="V205" s="106">
        <v>204.34380952380954</v>
      </c>
      <c r="W205" s="287">
        <f t="shared" si="47"/>
        <v>0.54359205594002313</v>
      </c>
      <c r="X205" s="288">
        <f t="shared" si="51"/>
        <v>221.78555882352944</v>
      </c>
      <c r="Y205" s="288">
        <f t="shared" si="52"/>
        <v>32.622597514005633</v>
      </c>
      <c r="Z205" s="106">
        <v>240.94294117647061</v>
      </c>
      <c r="AA205" s="106">
        <v>197.58227450980394</v>
      </c>
      <c r="AB205" s="106">
        <v>206.083568627451</v>
      </c>
      <c r="AC205" s="106">
        <v>242.53345098039219</v>
      </c>
      <c r="AD205" s="105">
        <v>3</v>
      </c>
      <c r="AE205" s="32" t="str">
        <f>IF(AD205=0,"",VLOOKUP(AD205,tab_tipo_expansao!$A$2:$B$4,2,0))</f>
        <v>não_considerar</v>
      </c>
      <c r="AF205" s="124">
        <v>2022</v>
      </c>
      <c r="AG205" s="124">
        <v>2100</v>
      </c>
      <c r="AH205" s="124">
        <v>30</v>
      </c>
      <c r="AI205" s="529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6">
        <v>3</v>
      </c>
      <c r="AM205" s="530">
        <v>0</v>
      </c>
      <c r="AN205" s="23"/>
      <c r="AO205" s="531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2">
        <f>constantes!$B$12</f>
        <v>0</v>
      </c>
      <c r="AZ205" s="20">
        <v>318</v>
      </c>
      <c r="BA205" s="43"/>
      <c r="BB205" s="3" t="s">
        <v>2183</v>
      </c>
      <c r="BD205" s="533">
        <v>1</v>
      </c>
      <c r="BE205" s="534">
        <v>2027</v>
      </c>
      <c r="BF205" s="535">
        <v>1</v>
      </c>
      <c r="BG205" s="536">
        <v>2027</v>
      </c>
    </row>
    <row r="206" spans="1:59" ht="13.15" customHeight="1">
      <c r="A206" s="124">
        <v>1181</v>
      </c>
      <c r="B206" s="124">
        <v>1181</v>
      </c>
      <c r="C206" s="545" t="s">
        <v>2457</v>
      </c>
      <c r="D206" s="545" t="s">
        <v>2457</v>
      </c>
      <c r="E206" s="525">
        <v>38</v>
      </c>
      <c r="F206" s="3" t="s">
        <v>2231</v>
      </c>
      <c r="G206" s="3" t="s">
        <v>2458</v>
      </c>
      <c r="H206" s="3">
        <v>-41.147545999999998</v>
      </c>
      <c r="I206" s="3">
        <v>-19.492186</v>
      </c>
      <c r="J206" s="548" t="s">
        <v>152</v>
      </c>
      <c r="K206" s="548" t="s">
        <v>152</v>
      </c>
      <c r="L206" s="553">
        <v>1</v>
      </c>
      <c r="M206" s="539"/>
      <c r="N206" s="528">
        <v>2.068E-2</v>
      </c>
      <c r="O206" s="528">
        <v>4.6600000000000003E-2</v>
      </c>
      <c r="P206" s="287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6">
        <v>32.133333333333333</v>
      </c>
      <c r="T206" s="106">
        <v>22.627321428571431</v>
      </c>
      <c r="U206" s="106">
        <v>13.5</v>
      </c>
      <c r="V206" s="106">
        <v>23.74607142857143</v>
      </c>
      <c r="W206" s="287">
        <f t="shared" si="47"/>
        <v>0.60993317853457185</v>
      </c>
      <c r="X206" s="288">
        <f t="shared" si="51"/>
        <v>23.17746078431373</v>
      </c>
      <c r="Y206" s="288">
        <f t="shared" si="52"/>
        <v>0.17577923669468376</v>
      </c>
      <c r="Z206" s="106">
        <v>32.104196078431386</v>
      </c>
      <c r="AA206" s="106">
        <v>22.139215686274511</v>
      </c>
      <c r="AB206" s="106">
        <v>13.287058823529415</v>
      </c>
      <c r="AC206" s="106">
        <v>25.179372549019604</v>
      </c>
      <c r="AD206" s="105">
        <v>1</v>
      </c>
      <c r="AE206" s="32" t="str">
        <f>IF(AD206=0,"",VLOOKUP(AD206,tab_tipo_expansao!$A$2:$B$4,2,0))</f>
        <v>opcional</v>
      </c>
      <c r="AF206" s="124">
        <v>2028</v>
      </c>
      <c r="AG206" s="124">
        <v>2100</v>
      </c>
      <c r="AH206" s="124">
        <v>30</v>
      </c>
      <c r="AI206" s="529">
        <v>380</v>
      </c>
      <c r="AJ206" s="24">
        <f>AK206/constantes!$B$4</f>
        <v>2564.102564102564</v>
      </c>
      <c r="AK206" s="33">
        <f t="shared" si="48"/>
        <v>10000</v>
      </c>
      <c r="AL206" s="86">
        <v>2</v>
      </c>
      <c r="AM206" s="530">
        <v>0</v>
      </c>
      <c r="AN206" s="23"/>
      <c r="AO206" s="531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2">
        <f>constantes!$B$12</f>
        <v>0</v>
      </c>
      <c r="AZ206" s="20">
        <v>318</v>
      </c>
      <c r="BA206" s="43"/>
      <c r="BB206" s="3" t="s">
        <v>2197</v>
      </c>
      <c r="BD206" s="533">
        <v>1</v>
      </c>
      <c r="BE206" s="534">
        <v>2027</v>
      </c>
      <c r="BF206" s="535">
        <v>1</v>
      </c>
      <c r="BG206" s="536">
        <v>2027</v>
      </c>
    </row>
    <row r="207" spans="1:59" ht="13.15" customHeight="1">
      <c r="A207" s="124">
        <v>1182</v>
      </c>
      <c r="B207" s="124">
        <v>1182</v>
      </c>
      <c r="C207" s="545" t="s">
        <v>2459</v>
      </c>
      <c r="D207" s="545" t="s">
        <v>2459</v>
      </c>
      <c r="E207" s="525">
        <v>252</v>
      </c>
      <c r="F207" s="3" t="s">
        <v>2181</v>
      </c>
      <c r="G207" s="3" t="s">
        <v>2228</v>
      </c>
      <c r="H207" s="3">
        <v>-58.178508999999998</v>
      </c>
      <c r="I207" s="3">
        <v>-10.557206000000001</v>
      </c>
      <c r="J207" s="548" t="s">
        <v>160</v>
      </c>
      <c r="K207" s="548" t="s">
        <v>160</v>
      </c>
      <c r="L207" s="553">
        <v>1</v>
      </c>
      <c r="M207" s="539"/>
      <c r="N207" s="528">
        <v>1.6379999999999999E-2</v>
      </c>
      <c r="O207" s="528">
        <v>6.1409999999999999E-2</v>
      </c>
      <c r="P207" s="287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6">
        <v>202.78</v>
      </c>
      <c r="T207" s="106">
        <v>180.1679761904762</v>
      </c>
      <c r="U207" s="106">
        <v>72.969583333333333</v>
      </c>
      <c r="V207" s="106">
        <v>99.27827380952381</v>
      </c>
      <c r="W207" s="287">
        <f t="shared" si="47"/>
        <v>0.54165522875816985</v>
      </c>
      <c r="X207" s="288">
        <f t="shared" si="51"/>
        <v>136.49711764705881</v>
      </c>
      <c r="Y207" s="288">
        <f t="shared" si="52"/>
        <v>-2.3018406862745167</v>
      </c>
      <c r="Z207" s="106">
        <v>206.36741176470591</v>
      </c>
      <c r="AA207" s="106">
        <v>165.77745098039216</v>
      </c>
      <c r="AB207" s="106">
        <v>70.776352941176484</v>
      </c>
      <c r="AC207" s="106">
        <v>103.06725490196078</v>
      </c>
      <c r="AD207" s="105">
        <v>3</v>
      </c>
      <c r="AE207" s="32" t="str">
        <f>IF(AD207=0,"",VLOOKUP(AD207,tab_tipo_expansao!$A$2:$B$4,2,0))</f>
        <v>não_considerar</v>
      </c>
      <c r="AF207" s="124">
        <v>2022</v>
      </c>
      <c r="AG207" s="124">
        <v>2100</v>
      </c>
      <c r="AH207" s="124">
        <v>30</v>
      </c>
      <c r="AI207" s="529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6">
        <v>2</v>
      </c>
      <c r="AM207" s="530">
        <v>0</v>
      </c>
      <c r="AN207" s="23"/>
      <c r="AO207" s="531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2">
        <f>constantes!$B$12</f>
        <v>0</v>
      </c>
      <c r="AZ207" s="20">
        <v>318</v>
      </c>
      <c r="BA207" s="43"/>
      <c r="BB207" s="3" t="s">
        <v>2217</v>
      </c>
      <c r="BD207" s="533">
        <v>1</v>
      </c>
      <c r="BE207" s="534">
        <v>2035</v>
      </c>
      <c r="BF207" s="535">
        <v>3</v>
      </c>
      <c r="BG207" s="536">
        <v>2050</v>
      </c>
    </row>
    <row r="208" spans="1:59" ht="13.15" customHeight="1">
      <c r="A208" s="124">
        <v>1183</v>
      </c>
      <c r="B208" s="124">
        <v>1183</v>
      </c>
      <c r="C208" s="545" t="s">
        <v>2460</v>
      </c>
      <c r="D208" s="545" t="s">
        <v>2460</v>
      </c>
      <c r="E208" s="525">
        <v>510</v>
      </c>
      <c r="F208" s="3" t="s">
        <v>2181</v>
      </c>
      <c r="G208" s="3" t="s">
        <v>2255</v>
      </c>
      <c r="H208" s="3">
        <v>-58.394278</v>
      </c>
      <c r="I208" s="3">
        <v>-10.524333</v>
      </c>
      <c r="J208" s="548" t="s">
        <v>160</v>
      </c>
      <c r="K208" s="548" t="s">
        <v>160</v>
      </c>
      <c r="L208" s="553">
        <v>10</v>
      </c>
      <c r="M208" s="539"/>
      <c r="N208" s="528">
        <v>1.9820000000000001E-2</v>
      </c>
      <c r="O208" s="528">
        <v>5.2919999999999995E-2</v>
      </c>
      <c r="P208" s="287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6">
        <v>404.78952380952381</v>
      </c>
      <c r="T208" s="106">
        <v>386.57327380952376</v>
      </c>
      <c r="U208" s="106">
        <v>199.66041666666669</v>
      </c>
      <c r="V208" s="106">
        <v>216.81517857142856</v>
      </c>
      <c r="W208" s="287">
        <f t="shared" si="47"/>
        <v>0.5692422914263745</v>
      </c>
      <c r="X208" s="288">
        <f t="shared" si="51"/>
        <v>290.31356862745099</v>
      </c>
      <c r="Y208" s="288">
        <f t="shared" si="52"/>
        <v>-11.646029586834743</v>
      </c>
      <c r="Z208" s="106">
        <v>405.77941176470586</v>
      </c>
      <c r="AA208" s="106">
        <v>355.60203921568626</v>
      </c>
      <c r="AB208" s="106">
        <v>181.89188235294117</v>
      </c>
      <c r="AC208" s="106">
        <v>217.98094117647057</v>
      </c>
      <c r="AD208" s="105">
        <v>3</v>
      </c>
      <c r="AE208" s="32" t="str">
        <f>IF(AD208=0,"",VLOOKUP(AD208,tab_tipo_expansao!$A$2:$B$4,2,0))</f>
        <v>não_considerar</v>
      </c>
      <c r="AF208" s="124">
        <v>2022</v>
      </c>
      <c r="AG208" s="124">
        <v>2100</v>
      </c>
      <c r="AH208" s="124">
        <v>30</v>
      </c>
      <c r="AI208" s="529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6">
        <v>3</v>
      </c>
      <c r="AM208" s="530">
        <v>0</v>
      </c>
      <c r="AN208" s="23"/>
      <c r="AO208" s="531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2">
        <f>constantes!$B$12</f>
        <v>0</v>
      </c>
      <c r="AZ208" s="20">
        <v>318</v>
      </c>
      <c r="BA208" s="43"/>
      <c r="BB208" s="3" t="s">
        <v>2217</v>
      </c>
      <c r="BD208" s="533">
        <v>1</v>
      </c>
      <c r="BE208" s="534">
        <v>2035</v>
      </c>
      <c r="BF208" s="535">
        <v>3</v>
      </c>
      <c r="BG208" s="536">
        <v>2050</v>
      </c>
    </row>
    <row r="209" spans="1:59" ht="13.15" customHeight="1">
      <c r="A209" s="124">
        <v>1184</v>
      </c>
      <c r="B209" s="124">
        <v>1184</v>
      </c>
      <c r="C209" s="545" t="s">
        <v>2461</v>
      </c>
      <c r="D209" s="545" t="s">
        <v>2461</v>
      </c>
      <c r="E209" s="525">
        <v>620</v>
      </c>
      <c r="F209" s="3" t="s">
        <v>2199</v>
      </c>
      <c r="G209" s="3" t="s">
        <v>2318</v>
      </c>
      <c r="H209" s="3">
        <v>-48.013154999999998</v>
      </c>
      <c r="I209" s="3">
        <v>-8.0801049999999996</v>
      </c>
      <c r="J209" s="548" t="s">
        <v>1983</v>
      </c>
      <c r="K209" s="548" t="s">
        <v>1983</v>
      </c>
      <c r="L209" s="553">
        <v>1</v>
      </c>
      <c r="M209" s="539"/>
      <c r="N209" s="528">
        <v>1.6379999999999999E-2</v>
      </c>
      <c r="O209" s="528">
        <v>6.1409999999999999E-2</v>
      </c>
      <c r="P209" s="287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6">
        <v>518.28190476190468</v>
      </c>
      <c r="T209" s="106">
        <v>410.4997619047619</v>
      </c>
      <c r="U209" s="106">
        <v>341.38291666666669</v>
      </c>
      <c r="V209" s="106">
        <v>423.62446428571428</v>
      </c>
      <c r="W209" s="287">
        <f t="shared" si="47"/>
        <v>0.70783659076533811</v>
      </c>
      <c r="X209" s="288">
        <f t="shared" si="51"/>
        <v>438.85868627450964</v>
      </c>
      <c r="Y209" s="288">
        <f t="shared" si="52"/>
        <v>15.411424369747749</v>
      </c>
      <c r="Z209" s="106">
        <v>560.44980392156833</v>
      </c>
      <c r="AA209" s="106">
        <v>458.50109803921549</v>
      </c>
      <c r="AB209" s="106">
        <v>317.03486274509805</v>
      </c>
      <c r="AC209" s="106">
        <v>419.44898039215678</v>
      </c>
      <c r="AD209" s="105">
        <v>3</v>
      </c>
      <c r="AE209" s="32" t="str">
        <f>IF(AD209=0,"",VLOOKUP(AD209,tab_tipo_expansao!$A$2:$B$4,2,0))</f>
        <v>não_considerar</v>
      </c>
      <c r="AF209" s="124">
        <v>2022</v>
      </c>
      <c r="AG209" s="124">
        <v>2100</v>
      </c>
      <c r="AH209" s="124">
        <v>30</v>
      </c>
      <c r="AI209" s="529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6">
        <v>3</v>
      </c>
      <c r="AM209" s="530">
        <v>0</v>
      </c>
      <c r="AN209" s="23"/>
      <c r="AO209" s="531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2">
        <f>constantes!$B$12</f>
        <v>0</v>
      </c>
      <c r="AZ209" s="20">
        <v>318</v>
      </c>
      <c r="BA209" s="43"/>
      <c r="BB209" s="3" t="s">
        <v>2217</v>
      </c>
      <c r="BD209" s="533">
        <v>1</v>
      </c>
      <c r="BE209" s="534">
        <v>2035</v>
      </c>
      <c r="BF209" s="535">
        <v>3</v>
      </c>
      <c r="BG209" s="536">
        <v>2050</v>
      </c>
    </row>
    <row r="210" spans="1:59" ht="14.45" customHeight="1">
      <c r="A210" s="124">
        <v>1185</v>
      </c>
      <c r="B210" s="124">
        <v>1185</v>
      </c>
      <c r="C210" s="537" t="s">
        <v>2462</v>
      </c>
      <c r="D210" s="537" t="s">
        <v>2462</v>
      </c>
      <c r="E210" s="525">
        <v>67.8</v>
      </c>
      <c r="F210" s="3" t="s">
        <v>2196</v>
      </c>
      <c r="G210" s="3" t="s">
        <v>2341</v>
      </c>
      <c r="H210" s="3">
        <v>-52.105145</v>
      </c>
      <c r="I210" s="3">
        <v>-23.705766000000001</v>
      </c>
      <c r="J210" s="538" t="s">
        <v>153</v>
      </c>
      <c r="K210" s="538" t="s">
        <v>153</v>
      </c>
      <c r="L210" s="553">
        <v>2</v>
      </c>
      <c r="M210" s="539"/>
      <c r="N210" s="528">
        <v>1.9820000000000001E-2</v>
      </c>
      <c r="O210" s="528">
        <v>5.2919999999999995E-2</v>
      </c>
      <c r="P210" s="287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6">
        <v>37.99</v>
      </c>
      <c r="T210" s="106">
        <v>36.78339285714285</v>
      </c>
      <c r="U210" s="106">
        <v>32.016250000000007</v>
      </c>
      <c r="V210" s="106">
        <v>39.069166666666668</v>
      </c>
      <c r="W210" s="287">
        <f t="shared" si="47"/>
        <v>0.62590433223436903</v>
      </c>
      <c r="X210" s="288">
        <f t="shared" si="51"/>
        <v>42.436313725490216</v>
      </c>
      <c r="Y210" s="288">
        <f t="shared" si="52"/>
        <v>5.971611344537834</v>
      </c>
      <c r="Z210" s="106">
        <v>46.595411764705908</v>
      </c>
      <c r="AA210" s="106">
        <v>38.63219607843137</v>
      </c>
      <c r="AB210" s="106">
        <v>38.917294117647081</v>
      </c>
      <c r="AC210" s="106">
        <v>45.600352941176503</v>
      </c>
      <c r="AD210" s="105">
        <v>3</v>
      </c>
      <c r="AE210" s="32" t="str">
        <f>IF(AD210=0,"",VLOOKUP(AD210,tab_tipo_expansao!$A$2:$B$4,2,0))</f>
        <v>não_considerar</v>
      </c>
      <c r="AF210" s="124">
        <v>2022</v>
      </c>
      <c r="AG210" s="124">
        <v>2100</v>
      </c>
      <c r="AH210" s="124">
        <v>30</v>
      </c>
      <c r="AI210" s="529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6">
        <v>2</v>
      </c>
      <c r="AM210" s="530">
        <v>0</v>
      </c>
      <c r="AN210" s="23"/>
      <c r="AO210" s="531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2">
        <f>constantes!$B$12</f>
        <v>0</v>
      </c>
      <c r="AZ210" s="20">
        <v>318</v>
      </c>
      <c r="BA210" s="43"/>
      <c r="BB210" s="3" t="s">
        <v>2185</v>
      </c>
      <c r="BD210" s="533">
        <v>1</v>
      </c>
      <c r="BE210" s="534">
        <v>2030</v>
      </c>
      <c r="BF210" s="535">
        <v>1</v>
      </c>
      <c r="BG210" s="536">
        <v>2030</v>
      </c>
    </row>
    <row r="211" spans="1:59" ht="14.45" customHeight="1">
      <c r="A211" s="124">
        <v>1186</v>
      </c>
      <c r="B211" s="124">
        <v>1186</v>
      </c>
      <c r="C211" s="537" t="s">
        <v>2463</v>
      </c>
      <c r="D211" s="537" t="s">
        <v>2463</v>
      </c>
      <c r="E211" s="525">
        <v>134</v>
      </c>
      <c r="F211" s="3" t="s">
        <v>2246</v>
      </c>
      <c r="G211" s="3" t="s">
        <v>2246</v>
      </c>
      <c r="H211" s="3">
        <v>-44.568579999999997</v>
      </c>
      <c r="I211" s="3">
        <v>-7.2323339999999998</v>
      </c>
      <c r="J211" s="538" t="s">
        <v>1985</v>
      </c>
      <c r="K211" s="538" t="s">
        <v>1985</v>
      </c>
      <c r="L211" s="553">
        <v>3</v>
      </c>
      <c r="M211" s="539"/>
      <c r="N211" s="528">
        <v>1.6379999999999999E-2</v>
      </c>
      <c r="O211" s="528">
        <v>6.1409999999999999E-2</v>
      </c>
      <c r="P211" s="287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6">
        <v>105.01714285714286</v>
      </c>
      <c r="T211" s="106">
        <v>83.256785714285712</v>
      </c>
      <c r="U211" s="106">
        <v>56.24</v>
      </c>
      <c r="V211" s="106">
        <v>88.849166666666676</v>
      </c>
      <c r="W211" s="287">
        <f t="shared" si="47"/>
        <v>0.6462346356453027</v>
      </c>
      <c r="X211" s="288">
        <f t="shared" si="51"/>
        <v>86.595441176470558</v>
      </c>
      <c r="Y211" s="288">
        <f t="shared" si="52"/>
        <v>3.2546673669467481</v>
      </c>
      <c r="Z211" s="106">
        <v>117.82541176470581</v>
      </c>
      <c r="AA211" s="106">
        <v>92.403450980392108</v>
      </c>
      <c r="AB211" s="106">
        <v>49.57050980392156</v>
      </c>
      <c r="AC211" s="106">
        <v>86.582392156862781</v>
      </c>
      <c r="AD211" s="105">
        <v>1</v>
      </c>
      <c r="AE211" s="32" t="str">
        <f>IF(AD211=0,"",VLOOKUP(AD211,tab_tipo_expansao!$A$2:$B$4,2,0))</f>
        <v>opcional</v>
      </c>
      <c r="AF211" s="124">
        <v>2028</v>
      </c>
      <c r="AG211" s="124">
        <v>2100</v>
      </c>
      <c r="AH211" s="124">
        <v>30</v>
      </c>
      <c r="AI211" s="529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6">
        <v>2</v>
      </c>
      <c r="AM211" s="530">
        <v>0</v>
      </c>
      <c r="AN211" s="23"/>
      <c r="AO211" s="531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2">
        <f>constantes!$B$12</f>
        <v>0</v>
      </c>
      <c r="AZ211" s="20">
        <v>318</v>
      </c>
      <c r="BA211" s="43"/>
      <c r="BB211" s="3" t="s">
        <v>2197</v>
      </c>
      <c r="BD211" s="533">
        <v>1</v>
      </c>
      <c r="BE211" s="534">
        <v>2027</v>
      </c>
      <c r="BF211" s="535">
        <v>1</v>
      </c>
      <c r="BG211" s="536">
        <v>2027</v>
      </c>
    </row>
    <row r="212" spans="1:59" ht="14.45" customHeight="1">
      <c r="A212" s="124">
        <v>1187</v>
      </c>
      <c r="B212" s="124">
        <v>1187</v>
      </c>
      <c r="C212" s="537" t="s">
        <v>2464</v>
      </c>
      <c r="D212" s="537" t="s">
        <v>2464</v>
      </c>
      <c r="E212" s="525">
        <v>291.5</v>
      </c>
      <c r="F212" s="3" t="s">
        <v>2181</v>
      </c>
      <c r="G212" s="3" t="s">
        <v>2192</v>
      </c>
      <c r="H212" s="3">
        <v>-53.158130999999997</v>
      </c>
      <c r="I212" s="3">
        <v>0.52365600000000001</v>
      </c>
      <c r="J212" s="538" t="s">
        <v>2001</v>
      </c>
      <c r="K212" s="538" t="s">
        <v>2001</v>
      </c>
      <c r="L212" s="553">
        <v>4</v>
      </c>
      <c r="M212" s="539"/>
      <c r="N212" s="528">
        <v>1.6379999999999999E-2</v>
      </c>
      <c r="O212" s="528">
        <v>6.1409999999999999E-2</v>
      </c>
      <c r="P212" s="287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6">
        <v>175.87761904761908</v>
      </c>
      <c r="T212" s="106">
        <v>253.20083333333332</v>
      </c>
      <c r="U212" s="106">
        <v>141.18208333333331</v>
      </c>
      <c r="V212" s="106">
        <v>46.859345238095244</v>
      </c>
      <c r="W212" s="287">
        <f t="shared" si="47"/>
        <v>0.4818203343086806</v>
      </c>
      <c r="X212" s="288">
        <f t="shared" si="51"/>
        <v>140.45062745098039</v>
      </c>
      <c r="Y212" s="288">
        <f t="shared" si="52"/>
        <v>-13.829342787114825</v>
      </c>
      <c r="Z212" s="106">
        <v>142.94003921568631</v>
      </c>
      <c r="AA212" s="106">
        <v>244.68368627450982</v>
      </c>
      <c r="AB212" s="106">
        <v>132.33317647058817</v>
      </c>
      <c r="AC212" s="106">
        <v>41.845607843137252</v>
      </c>
      <c r="AD212" s="105">
        <v>3</v>
      </c>
      <c r="AE212" s="32" t="str">
        <f>IF(AD212=0,"",VLOOKUP(AD212,tab_tipo_expansao!$A$2:$B$4,2,0))</f>
        <v>não_considerar</v>
      </c>
      <c r="AF212" s="124">
        <v>2022</v>
      </c>
      <c r="AG212" s="124">
        <v>2100</v>
      </c>
      <c r="AH212" s="124">
        <v>30</v>
      </c>
      <c r="AI212" s="529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6">
        <v>2</v>
      </c>
      <c r="AM212" s="530">
        <v>0</v>
      </c>
      <c r="AN212" s="23"/>
      <c r="AO212" s="531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2">
        <f>constantes!$B$12</f>
        <v>0</v>
      </c>
      <c r="AZ212" s="20">
        <v>318</v>
      </c>
      <c r="BA212" s="43"/>
      <c r="BB212" s="3" t="s">
        <v>2183</v>
      </c>
      <c r="BD212" s="533">
        <v>1</v>
      </c>
      <c r="BE212" s="534">
        <v>2027</v>
      </c>
      <c r="BF212" s="535">
        <v>1</v>
      </c>
      <c r="BG212" s="536">
        <v>2027</v>
      </c>
    </row>
    <row r="213" spans="1:59" ht="14.45" customHeight="1">
      <c r="A213" s="124">
        <v>1188</v>
      </c>
      <c r="B213" s="124">
        <v>1188</v>
      </c>
      <c r="C213" s="537" t="s">
        <v>2465</v>
      </c>
      <c r="D213" s="537" t="s">
        <v>2465</v>
      </c>
      <c r="E213" s="525">
        <v>48.3</v>
      </c>
      <c r="F213" s="3" t="s">
        <v>2196</v>
      </c>
      <c r="G213" s="3" t="s">
        <v>2127</v>
      </c>
      <c r="H213" s="3">
        <v>-50.423791000000001</v>
      </c>
      <c r="I213" s="3">
        <v>-17.878122000000001</v>
      </c>
      <c r="J213" s="538" t="s">
        <v>2005</v>
      </c>
      <c r="K213" s="538" t="s">
        <v>2005</v>
      </c>
      <c r="L213" s="553">
        <v>1</v>
      </c>
      <c r="M213" s="539"/>
      <c r="N213" s="528">
        <v>2.068E-2</v>
      </c>
      <c r="O213" s="528">
        <v>4.6600000000000003E-2</v>
      </c>
      <c r="P213" s="287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6">
        <v>43.077619047619045</v>
      </c>
      <c r="T213" s="106">
        <v>35.296369047619052</v>
      </c>
      <c r="U213" s="106">
        <v>25.99625</v>
      </c>
      <c r="V213" s="106">
        <v>35.238988095238099</v>
      </c>
      <c r="W213" s="287">
        <f t="shared" si="47"/>
        <v>0.7583361750497295</v>
      </c>
      <c r="X213" s="288">
        <f t="shared" si="51"/>
        <v>36.627637254901934</v>
      </c>
      <c r="Y213" s="288">
        <f t="shared" si="52"/>
        <v>1.7253307072828861</v>
      </c>
      <c r="Z213" s="106">
        <v>44.272274509803879</v>
      </c>
      <c r="AA213" s="106">
        <v>38.246117647058803</v>
      </c>
      <c r="AB213" s="106">
        <v>27.292039215686259</v>
      </c>
      <c r="AC213" s="106">
        <v>36.700117647058796</v>
      </c>
      <c r="AD213" s="105">
        <v>1</v>
      </c>
      <c r="AE213" s="32" t="str">
        <f>IF(AD213=0,"",VLOOKUP(AD213,tab_tipo_expansao!$A$2:$B$4,2,0))</f>
        <v>opcional</v>
      </c>
      <c r="AF213" s="124">
        <v>2028</v>
      </c>
      <c r="AG213" s="124">
        <v>2100</v>
      </c>
      <c r="AH213" s="124">
        <v>30</v>
      </c>
      <c r="AI213" s="529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6">
        <v>2</v>
      </c>
      <c r="AM213" s="530">
        <v>0</v>
      </c>
      <c r="AN213" s="23"/>
      <c r="AO213" s="531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2">
        <f>constantes!$B$12</f>
        <v>0</v>
      </c>
      <c r="AZ213" s="20">
        <v>318</v>
      </c>
      <c r="BA213" s="43"/>
      <c r="BB213" s="3" t="s">
        <v>2197</v>
      </c>
      <c r="BD213" s="533">
        <v>1</v>
      </c>
      <c r="BE213" s="534">
        <v>2027</v>
      </c>
      <c r="BF213" s="535">
        <v>1</v>
      </c>
      <c r="BG213" s="536">
        <v>2027</v>
      </c>
    </row>
    <row r="214" spans="1:59" ht="14.45" customHeight="1">
      <c r="A214" s="124">
        <v>1189</v>
      </c>
      <c r="B214" s="124">
        <v>1189</v>
      </c>
      <c r="C214" s="537" t="s">
        <v>2466</v>
      </c>
      <c r="D214" s="537" t="s">
        <v>2466</v>
      </c>
      <c r="E214" s="525">
        <v>58.9</v>
      </c>
      <c r="F214" s="3" t="s">
        <v>2199</v>
      </c>
      <c r="G214" s="3" t="s">
        <v>2350</v>
      </c>
      <c r="H214" s="3">
        <v>-47.387498999999998</v>
      </c>
      <c r="I214" s="3">
        <v>-10.044995</v>
      </c>
      <c r="J214" s="538" t="s">
        <v>1983</v>
      </c>
      <c r="K214" s="538" t="s">
        <v>1983</v>
      </c>
      <c r="L214" s="553">
        <v>1</v>
      </c>
      <c r="M214" s="539"/>
      <c r="N214" s="528">
        <v>1.9820000000000001E-2</v>
      </c>
      <c r="O214" s="528">
        <v>5.2919999999999995E-2</v>
      </c>
      <c r="P214" s="287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6">
        <v>47.618095238095236</v>
      </c>
      <c r="T214" s="106">
        <v>38.589702380952382</v>
      </c>
      <c r="U214" s="106">
        <v>22.743333333333329</v>
      </c>
      <c r="V214" s="106">
        <v>35.582321428571426</v>
      </c>
      <c r="W214" s="287">
        <f t="shared" si="47"/>
        <v>0.6597498252272046</v>
      </c>
      <c r="X214" s="288">
        <f t="shared" si="51"/>
        <v>38.859264705882353</v>
      </c>
      <c r="Y214" s="288">
        <f t="shared" si="52"/>
        <v>2.7259016106442573</v>
      </c>
      <c r="Z214" s="106">
        <v>49.217999999999996</v>
      </c>
      <c r="AA214" s="106">
        <v>40.725921568627449</v>
      </c>
      <c r="AB214" s="106">
        <v>26.280901960784316</v>
      </c>
      <c r="AC214" s="106">
        <v>39.212235294117647</v>
      </c>
      <c r="AD214" s="105">
        <v>3</v>
      </c>
      <c r="AE214" s="32" t="str">
        <f>IF(AD214=0,"",VLOOKUP(AD214,tab_tipo_expansao!$A$2:$B$4,2,0))</f>
        <v>não_considerar</v>
      </c>
      <c r="AF214" s="124">
        <v>2022</v>
      </c>
      <c r="AG214" s="124">
        <v>2100</v>
      </c>
      <c r="AH214" s="124">
        <v>30</v>
      </c>
      <c r="AI214" s="529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6">
        <v>2</v>
      </c>
      <c r="AM214" s="530">
        <v>0</v>
      </c>
      <c r="AN214" s="23"/>
      <c r="AO214" s="531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2">
        <f>constantes!$B$12</f>
        <v>0</v>
      </c>
      <c r="AZ214" s="20">
        <v>318</v>
      </c>
      <c r="BA214" s="43"/>
      <c r="BB214" s="3" t="s">
        <v>2183</v>
      </c>
      <c r="BD214" s="533">
        <v>1</v>
      </c>
      <c r="BE214" s="534">
        <v>2027</v>
      </c>
      <c r="BF214" s="535">
        <v>1</v>
      </c>
      <c r="BG214" s="536">
        <v>2027</v>
      </c>
    </row>
    <row r="215" spans="1:59" ht="14.45" customHeight="1">
      <c r="A215" s="124">
        <v>1190</v>
      </c>
      <c r="B215" s="124">
        <v>1190</v>
      </c>
      <c r="C215" s="537" t="s">
        <v>2467</v>
      </c>
      <c r="D215" s="537" t="s">
        <v>2467</v>
      </c>
      <c r="E215" s="525">
        <v>39.1</v>
      </c>
      <c r="F215" s="3" t="s">
        <v>2196</v>
      </c>
      <c r="G215" s="3" t="s">
        <v>2341</v>
      </c>
      <c r="H215" s="3">
        <v>-51.931888000000001</v>
      </c>
      <c r="I215" s="3">
        <v>-23.91966</v>
      </c>
      <c r="J215" s="538" t="s">
        <v>153</v>
      </c>
      <c r="K215" s="538" t="s">
        <v>153</v>
      </c>
      <c r="L215" s="553">
        <v>2</v>
      </c>
      <c r="M215" s="539"/>
      <c r="N215" s="528">
        <v>2.068E-2</v>
      </c>
      <c r="O215" s="528">
        <v>4.6600000000000003E-2</v>
      </c>
      <c r="P215" s="287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6">
        <v>23.674761904761905</v>
      </c>
      <c r="T215" s="106">
        <v>22.375952380952381</v>
      </c>
      <c r="U215" s="106">
        <v>19.672916666666666</v>
      </c>
      <c r="V215" s="106">
        <v>24.184226190476192</v>
      </c>
      <c r="W215" s="287">
        <f t="shared" si="47"/>
        <v>0.65642445213379463</v>
      </c>
      <c r="X215" s="288">
        <f t="shared" si="51"/>
        <v>25.666196078431373</v>
      </c>
      <c r="Y215" s="288">
        <f t="shared" si="52"/>
        <v>3.1892317927170879</v>
      </c>
      <c r="Z215" s="106">
        <v>28.006588235294107</v>
      </c>
      <c r="AA215" s="106">
        <v>23.318274509803928</v>
      </c>
      <c r="AB215" s="106">
        <v>23.874941176470585</v>
      </c>
      <c r="AC215" s="106">
        <v>27.464980392156871</v>
      </c>
      <c r="AD215" s="105">
        <v>1</v>
      </c>
      <c r="AE215" s="32" t="str">
        <f>IF(AD215=0,"",VLOOKUP(AD215,tab_tipo_expansao!$A$2:$B$4,2,0))</f>
        <v>opcional</v>
      </c>
      <c r="AF215" s="124">
        <v>2028</v>
      </c>
      <c r="AG215" s="124">
        <v>2100</v>
      </c>
      <c r="AH215" s="124">
        <v>30</v>
      </c>
      <c r="AI215" s="529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6">
        <v>2</v>
      </c>
      <c r="AM215" s="530">
        <v>0</v>
      </c>
      <c r="AN215" s="23"/>
      <c r="AO215" s="531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2">
        <f>constantes!$B$12</f>
        <v>0</v>
      </c>
      <c r="AZ215" s="20">
        <v>318</v>
      </c>
      <c r="BA215" s="43"/>
      <c r="BB215" s="3" t="s">
        <v>2197</v>
      </c>
      <c r="BD215" s="533">
        <v>1</v>
      </c>
      <c r="BE215" s="534">
        <v>2027</v>
      </c>
      <c r="BF215" s="535">
        <v>1</v>
      </c>
      <c r="BG215" s="536">
        <v>2027</v>
      </c>
    </row>
    <row r="216" spans="1:59" ht="14.45" customHeight="1">
      <c r="A216" s="124">
        <v>1191</v>
      </c>
      <c r="B216" s="124">
        <v>1191</v>
      </c>
      <c r="C216" s="537" t="s">
        <v>2468</v>
      </c>
      <c r="D216" s="537" t="s">
        <v>2468</v>
      </c>
      <c r="E216" s="525">
        <v>63</v>
      </c>
      <c r="F216" s="3" t="s">
        <v>2196</v>
      </c>
      <c r="G216" s="3" t="s">
        <v>2226</v>
      </c>
      <c r="H216" s="3">
        <v>-48.246110999999999</v>
      </c>
      <c r="I216" s="3">
        <v>-20.767778</v>
      </c>
      <c r="J216" s="538" t="s">
        <v>148</v>
      </c>
      <c r="K216" s="538" t="s">
        <v>148</v>
      </c>
      <c r="L216" s="553">
        <v>1</v>
      </c>
      <c r="M216" s="539"/>
      <c r="N216" s="528">
        <v>1.9820000000000001E-2</v>
      </c>
      <c r="O216" s="528">
        <v>5.2919999999999995E-2</v>
      </c>
      <c r="P216" s="287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6">
        <v>43.269047619047626</v>
      </c>
      <c r="T216" s="106">
        <v>35.929642857142859</v>
      </c>
      <c r="U216" s="106">
        <v>23.40291666666667</v>
      </c>
      <c r="V216" s="106">
        <v>28.557440476190475</v>
      </c>
      <c r="W216" s="287">
        <f t="shared" si="47"/>
        <v>0.64174089635854337</v>
      </c>
      <c r="X216" s="288">
        <f t="shared" si="51"/>
        <v>40.429676470588234</v>
      </c>
      <c r="Y216" s="288">
        <f t="shared" si="52"/>
        <v>7.6399145658263308</v>
      </c>
      <c r="Z216" s="106">
        <v>50.264745098039221</v>
      </c>
      <c r="AA216" s="106">
        <v>42.877686274509813</v>
      </c>
      <c r="AB216" s="106">
        <v>30.598156862745089</v>
      </c>
      <c r="AC216" s="106">
        <v>37.978117647058831</v>
      </c>
      <c r="AD216" s="105">
        <v>1</v>
      </c>
      <c r="AE216" s="32" t="str">
        <f>IF(AD216=0,"",VLOOKUP(AD216,tab_tipo_expansao!$A$2:$B$4,2,0))</f>
        <v>opcional</v>
      </c>
      <c r="AF216" s="124">
        <v>2028</v>
      </c>
      <c r="AG216" s="124">
        <v>2100</v>
      </c>
      <c r="AH216" s="124">
        <v>30</v>
      </c>
      <c r="AI216" s="529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6">
        <v>2</v>
      </c>
      <c r="AM216" s="530">
        <v>0</v>
      </c>
      <c r="AN216" s="23"/>
      <c r="AO216" s="531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2">
        <f>constantes!$B$12</f>
        <v>0</v>
      </c>
      <c r="AZ216" s="20">
        <v>318</v>
      </c>
      <c r="BA216" s="43"/>
      <c r="BB216" s="3" t="s">
        <v>2197</v>
      </c>
      <c r="BD216" s="533">
        <v>1</v>
      </c>
      <c r="BE216" s="534">
        <v>2027</v>
      </c>
      <c r="BF216" s="535">
        <v>1</v>
      </c>
      <c r="BG216" s="536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sortState xmlns:xlrd2="http://schemas.microsoft.com/office/spreadsheetml/2017/richdata2" ref="A2:BG216">
      <sortCondition ref="C1:C216"/>
    </sortState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5" t="s">
        <v>2469</v>
      </c>
      <c r="B3" t="s">
        <v>2470</v>
      </c>
    </row>
    <row r="4" spans="1:2">
      <c r="A4" s="506" t="s">
        <v>2197</v>
      </c>
      <c r="B4" s="111">
        <v>6045.5500000000011</v>
      </c>
    </row>
    <row r="5" spans="1:2">
      <c r="A5" s="507">
        <v>2027</v>
      </c>
      <c r="B5" s="111">
        <v>6045.5500000000011</v>
      </c>
    </row>
    <row r="6" spans="1:2">
      <c r="A6" s="506" t="s">
        <v>2183</v>
      </c>
      <c r="B6" s="111">
        <v>3775.4</v>
      </c>
    </row>
    <row r="7" spans="1:2">
      <c r="A7" s="507">
        <v>2027</v>
      </c>
      <c r="B7" s="111">
        <v>3775.4</v>
      </c>
    </row>
    <row r="8" spans="1:2">
      <c r="A8" s="506" t="s">
        <v>2185</v>
      </c>
      <c r="B8" s="111">
        <v>6070.37</v>
      </c>
    </row>
    <row r="9" spans="1:2">
      <c r="A9" s="507">
        <v>2030</v>
      </c>
      <c r="B9" s="111">
        <v>6070.37</v>
      </c>
    </row>
    <row r="10" spans="1:2">
      <c r="A10" s="506" t="s">
        <v>2217</v>
      </c>
      <c r="B10" s="111">
        <v>29596.31</v>
      </c>
    </row>
    <row r="11" spans="1:2">
      <c r="A11" s="507">
        <v>2050</v>
      </c>
      <c r="B11" s="111">
        <v>29596.31</v>
      </c>
    </row>
    <row r="12" spans="1:2">
      <c r="A12" s="506" t="s">
        <v>2471</v>
      </c>
      <c r="B12" s="111">
        <v>45487.630000000005</v>
      </c>
    </row>
    <row r="16" spans="1:2">
      <c r="A16" s="430"/>
      <c r="B16" s="111"/>
    </row>
    <row r="17" spans="1:2">
      <c r="A17" s="430"/>
      <c r="B17" s="111"/>
    </row>
    <row r="18" spans="1:2">
      <c r="B18" s="111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8" t="s">
        <v>190</v>
      </c>
      <c r="B1" s="98" t="s">
        <v>2472</v>
      </c>
      <c r="C1" s="98">
        <v>1</v>
      </c>
      <c r="D1" s="98">
        <v>2</v>
      </c>
      <c r="E1" s="98">
        <v>3</v>
      </c>
      <c r="F1" s="98">
        <v>4</v>
      </c>
      <c r="G1" s="98">
        <v>5</v>
      </c>
      <c r="H1" s="98">
        <v>6</v>
      </c>
      <c r="I1" s="98">
        <v>7</v>
      </c>
      <c r="J1" s="98">
        <v>8</v>
      </c>
      <c r="K1" s="98">
        <v>9</v>
      </c>
      <c r="L1" s="99" t="s">
        <v>2473</v>
      </c>
      <c r="M1" s="98" t="s">
        <v>2474</v>
      </c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98"/>
    </row>
    <row r="2" spans="1:25">
      <c r="A2" s="100">
        <v>1</v>
      </c>
      <c r="B2">
        <f>COUNTIF(C2:K2,"&gt;0")</f>
        <v>1</v>
      </c>
      <c r="C2" s="101">
        <v>1</v>
      </c>
      <c r="D2" s="100">
        <v>0</v>
      </c>
      <c r="E2" s="100">
        <v>0</v>
      </c>
      <c r="F2" s="100">
        <v>0</v>
      </c>
      <c r="G2" s="100">
        <v>0</v>
      </c>
      <c r="H2" s="100">
        <v>0</v>
      </c>
      <c r="I2" s="100">
        <v>0</v>
      </c>
      <c r="J2" s="100">
        <v>0</v>
      </c>
      <c r="K2" s="100">
        <v>0</v>
      </c>
      <c r="L2" s="102">
        <v>1</v>
      </c>
      <c r="M2">
        <v>1</v>
      </c>
      <c r="N2" s="100"/>
      <c r="O2" s="103"/>
      <c r="P2" s="103"/>
      <c r="Q2" s="103"/>
      <c r="R2" s="103"/>
      <c r="S2" s="103"/>
      <c r="T2" s="103"/>
      <c r="U2" s="103"/>
      <c r="W2">
        <v>3.9230484541326494E-2</v>
      </c>
      <c r="X2">
        <f t="shared" ref="X2:X14" si="0">1+W2</f>
        <v>1.0392304845413265</v>
      </c>
      <c r="Y2" s="555"/>
    </row>
    <row r="3" spans="1:25">
      <c r="A3" s="100">
        <v>2</v>
      </c>
      <c r="B3">
        <f>COUNTIF(C3:K3,"&gt;0")</f>
        <v>4</v>
      </c>
      <c r="C3" s="100">
        <v>0.2</v>
      </c>
      <c r="D3" s="100">
        <v>0.36</v>
      </c>
      <c r="E3" s="100">
        <v>0.34</v>
      </c>
      <c r="F3" s="100">
        <v>0.1</v>
      </c>
      <c r="G3" s="100">
        <v>0</v>
      </c>
      <c r="H3" s="100">
        <v>0</v>
      </c>
      <c r="I3" s="100">
        <v>0</v>
      </c>
      <c r="J3" s="100">
        <v>0</v>
      </c>
      <c r="K3" s="100">
        <v>0</v>
      </c>
      <c r="L3" s="102">
        <v>1</v>
      </c>
      <c r="M3">
        <v>1</v>
      </c>
      <c r="N3" s="100" t="s">
        <v>2475</v>
      </c>
      <c r="O3" s="103"/>
      <c r="P3" s="103"/>
      <c r="Q3" s="103"/>
      <c r="R3" s="103"/>
      <c r="S3" s="103"/>
      <c r="T3" s="103"/>
      <c r="U3" s="103"/>
      <c r="W3" s="103">
        <v>0.12452933692086821</v>
      </c>
      <c r="X3">
        <f t="shared" si="0"/>
        <v>1.1245293369208682</v>
      </c>
      <c r="Y3" s="555"/>
    </row>
    <row r="4" spans="1:25">
      <c r="A4" s="100">
        <v>3</v>
      </c>
      <c r="B4">
        <f t="shared" ref="B4:B14" si="1">COUNTIF(C4:K4,"&gt;0")</f>
        <v>5</v>
      </c>
      <c r="C4" s="100">
        <v>0.17</v>
      </c>
      <c r="D4" s="100">
        <v>0.28999999999999998</v>
      </c>
      <c r="E4" s="100">
        <v>0.28999999999999998</v>
      </c>
      <c r="F4" s="100">
        <v>0.19</v>
      </c>
      <c r="G4" s="100">
        <v>0.06</v>
      </c>
      <c r="H4" s="100">
        <v>0</v>
      </c>
      <c r="I4" s="100">
        <v>0</v>
      </c>
      <c r="J4" s="100">
        <v>0</v>
      </c>
      <c r="K4" s="100">
        <v>0</v>
      </c>
      <c r="L4" s="102">
        <v>1</v>
      </c>
      <c r="M4">
        <v>1</v>
      </c>
      <c r="N4" s="100" t="s">
        <v>2476</v>
      </c>
      <c r="O4" s="103"/>
      <c r="P4" s="103"/>
      <c r="Q4" s="103"/>
      <c r="R4" s="103"/>
      <c r="S4" s="103"/>
      <c r="T4" s="103"/>
      <c r="U4" s="103"/>
      <c r="W4" s="103">
        <v>0.12550710126229037</v>
      </c>
      <c r="X4">
        <f t="shared" si="0"/>
        <v>1.1255071012622904</v>
      </c>
      <c r="Y4" s="555"/>
    </row>
    <row r="5" spans="1:25">
      <c r="A5" s="100">
        <v>4</v>
      </c>
      <c r="B5">
        <f t="shared" si="1"/>
        <v>7</v>
      </c>
      <c r="C5" s="100">
        <v>0.17</v>
      </c>
      <c r="D5" s="100">
        <v>0.27</v>
      </c>
      <c r="E5" s="100">
        <v>0.25</v>
      </c>
      <c r="F5" s="100">
        <v>0.14000000000000001</v>
      </c>
      <c r="G5" s="100">
        <v>0.09</v>
      </c>
      <c r="H5" s="100">
        <v>0.05</v>
      </c>
      <c r="I5" s="100">
        <v>0.03</v>
      </c>
      <c r="J5" s="100">
        <v>0</v>
      </c>
      <c r="K5" s="100">
        <v>0</v>
      </c>
      <c r="L5" s="102">
        <v>1</v>
      </c>
      <c r="M5">
        <v>1</v>
      </c>
      <c r="N5" s="100" t="s">
        <v>2477</v>
      </c>
      <c r="O5" s="103"/>
      <c r="P5" s="103"/>
      <c r="Q5" s="103"/>
      <c r="R5" s="103"/>
      <c r="S5" s="103"/>
      <c r="T5" s="103"/>
      <c r="U5" s="103"/>
      <c r="W5">
        <v>0.10315389733622604</v>
      </c>
      <c r="X5">
        <f t="shared" si="0"/>
        <v>1.103153897336226</v>
      </c>
      <c r="Y5" s="555"/>
    </row>
    <row r="6" spans="1:25">
      <c r="A6" s="100">
        <v>5</v>
      </c>
      <c r="B6">
        <f t="shared" si="1"/>
        <v>2</v>
      </c>
      <c r="C6" s="100">
        <v>0.3</v>
      </c>
      <c r="D6" s="100">
        <v>0.7</v>
      </c>
      <c r="E6" s="100">
        <v>0</v>
      </c>
      <c r="F6" s="100">
        <v>0</v>
      </c>
      <c r="G6" s="100">
        <v>0</v>
      </c>
      <c r="H6" s="100">
        <v>0</v>
      </c>
      <c r="I6" s="100">
        <v>0</v>
      </c>
      <c r="J6" s="100">
        <v>0</v>
      </c>
      <c r="K6" s="100">
        <v>0</v>
      </c>
      <c r="L6" s="102">
        <v>1</v>
      </c>
      <c r="M6">
        <v>1</v>
      </c>
      <c r="N6" s="100" t="s">
        <v>24</v>
      </c>
      <c r="O6" s="103"/>
      <c r="P6" s="103"/>
      <c r="Q6" s="103"/>
      <c r="R6" s="103"/>
      <c r="S6" s="103"/>
      <c r="T6" s="103"/>
      <c r="U6" s="103"/>
      <c r="W6">
        <v>6.4172016170318313E-2</v>
      </c>
      <c r="X6">
        <f t="shared" si="0"/>
        <v>1.0641720161703183</v>
      </c>
      <c r="Y6" s="555"/>
    </row>
    <row r="7" spans="1:25">
      <c r="A7" s="100">
        <v>6</v>
      </c>
      <c r="B7">
        <f t="shared" si="1"/>
        <v>3</v>
      </c>
      <c r="C7" s="100">
        <v>0.2</v>
      </c>
      <c r="D7" s="100">
        <v>0.5</v>
      </c>
      <c r="E7" s="100">
        <v>0.3</v>
      </c>
      <c r="F7" s="100">
        <v>0</v>
      </c>
      <c r="G7" s="100">
        <v>0</v>
      </c>
      <c r="H7" s="100">
        <v>0</v>
      </c>
      <c r="I7" s="100">
        <v>0</v>
      </c>
      <c r="J7" s="100">
        <v>0</v>
      </c>
      <c r="K7" s="100">
        <v>0</v>
      </c>
      <c r="L7" s="102">
        <v>1</v>
      </c>
      <c r="M7">
        <v>1</v>
      </c>
      <c r="N7" s="100" t="s">
        <v>22</v>
      </c>
      <c r="O7" s="103"/>
      <c r="P7" s="103"/>
      <c r="Q7" s="103"/>
      <c r="R7" s="103"/>
      <c r="S7" s="103"/>
      <c r="T7" s="103"/>
      <c r="U7" s="103"/>
      <c r="W7">
        <v>7.3280000000000012E-2</v>
      </c>
      <c r="X7">
        <f t="shared" si="0"/>
        <v>1.07328</v>
      </c>
      <c r="Y7" s="555"/>
    </row>
    <row r="8" spans="1:25">
      <c r="A8" s="100">
        <v>7</v>
      </c>
      <c r="B8">
        <f t="shared" si="1"/>
        <v>3</v>
      </c>
      <c r="C8" s="100">
        <v>0.3</v>
      </c>
      <c r="D8" s="100">
        <v>0.3</v>
      </c>
      <c r="E8" s="100">
        <v>0.4</v>
      </c>
      <c r="F8" s="100">
        <v>0</v>
      </c>
      <c r="G8" s="100">
        <v>0</v>
      </c>
      <c r="H8" s="100">
        <v>0</v>
      </c>
      <c r="I8" s="100">
        <v>0</v>
      </c>
      <c r="J8" s="100">
        <v>0</v>
      </c>
      <c r="K8" s="100">
        <v>0</v>
      </c>
      <c r="L8" s="102">
        <v>1</v>
      </c>
      <c r="M8">
        <v>1</v>
      </c>
      <c r="N8" s="100" t="s">
        <v>2478</v>
      </c>
      <c r="O8" s="103"/>
      <c r="P8" s="103"/>
      <c r="Q8" s="103"/>
      <c r="R8" s="103"/>
      <c r="S8" s="103"/>
      <c r="T8" s="103"/>
      <c r="U8" s="103"/>
      <c r="W8">
        <v>0.11605040195862126</v>
      </c>
      <c r="X8">
        <f t="shared" si="0"/>
        <v>1.1160504019586213</v>
      </c>
      <c r="Y8" s="555"/>
    </row>
    <row r="9" spans="1:25">
      <c r="A9" s="100">
        <v>8</v>
      </c>
      <c r="B9">
        <f t="shared" si="1"/>
        <v>2</v>
      </c>
      <c r="C9" s="100">
        <v>0.4</v>
      </c>
      <c r="D9" s="100">
        <v>0.6</v>
      </c>
      <c r="E9" s="100">
        <v>0</v>
      </c>
      <c r="F9" s="100">
        <v>0</v>
      </c>
      <c r="G9" s="100">
        <v>0</v>
      </c>
      <c r="H9" s="100">
        <v>0</v>
      </c>
      <c r="I9" s="100">
        <v>0</v>
      </c>
      <c r="J9" s="100">
        <v>0</v>
      </c>
      <c r="K9" s="100">
        <v>0</v>
      </c>
      <c r="L9" s="102">
        <v>1</v>
      </c>
      <c r="M9">
        <v>1</v>
      </c>
      <c r="N9" s="100" t="s">
        <v>2479</v>
      </c>
      <c r="O9" s="103"/>
      <c r="P9" s="103"/>
      <c r="Q9" s="103"/>
      <c r="R9" s="103"/>
      <c r="S9" s="103"/>
      <c r="T9" s="103"/>
      <c r="U9" s="103"/>
      <c r="W9">
        <v>7.248586004664892E-2</v>
      </c>
      <c r="X9">
        <f t="shared" si="0"/>
        <v>1.0724858600466489</v>
      </c>
      <c r="Y9" s="555"/>
    </row>
    <row r="10" spans="1:25">
      <c r="A10" s="100">
        <v>9</v>
      </c>
      <c r="B10">
        <f t="shared" si="1"/>
        <v>4</v>
      </c>
      <c r="C10" s="100">
        <v>0.1</v>
      </c>
      <c r="D10" s="100">
        <v>0.25</v>
      </c>
      <c r="E10" s="100">
        <v>0.35</v>
      </c>
      <c r="F10" s="100">
        <v>0.3</v>
      </c>
      <c r="G10" s="100">
        <v>0</v>
      </c>
      <c r="H10" s="100">
        <v>0</v>
      </c>
      <c r="I10" s="100">
        <v>0</v>
      </c>
      <c r="J10" s="100">
        <v>0</v>
      </c>
      <c r="K10" s="100">
        <v>0</v>
      </c>
      <c r="L10" s="102">
        <v>1.0000000000000002</v>
      </c>
      <c r="M10">
        <v>1</v>
      </c>
      <c r="N10" s="100" t="s">
        <v>2480</v>
      </c>
      <c r="O10" s="103"/>
      <c r="P10" s="103"/>
      <c r="Q10" s="103"/>
      <c r="R10" s="103"/>
      <c r="S10" s="103"/>
      <c r="T10" s="103"/>
      <c r="U10" s="103"/>
      <c r="W10">
        <v>0.13855098902552254</v>
      </c>
      <c r="X10">
        <f t="shared" si="0"/>
        <v>1.1385509890255225</v>
      </c>
      <c r="Y10" s="555"/>
    </row>
    <row r="11" spans="1:25">
      <c r="A11" s="100">
        <v>10</v>
      </c>
      <c r="B11">
        <f t="shared" si="1"/>
        <v>2</v>
      </c>
      <c r="C11" s="100">
        <v>0.3</v>
      </c>
      <c r="D11" s="100">
        <v>0.7</v>
      </c>
      <c r="E11" s="100">
        <v>0</v>
      </c>
      <c r="F11" s="100">
        <v>0</v>
      </c>
      <c r="G11" s="100">
        <v>0</v>
      </c>
      <c r="H11" s="100">
        <v>0</v>
      </c>
      <c r="I11" s="100">
        <v>0</v>
      </c>
      <c r="J11" s="100">
        <v>0</v>
      </c>
      <c r="K11" s="100">
        <v>0</v>
      </c>
      <c r="L11" s="102">
        <v>0.99999999999999989</v>
      </c>
      <c r="M11">
        <v>1</v>
      </c>
      <c r="N11" s="100" t="s">
        <v>2481</v>
      </c>
      <c r="O11" s="103"/>
      <c r="P11" s="103"/>
      <c r="Q11" s="103"/>
      <c r="R11" s="103"/>
      <c r="S11" s="103"/>
      <c r="T11" s="103"/>
      <c r="U11" s="103"/>
      <c r="W11">
        <v>6.4172016170318313E-2</v>
      </c>
      <c r="X11">
        <f t="shared" si="0"/>
        <v>1.0641720161703183</v>
      </c>
      <c r="Y11" s="555"/>
    </row>
    <row r="12" spans="1:25">
      <c r="A12" s="100">
        <v>11</v>
      </c>
      <c r="B12">
        <f t="shared" si="1"/>
        <v>3</v>
      </c>
      <c r="C12" s="100">
        <v>0.2</v>
      </c>
      <c r="D12" s="100">
        <v>0.4</v>
      </c>
      <c r="E12" s="100">
        <v>0.4</v>
      </c>
      <c r="F12" s="100">
        <v>0</v>
      </c>
      <c r="G12" s="100">
        <v>0</v>
      </c>
      <c r="H12" s="100">
        <v>0</v>
      </c>
      <c r="I12" s="100">
        <v>0</v>
      </c>
      <c r="J12" s="100">
        <v>0</v>
      </c>
      <c r="K12" s="100">
        <v>0</v>
      </c>
      <c r="L12" s="102">
        <v>1</v>
      </c>
      <c r="M12">
        <v>1</v>
      </c>
      <c r="N12" s="100" t="s">
        <v>2482</v>
      </c>
      <c r="O12" s="103"/>
      <c r="P12" s="103"/>
      <c r="Q12" s="103"/>
      <c r="R12" s="103"/>
      <c r="S12" s="103"/>
      <c r="T12" s="103"/>
      <c r="U12" s="103"/>
      <c r="W12">
        <v>0.10707145057218437</v>
      </c>
      <c r="X12">
        <f t="shared" si="0"/>
        <v>1.1070714505721844</v>
      </c>
      <c r="Y12" s="555"/>
    </row>
    <row r="13" spans="1:25">
      <c r="A13" s="100">
        <v>12</v>
      </c>
      <c r="B13">
        <f t="shared" si="1"/>
        <v>5</v>
      </c>
      <c r="C13" s="300">
        <v>0.1</v>
      </c>
      <c r="D13" s="300">
        <v>0.2</v>
      </c>
      <c r="E13" s="300">
        <v>0.25</v>
      </c>
      <c r="F13" s="100">
        <v>0.25</v>
      </c>
      <c r="G13" s="100">
        <v>0.2</v>
      </c>
      <c r="H13" s="100">
        <v>0</v>
      </c>
      <c r="I13" s="100">
        <v>0</v>
      </c>
      <c r="J13" s="100">
        <v>0</v>
      </c>
      <c r="K13" s="100">
        <v>0</v>
      </c>
      <c r="L13" s="102">
        <v>1</v>
      </c>
      <c r="M13">
        <v>1</v>
      </c>
      <c r="N13" s="100" t="s">
        <v>2483</v>
      </c>
      <c r="O13" s="103"/>
      <c r="P13" s="103"/>
      <c r="Q13" s="103"/>
      <c r="R13" s="103"/>
      <c r="S13" s="103"/>
      <c r="T13" s="103"/>
      <c r="U13" s="103"/>
      <c r="W13">
        <v>0.19469031956657168</v>
      </c>
      <c r="X13">
        <f t="shared" si="0"/>
        <v>1.1946903195665717</v>
      </c>
      <c r="Y13" s="555"/>
    </row>
    <row r="14" spans="1:25">
      <c r="A14" s="100">
        <v>13</v>
      </c>
      <c r="B14">
        <f t="shared" si="1"/>
        <v>3</v>
      </c>
      <c r="C14" s="100">
        <v>0.3</v>
      </c>
      <c r="D14" s="100">
        <v>0.3</v>
      </c>
      <c r="E14" s="100">
        <v>0.4</v>
      </c>
      <c r="F14" s="100">
        <v>0</v>
      </c>
      <c r="G14" s="100">
        <v>0</v>
      </c>
      <c r="H14" s="100">
        <v>0</v>
      </c>
      <c r="I14" s="100">
        <v>0</v>
      </c>
      <c r="J14" s="100">
        <v>0</v>
      </c>
      <c r="K14" s="100">
        <v>0</v>
      </c>
      <c r="L14" s="102">
        <v>1</v>
      </c>
      <c r="M14">
        <v>1</v>
      </c>
      <c r="N14" s="100" t="s">
        <v>2484</v>
      </c>
      <c r="O14" s="103"/>
      <c r="P14" s="103"/>
      <c r="Q14" s="103"/>
      <c r="R14" s="103"/>
      <c r="S14" s="103"/>
      <c r="T14" s="103"/>
      <c r="U14" s="103"/>
      <c r="W14">
        <v>0.11605040195862126</v>
      </c>
      <c r="X14">
        <f t="shared" si="0"/>
        <v>1.1160504019586213</v>
      </c>
      <c r="Y14" s="555"/>
    </row>
    <row r="15" spans="1:25">
      <c r="A15" s="100"/>
      <c r="C15" s="100"/>
      <c r="D15" s="100"/>
      <c r="E15" s="100"/>
      <c r="F15" s="100"/>
      <c r="G15" s="100"/>
      <c r="H15" s="100"/>
      <c r="I15" s="100"/>
      <c r="J15" s="100"/>
      <c r="K15" s="100"/>
      <c r="L15" s="102"/>
      <c r="N15" s="100"/>
      <c r="O15" s="103"/>
      <c r="P15" s="103"/>
      <c r="Q15" s="103"/>
      <c r="R15" s="103"/>
      <c r="S15" s="103"/>
      <c r="T15" s="103"/>
      <c r="U15" s="103"/>
      <c r="V15" s="103"/>
      <c r="W15" s="103"/>
      <c r="X15" s="104"/>
      <c r="Y15" s="555"/>
    </row>
    <row r="16" spans="1:25">
      <c r="A16" s="100">
        <v>1</v>
      </c>
      <c r="B16">
        <v>2</v>
      </c>
      <c r="C16" s="100">
        <v>3</v>
      </c>
      <c r="D16">
        <v>4</v>
      </c>
      <c r="E16" s="100">
        <v>5</v>
      </c>
      <c r="F16">
        <v>6</v>
      </c>
      <c r="G16" s="100">
        <v>7</v>
      </c>
      <c r="H16">
        <v>8</v>
      </c>
      <c r="I16" s="100">
        <v>9</v>
      </c>
      <c r="J16">
        <v>10</v>
      </c>
      <c r="K16" s="100">
        <v>11</v>
      </c>
      <c r="L16">
        <v>12</v>
      </c>
      <c r="M16" s="100">
        <v>13</v>
      </c>
      <c r="N16">
        <v>14</v>
      </c>
      <c r="O16" s="100">
        <v>15</v>
      </c>
      <c r="P16">
        <v>16</v>
      </c>
      <c r="Q16" s="100">
        <v>17</v>
      </c>
      <c r="R16">
        <v>18</v>
      </c>
      <c r="S16" s="100">
        <v>19</v>
      </c>
      <c r="T16">
        <v>20</v>
      </c>
      <c r="U16" s="100">
        <v>21</v>
      </c>
      <c r="V16">
        <v>22</v>
      </c>
      <c r="W16" s="100">
        <v>23</v>
      </c>
      <c r="X16" s="104"/>
      <c r="Y16" s="555"/>
    </row>
    <row r="17" spans="1:25">
      <c r="A17" s="100"/>
      <c r="C17" s="100"/>
      <c r="D17" s="100"/>
      <c r="E17" s="100"/>
      <c r="F17" s="100"/>
      <c r="G17" s="100"/>
      <c r="H17" s="100"/>
      <c r="I17" s="100"/>
      <c r="J17" s="100"/>
      <c r="K17" s="100"/>
      <c r="L17" s="102"/>
      <c r="N17" s="100"/>
      <c r="O17" s="103"/>
      <c r="P17" s="103"/>
      <c r="Q17" s="103"/>
      <c r="R17" s="103"/>
      <c r="S17" s="103"/>
      <c r="T17" s="103"/>
      <c r="U17" s="103"/>
      <c r="V17" s="103"/>
      <c r="W17" s="103"/>
      <c r="X17" s="104"/>
      <c r="Y17" s="555"/>
    </row>
    <row r="18" spans="1:25">
      <c r="A18" s="100"/>
      <c r="C18" s="100"/>
      <c r="D18" s="100"/>
      <c r="E18" s="100"/>
      <c r="F18" s="100"/>
      <c r="G18" s="100"/>
      <c r="H18" s="100"/>
      <c r="I18" s="100"/>
      <c r="J18" s="100"/>
      <c r="K18" s="100"/>
      <c r="L18" s="102"/>
      <c r="N18" s="100"/>
      <c r="O18" s="103"/>
      <c r="P18" s="103"/>
      <c r="Q18" s="103"/>
      <c r="R18" s="103"/>
      <c r="S18" s="103"/>
      <c r="T18" s="103"/>
      <c r="U18" s="103"/>
      <c r="V18" s="103"/>
      <c r="W18" s="103"/>
      <c r="X18" s="104"/>
      <c r="Y18" s="555"/>
    </row>
    <row r="19" spans="1:25">
      <c r="A19" s="100"/>
      <c r="L19" s="102"/>
      <c r="N19" s="100"/>
      <c r="O19" s="103"/>
      <c r="P19" s="103"/>
      <c r="Q19" s="103"/>
      <c r="R19" s="103"/>
      <c r="S19" s="103"/>
      <c r="T19" s="103"/>
      <c r="U19" s="103"/>
      <c r="V19" s="103"/>
      <c r="W19" s="103"/>
      <c r="X19" s="104"/>
      <c r="Y19" s="555"/>
    </row>
    <row r="20" spans="1:25">
      <c r="A20" s="100"/>
      <c r="L20" s="102"/>
      <c r="N20" s="100"/>
      <c r="O20" s="103"/>
      <c r="P20" s="103"/>
      <c r="Q20" s="103"/>
      <c r="R20" s="103"/>
      <c r="S20" s="103"/>
      <c r="T20" s="103"/>
      <c r="U20" s="103"/>
      <c r="V20" s="103"/>
      <c r="W20" s="103"/>
      <c r="X20" s="104"/>
      <c r="Y20" s="555"/>
    </row>
    <row r="21" spans="1:25">
      <c r="A21" s="100"/>
      <c r="L21" s="102"/>
      <c r="N21" s="100"/>
      <c r="O21" s="103"/>
      <c r="P21" s="103"/>
      <c r="Q21" s="103"/>
      <c r="R21" s="103"/>
      <c r="T21" s="103"/>
      <c r="U21" s="103"/>
      <c r="V21" s="103"/>
      <c r="W21" s="103"/>
      <c r="X21" s="104"/>
      <c r="Y21" s="555"/>
    </row>
    <row r="22" spans="1:25">
      <c r="A22" s="100"/>
      <c r="L22" s="102"/>
      <c r="N22" s="100"/>
      <c r="O22" s="103"/>
      <c r="P22" s="103"/>
      <c r="Q22" s="103"/>
      <c r="R22" s="103"/>
      <c r="T22" s="103"/>
      <c r="U22" s="103"/>
      <c r="V22" s="103"/>
      <c r="W22" s="103"/>
      <c r="X22" s="104"/>
      <c r="Y22" s="555"/>
    </row>
    <row r="23" spans="1:25">
      <c r="A23" s="100"/>
      <c r="Y23" s="555"/>
    </row>
    <row r="24" spans="1:25">
      <c r="A24" s="100"/>
      <c r="Y24" s="555"/>
    </row>
    <row r="25" spans="1:25">
      <c r="A25" s="100"/>
      <c r="Y25" s="555"/>
    </row>
    <row r="26" spans="1:25">
      <c r="A26" s="100"/>
      <c r="Y26" s="555"/>
    </row>
    <row r="27" spans="1:25">
      <c r="A27" s="100"/>
      <c r="Y27" s="555"/>
    </row>
    <row r="28" spans="1:25">
      <c r="A28" s="100"/>
      <c r="Y28" s="555"/>
    </row>
    <row r="29" spans="1:25">
      <c r="A29" s="100"/>
      <c r="Y29" s="555"/>
    </row>
    <row r="30" spans="1:25">
      <c r="A30" s="100"/>
      <c r="Y30" s="555"/>
    </row>
    <row r="31" spans="1:25">
      <c r="A31" s="100"/>
      <c r="Y31" s="555"/>
    </row>
    <row r="32" spans="1:25">
      <c r="A32" s="100"/>
      <c r="Y32" s="555"/>
    </row>
    <row r="33" spans="1:25">
      <c r="A33" s="100"/>
      <c r="Y33" s="555"/>
    </row>
    <row r="34" spans="1:25">
      <c r="A34" s="100"/>
      <c r="Y34" s="555"/>
    </row>
    <row r="35" spans="1:25">
      <c r="Y35" s="555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180</v>
      </c>
      <c r="B1" s="2" t="s">
        <v>2509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7" t="s">
        <v>182</v>
      </c>
      <c r="B1" s="108" t="s">
        <v>2512</v>
      </c>
      <c r="C1" s="108" t="s">
        <v>2513</v>
      </c>
      <c r="D1" s="150">
        <f>tab_PeriodoEstudo!B2</f>
        <v>2012</v>
      </c>
      <c r="E1" s="150">
        <f>tab_PeriodoEstudo!B3</f>
        <v>2013</v>
      </c>
      <c r="F1" s="150">
        <f>tab_PeriodoEstudo!B4</f>
        <v>2014</v>
      </c>
      <c r="G1" s="150">
        <f>tab_PeriodoEstudo!B5</f>
        <v>2015</v>
      </c>
      <c r="H1" s="150">
        <f>tab_PeriodoEstudo!B6</f>
        <v>2016</v>
      </c>
      <c r="I1" s="150">
        <f>tab_PeriodoEstudo!B7</f>
        <v>2017</v>
      </c>
      <c r="J1" s="150">
        <f>tab_PeriodoEstudo!B8</f>
        <v>2018</v>
      </c>
      <c r="K1" s="150">
        <f>tab_PeriodoEstudo!B9</f>
        <v>2019</v>
      </c>
      <c r="L1" s="150">
        <f>tab_PeriodoEstudo!B10</f>
        <v>2020</v>
      </c>
      <c r="M1" s="150">
        <f>tab_PeriodoEstudo!B11</f>
        <v>2021</v>
      </c>
      <c r="N1" s="150">
        <f>tab_PeriodoEstudo!B12</f>
        <v>2022</v>
      </c>
      <c r="O1" s="150">
        <f>tab_PeriodoEstudo!B13</f>
        <v>2023</v>
      </c>
      <c r="P1" s="150">
        <f>tab_PeriodoEstudo!B14</f>
        <v>2024</v>
      </c>
      <c r="Q1" s="371">
        <f>tab_PeriodoEstudo!B15</f>
        <v>2025</v>
      </c>
      <c r="R1" s="150">
        <f>tab_PeriodoEstudo!B16</f>
        <v>2026</v>
      </c>
      <c r="S1" s="150">
        <f>tab_PeriodoEstudo!B17</f>
        <v>2027</v>
      </c>
      <c r="T1" s="150">
        <f>tab_PeriodoEstudo!B18</f>
        <v>2028</v>
      </c>
      <c r="U1" s="150">
        <f>tab_PeriodoEstudo!B19</f>
        <v>2029</v>
      </c>
      <c r="V1" s="150">
        <f>tab_PeriodoEstudo!B20</f>
        <v>2030</v>
      </c>
      <c r="W1" s="150">
        <f>tab_PeriodoEstudo!B21</f>
        <v>2031</v>
      </c>
      <c r="X1" s="150">
        <f>tab_PeriodoEstudo!B22</f>
        <v>2032</v>
      </c>
      <c r="Y1" s="150">
        <f>tab_PeriodoEstudo!B23</f>
        <v>2033</v>
      </c>
      <c r="Z1" s="150">
        <f>tab_PeriodoEstudo!B24</f>
        <v>2034</v>
      </c>
      <c r="AA1" s="150">
        <f>tab_PeriodoEstudo!B25</f>
        <v>2035</v>
      </c>
      <c r="AB1" s="150">
        <f>tab_PeriodoEstudo!B26</f>
        <v>2036</v>
      </c>
      <c r="AC1" s="150">
        <f>tab_PeriodoEstudo!B27</f>
        <v>2037</v>
      </c>
      <c r="AD1" s="150">
        <f>tab_PeriodoEstudo!B28</f>
        <v>2038</v>
      </c>
      <c r="AE1" s="150">
        <f>tab_PeriodoEstudo!B29</f>
        <v>2039</v>
      </c>
      <c r="AF1" s="150">
        <f>tab_PeriodoEstudo!B30</f>
        <v>2040</v>
      </c>
      <c r="AG1" s="150">
        <f>tab_PeriodoEstudo!B31</f>
        <v>2041</v>
      </c>
      <c r="AH1" s="150">
        <f>tab_PeriodoEstudo!B32</f>
        <v>2042</v>
      </c>
      <c r="AI1" s="150">
        <f>tab_PeriodoEstudo!B33</f>
        <v>2043</v>
      </c>
      <c r="AJ1" s="150">
        <f>tab_PeriodoEstudo!B34</f>
        <v>2044</v>
      </c>
      <c r="AK1" s="150">
        <f>tab_PeriodoEstudo!B35</f>
        <v>2045</v>
      </c>
      <c r="AL1" s="150">
        <f>tab_PeriodoEstudo!B36</f>
        <v>2046</v>
      </c>
      <c r="AM1" s="150">
        <f>tab_PeriodoEstudo!B37</f>
        <v>2047</v>
      </c>
      <c r="AN1" s="150">
        <f>tab_PeriodoEstudo!B38</f>
        <v>2048</v>
      </c>
      <c r="AO1" s="150">
        <f>tab_PeriodoEstudo!B39</f>
        <v>2049</v>
      </c>
      <c r="AP1" s="279">
        <f>tab_PeriodoEstudo!B40</f>
        <v>2050</v>
      </c>
    </row>
    <row r="2" spans="1:44" ht="13.9" thickTop="1">
      <c r="A2">
        <v>1</v>
      </c>
      <c r="B2" s="155" t="s">
        <v>283</v>
      </c>
      <c r="C2" s="155" t="s">
        <v>216</v>
      </c>
      <c r="D2" s="508">
        <v>29.13</v>
      </c>
      <c r="E2" s="508">
        <v>29.13</v>
      </c>
      <c r="F2" s="508">
        <v>29.13</v>
      </c>
      <c r="G2" s="508">
        <v>29.13</v>
      </c>
      <c r="H2" s="508">
        <v>29.13</v>
      </c>
      <c r="I2" s="508">
        <v>29.13</v>
      </c>
      <c r="J2" s="508">
        <v>29.13</v>
      </c>
      <c r="K2" s="508">
        <v>29.13</v>
      </c>
      <c r="L2" s="508">
        <v>29.13</v>
      </c>
      <c r="M2" s="508">
        <v>29.13</v>
      </c>
      <c r="N2" s="508">
        <v>29.13</v>
      </c>
      <c r="O2" s="508">
        <v>29.13</v>
      </c>
      <c r="P2" s="508">
        <v>29.13</v>
      </c>
      <c r="Q2" s="508">
        <v>29.13</v>
      </c>
      <c r="R2" s="508">
        <v>29.13</v>
      </c>
      <c r="S2" s="508">
        <v>29.13</v>
      </c>
      <c r="T2" s="508">
        <v>29.13</v>
      </c>
      <c r="U2" s="508">
        <v>29.13</v>
      </c>
      <c r="V2" s="508">
        <v>29.13</v>
      </c>
      <c r="W2" s="508">
        <v>29.13</v>
      </c>
      <c r="X2" s="508">
        <v>29.13</v>
      </c>
      <c r="Y2" s="508">
        <v>29.13</v>
      </c>
      <c r="Z2" s="508">
        <v>29.13</v>
      </c>
      <c r="AA2" s="508">
        <v>29.13</v>
      </c>
      <c r="AB2" s="508">
        <v>29.13</v>
      </c>
      <c r="AC2" s="508">
        <v>29.13</v>
      </c>
      <c r="AD2" s="508">
        <v>29.13</v>
      </c>
      <c r="AE2" s="508">
        <v>29.13</v>
      </c>
      <c r="AF2" s="508">
        <v>29.13</v>
      </c>
      <c r="AG2" s="508">
        <v>29.13</v>
      </c>
      <c r="AH2" s="508">
        <v>29.13</v>
      </c>
      <c r="AI2" s="508">
        <v>29.13</v>
      </c>
      <c r="AJ2" s="508">
        <v>29.13</v>
      </c>
      <c r="AK2" s="508">
        <v>29.13</v>
      </c>
      <c r="AL2" s="508">
        <v>29.13</v>
      </c>
      <c r="AM2" s="508">
        <v>29.13</v>
      </c>
      <c r="AN2" s="508">
        <v>29.13</v>
      </c>
      <c r="AO2" s="508">
        <v>29.13</v>
      </c>
      <c r="AP2" s="508">
        <v>29.13</v>
      </c>
      <c r="AR2" s="157" t="s">
        <v>2514</v>
      </c>
    </row>
    <row r="3" spans="1:44">
      <c r="A3" s="109">
        <v>2</v>
      </c>
      <c r="B3" s="295" t="s">
        <v>324</v>
      </c>
      <c r="C3" s="155" t="s">
        <v>292</v>
      </c>
      <c r="D3" s="508">
        <v>842.33</v>
      </c>
      <c r="E3" s="508">
        <v>842.33</v>
      </c>
      <c r="F3" s="508">
        <v>842.33</v>
      </c>
      <c r="G3" s="508">
        <v>842.33</v>
      </c>
      <c r="H3" s="508">
        <v>842.33</v>
      </c>
      <c r="I3" s="508">
        <v>842.33</v>
      </c>
      <c r="J3" s="508">
        <v>842.33</v>
      </c>
      <c r="K3" s="508">
        <v>842.33</v>
      </c>
      <c r="L3" s="508">
        <v>842.33</v>
      </c>
      <c r="M3" s="508">
        <v>842.33</v>
      </c>
      <c r="N3" s="508">
        <v>842.33</v>
      </c>
      <c r="O3" s="508">
        <v>842.33</v>
      </c>
      <c r="P3" s="508">
        <v>842.33</v>
      </c>
      <c r="Q3" s="508">
        <v>842.33</v>
      </c>
      <c r="R3" s="508">
        <v>842.33</v>
      </c>
      <c r="S3" s="508">
        <v>842.33</v>
      </c>
      <c r="T3" s="508">
        <v>842.33</v>
      </c>
      <c r="U3" s="508">
        <v>842.33</v>
      </c>
      <c r="V3" s="508">
        <v>842.33</v>
      </c>
      <c r="W3" s="508">
        <v>842.33</v>
      </c>
      <c r="X3" s="508">
        <v>842.33</v>
      </c>
      <c r="Y3" s="508">
        <v>842.33</v>
      </c>
      <c r="Z3" s="508">
        <v>842.33</v>
      </c>
      <c r="AA3" s="508">
        <v>842.33</v>
      </c>
      <c r="AB3" s="508">
        <v>842.33</v>
      </c>
      <c r="AC3" s="508">
        <v>842.33</v>
      </c>
      <c r="AD3" s="508">
        <v>842.33</v>
      </c>
      <c r="AE3" s="508">
        <v>842.33</v>
      </c>
      <c r="AF3" s="508">
        <v>842.33</v>
      </c>
      <c r="AG3" s="508">
        <v>842.33</v>
      </c>
      <c r="AH3" s="508">
        <v>842.33</v>
      </c>
      <c r="AI3" s="508">
        <v>842.33</v>
      </c>
      <c r="AJ3" s="508">
        <v>842.33</v>
      </c>
      <c r="AK3" s="508">
        <v>842.33</v>
      </c>
      <c r="AL3" s="508">
        <v>842.33</v>
      </c>
      <c r="AM3" s="508">
        <v>842.33</v>
      </c>
      <c r="AN3" s="508">
        <v>842.33</v>
      </c>
      <c r="AO3" s="508">
        <v>842.33</v>
      </c>
      <c r="AP3" s="508">
        <v>842.33</v>
      </c>
      <c r="AR3" s="157" t="s">
        <v>2514</v>
      </c>
    </row>
    <row r="4" spans="1:44">
      <c r="A4">
        <v>4</v>
      </c>
      <c r="B4" s="155" t="s">
        <v>378</v>
      </c>
      <c r="C4" s="155" t="s">
        <v>289</v>
      </c>
      <c r="D4" s="508">
        <v>842.33</v>
      </c>
      <c r="E4" s="508">
        <v>842.33</v>
      </c>
      <c r="F4" s="508">
        <v>842.33</v>
      </c>
      <c r="G4" s="508">
        <v>842.33</v>
      </c>
      <c r="H4" s="508">
        <v>842.33</v>
      </c>
      <c r="I4" s="508">
        <v>842.33</v>
      </c>
      <c r="J4" s="508">
        <v>842.33</v>
      </c>
      <c r="K4" s="508">
        <v>842.33</v>
      </c>
      <c r="L4" s="508">
        <v>842.33</v>
      </c>
      <c r="M4" s="508">
        <v>842.33</v>
      </c>
      <c r="N4" s="508">
        <v>842.33</v>
      </c>
      <c r="O4" s="508">
        <v>842.33</v>
      </c>
      <c r="P4" s="508">
        <v>842.33</v>
      </c>
      <c r="Q4" s="508">
        <v>842.33</v>
      </c>
      <c r="R4" s="508">
        <v>842.33</v>
      </c>
      <c r="S4" s="508">
        <v>842.33</v>
      </c>
      <c r="T4" s="508">
        <v>842.33</v>
      </c>
      <c r="U4" s="508">
        <v>842.33</v>
      </c>
      <c r="V4" s="508">
        <v>842.33</v>
      </c>
      <c r="W4" s="508">
        <v>842.33</v>
      </c>
      <c r="X4" s="508">
        <v>842.33</v>
      </c>
      <c r="Y4" s="508">
        <v>842.33</v>
      </c>
      <c r="Z4" s="508">
        <v>842.33</v>
      </c>
      <c r="AA4" s="508">
        <v>842.33</v>
      </c>
      <c r="AB4" s="508">
        <v>842.33</v>
      </c>
      <c r="AC4" s="508">
        <v>842.33</v>
      </c>
      <c r="AD4" s="508">
        <v>842.33</v>
      </c>
      <c r="AE4" s="508">
        <v>842.33</v>
      </c>
      <c r="AF4" s="508">
        <v>842.33</v>
      </c>
      <c r="AG4" s="508">
        <v>842.33</v>
      </c>
      <c r="AH4" s="508">
        <v>842.33</v>
      </c>
      <c r="AI4" s="508">
        <v>842.33</v>
      </c>
      <c r="AJ4" s="508">
        <v>842.33</v>
      </c>
      <c r="AK4" s="508">
        <v>842.33</v>
      </c>
      <c r="AL4" s="508">
        <v>842.33</v>
      </c>
      <c r="AM4" s="508">
        <v>842.33</v>
      </c>
      <c r="AN4" s="508">
        <v>842.33</v>
      </c>
      <c r="AO4" s="508">
        <v>842.33</v>
      </c>
      <c r="AP4" s="508">
        <v>842.33</v>
      </c>
    </row>
    <row r="5" spans="1:44">
      <c r="A5">
        <v>9</v>
      </c>
      <c r="B5" s="155" t="s">
        <v>374</v>
      </c>
      <c r="C5" s="155" t="s">
        <v>282</v>
      </c>
      <c r="D5" s="508">
        <v>842.33</v>
      </c>
      <c r="E5" s="508">
        <v>842.33</v>
      </c>
      <c r="F5" s="508">
        <v>842.33</v>
      </c>
      <c r="G5" s="508">
        <v>842.33</v>
      </c>
      <c r="H5" s="508">
        <v>842.33</v>
      </c>
      <c r="I5" s="508">
        <v>842.33</v>
      </c>
      <c r="J5" s="508">
        <v>842.33</v>
      </c>
      <c r="K5" s="508">
        <v>842.33</v>
      </c>
      <c r="L5" s="508">
        <v>842.33</v>
      </c>
      <c r="M5" s="508">
        <v>842.33</v>
      </c>
      <c r="N5" s="508">
        <v>842.33</v>
      </c>
      <c r="O5" s="508">
        <v>842.33</v>
      </c>
      <c r="P5" s="508">
        <v>842.33</v>
      </c>
      <c r="Q5" s="508">
        <v>842.33</v>
      </c>
      <c r="R5" s="508">
        <v>842.33</v>
      </c>
      <c r="S5" s="508">
        <v>842.33</v>
      </c>
      <c r="T5" s="508">
        <v>842.33</v>
      </c>
      <c r="U5" s="508">
        <v>842.33</v>
      </c>
      <c r="V5" s="508">
        <v>842.33</v>
      </c>
      <c r="W5" s="508">
        <v>842.33</v>
      </c>
      <c r="X5" s="508">
        <v>842.33</v>
      </c>
      <c r="Y5" s="508">
        <v>842.33</v>
      </c>
      <c r="Z5" s="508">
        <v>842.33</v>
      </c>
      <c r="AA5" s="508">
        <v>842.33</v>
      </c>
      <c r="AB5" s="508">
        <v>842.33</v>
      </c>
      <c r="AC5" s="508">
        <v>842.33</v>
      </c>
      <c r="AD5" s="508">
        <v>842.33</v>
      </c>
      <c r="AE5" s="508">
        <v>842.33</v>
      </c>
      <c r="AF5" s="508">
        <v>842.33</v>
      </c>
      <c r="AG5" s="508">
        <v>842.33</v>
      </c>
      <c r="AH5" s="508">
        <v>842.33</v>
      </c>
      <c r="AI5" s="508">
        <v>842.33</v>
      </c>
      <c r="AJ5" s="508">
        <v>842.33</v>
      </c>
      <c r="AK5" s="508">
        <v>842.33</v>
      </c>
      <c r="AL5" s="508">
        <v>842.33</v>
      </c>
      <c r="AM5" s="508">
        <v>842.33</v>
      </c>
      <c r="AN5" s="508">
        <v>842.33</v>
      </c>
      <c r="AO5" s="508">
        <v>842.33</v>
      </c>
      <c r="AP5" s="508">
        <v>842.33</v>
      </c>
    </row>
    <row r="6" spans="1:44">
      <c r="A6">
        <v>12</v>
      </c>
      <c r="B6" s="155" t="s">
        <v>288</v>
      </c>
      <c r="C6" s="155" t="s">
        <v>289</v>
      </c>
      <c r="D6" s="508">
        <v>728.87</v>
      </c>
      <c r="E6" s="508">
        <v>728.87</v>
      </c>
      <c r="F6" s="508">
        <v>728.87</v>
      </c>
      <c r="G6" s="508">
        <v>728.87</v>
      </c>
      <c r="H6" s="508">
        <v>728.87</v>
      </c>
      <c r="I6" s="508">
        <v>728.87</v>
      </c>
      <c r="J6" s="508">
        <v>728.87</v>
      </c>
      <c r="K6" s="508">
        <v>728.87</v>
      </c>
      <c r="L6" s="508">
        <v>728.87</v>
      </c>
      <c r="M6" s="508">
        <v>728.87</v>
      </c>
      <c r="N6" s="508">
        <v>728.87</v>
      </c>
      <c r="O6" s="508">
        <v>728.87</v>
      </c>
      <c r="P6" s="508">
        <v>728.87</v>
      </c>
      <c r="Q6" s="508">
        <v>728.87</v>
      </c>
      <c r="R6" s="508">
        <v>728.87</v>
      </c>
      <c r="S6" s="508">
        <v>728.87</v>
      </c>
      <c r="T6" s="508">
        <v>728.87</v>
      </c>
      <c r="U6" s="508">
        <v>728.87</v>
      </c>
      <c r="V6" s="508">
        <v>728.87</v>
      </c>
      <c r="W6" s="508">
        <v>728.87</v>
      </c>
      <c r="X6" s="508">
        <v>728.87</v>
      </c>
      <c r="Y6" s="508">
        <v>728.87</v>
      </c>
      <c r="Z6" s="508">
        <v>728.87</v>
      </c>
      <c r="AA6" s="508">
        <v>728.87</v>
      </c>
      <c r="AB6" s="508">
        <v>728.87</v>
      </c>
      <c r="AC6" s="508">
        <v>728.87</v>
      </c>
      <c r="AD6" s="508">
        <v>728.87</v>
      </c>
      <c r="AE6" s="508">
        <v>728.87</v>
      </c>
      <c r="AF6" s="508">
        <v>728.87</v>
      </c>
      <c r="AG6" s="508">
        <v>728.87</v>
      </c>
      <c r="AH6" s="508">
        <v>728.87</v>
      </c>
      <c r="AI6" s="508">
        <v>728.87</v>
      </c>
      <c r="AJ6" s="508">
        <v>728.87</v>
      </c>
      <c r="AK6" s="508">
        <v>728.87</v>
      </c>
      <c r="AL6" s="508">
        <v>728.87</v>
      </c>
      <c r="AM6" s="508">
        <v>728.87</v>
      </c>
      <c r="AN6" s="508">
        <v>728.87</v>
      </c>
      <c r="AO6" s="508">
        <v>728.87</v>
      </c>
      <c r="AP6" s="508">
        <v>728.87</v>
      </c>
      <c r="AR6" s="157" t="s">
        <v>2515</v>
      </c>
    </row>
    <row r="7" spans="1:44">
      <c r="A7">
        <v>13</v>
      </c>
      <c r="B7" s="155" t="s">
        <v>285</v>
      </c>
      <c r="C7" s="155" t="s">
        <v>216</v>
      </c>
      <c r="D7" s="508">
        <v>20.12</v>
      </c>
      <c r="E7" s="508">
        <v>20.12</v>
      </c>
      <c r="F7" s="508">
        <v>20.12</v>
      </c>
      <c r="G7" s="508">
        <v>20.12</v>
      </c>
      <c r="H7" s="508">
        <v>20.12</v>
      </c>
      <c r="I7" s="508">
        <v>20.12</v>
      </c>
      <c r="J7" s="508">
        <v>20.12</v>
      </c>
      <c r="K7" s="508">
        <v>20.12</v>
      </c>
      <c r="L7" s="508">
        <v>20.12</v>
      </c>
      <c r="M7" s="508">
        <v>20.12</v>
      </c>
      <c r="N7" s="508">
        <v>20.12</v>
      </c>
      <c r="O7" s="508">
        <v>20.12</v>
      </c>
      <c r="P7" s="508">
        <v>20.12</v>
      </c>
      <c r="Q7" s="508">
        <v>20.12</v>
      </c>
      <c r="R7" s="508">
        <v>20.12</v>
      </c>
      <c r="S7" s="508">
        <v>20.12</v>
      </c>
      <c r="T7" s="508">
        <v>20.12</v>
      </c>
      <c r="U7" s="508">
        <v>20.12</v>
      </c>
      <c r="V7" s="508">
        <v>20.12</v>
      </c>
      <c r="W7" s="508">
        <v>20.12</v>
      </c>
      <c r="X7" s="508">
        <v>20.12</v>
      </c>
      <c r="Y7" s="508">
        <v>20.12</v>
      </c>
      <c r="Z7" s="508">
        <v>20.12</v>
      </c>
      <c r="AA7" s="508">
        <v>20.12</v>
      </c>
      <c r="AB7" s="508">
        <v>20.12</v>
      </c>
      <c r="AC7" s="508">
        <v>20.12</v>
      </c>
      <c r="AD7" s="508">
        <v>20.12</v>
      </c>
      <c r="AE7" s="508">
        <v>20.12</v>
      </c>
      <c r="AF7" s="508">
        <v>20.12</v>
      </c>
      <c r="AG7" s="508">
        <v>20.12</v>
      </c>
      <c r="AH7" s="508">
        <v>20.12</v>
      </c>
      <c r="AI7" s="508">
        <v>20.12</v>
      </c>
      <c r="AJ7" s="508">
        <v>20.12</v>
      </c>
      <c r="AK7" s="508">
        <v>20.12</v>
      </c>
      <c r="AL7" s="508">
        <v>20.12</v>
      </c>
      <c r="AM7" s="508">
        <v>20.12</v>
      </c>
      <c r="AN7" s="508">
        <v>20.12</v>
      </c>
      <c r="AO7" s="508">
        <v>20.12</v>
      </c>
      <c r="AP7" s="508">
        <v>20.12</v>
      </c>
      <c r="AR7" s="157" t="s">
        <v>2514</v>
      </c>
    </row>
    <row r="8" spans="1:44">
      <c r="A8">
        <v>15</v>
      </c>
      <c r="B8" s="155" t="s">
        <v>332</v>
      </c>
      <c r="C8" s="155" t="s">
        <v>289</v>
      </c>
      <c r="D8" s="508">
        <v>257.29000000000002</v>
      </c>
      <c r="E8" s="508">
        <v>257.29000000000002</v>
      </c>
      <c r="F8" s="508">
        <v>257.29000000000002</v>
      </c>
      <c r="G8" s="508">
        <v>257.29000000000002</v>
      </c>
      <c r="H8" s="508">
        <v>257.29000000000002</v>
      </c>
      <c r="I8" s="508">
        <v>257.29000000000002</v>
      </c>
      <c r="J8" s="508">
        <v>257.29000000000002</v>
      </c>
      <c r="K8" s="508">
        <v>257.29000000000002</v>
      </c>
      <c r="L8" s="508">
        <v>257.29000000000002</v>
      </c>
      <c r="M8" s="508">
        <v>257.29000000000002</v>
      </c>
      <c r="N8" s="508">
        <v>257.29000000000002</v>
      </c>
      <c r="O8" s="508">
        <v>257.29000000000002</v>
      </c>
      <c r="P8" s="508">
        <v>257.29000000000002</v>
      </c>
      <c r="Q8" s="508">
        <v>257.29000000000002</v>
      </c>
      <c r="R8" s="508">
        <v>257.29000000000002</v>
      </c>
      <c r="S8" s="508">
        <v>257.29000000000002</v>
      </c>
      <c r="T8" s="508">
        <v>257.29000000000002</v>
      </c>
      <c r="U8" s="508">
        <v>257.29000000000002</v>
      </c>
      <c r="V8" s="508">
        <v>257.29000000000002</v>
      </c>
      <c r="W8" s="508">
        <v>257.29000000000002</v>
      </c>
      <c r="X8" s="508">
        <v>257.29000000000002</v>
      </c>
      <c r="Y8" s="508">
        <v>257.29000000000002</v>
      </c>
      <c r="Z8" s="508">
        <v>257.29000000000002</v>
      </c>
      <c r="AA8" s="508">
        <v>257.29000000000002</v>
      </c>
      <c r="AB8" s="508">
        <v>257.29000000000002</v>
      </c>
      <c r="AC8" s="508">
        <v>257.29000000000002</v>
      </c>
      <c r="AD8" s="508">
        <v>257.29000000000002</v>
      </c>
      <c r="AE8" s="508">
        <v>257.29000000000002</v>
      </c>
      <c r="AF8" s="508">
        <v>257.29000000000002</v>
      </c>
      <c r="AG8" s="508">
        <v>257.29000000000002</v>
      </c>
      <c r="AH8" s="508">
        <v>257.29000000000002</v>
      </c>
      <c r="AI8" s="508">
        <v>257.29000000000002</v>
      </c>
      <c r="AJ8" s="508">
        <v>257.29000000000002</v>
      </c>
      <c r="AK8" s="508">
        <v>257.29000000000002</v>
      </c>
      <c r="AL8" s="508">
        <v>257.29000000000002</v>
      </c>
      <c r="AM8" s="508">
        <v>257.29000000000002</v>
      </c>
      <c r="AN8" s="508">
        <v>257.29000000000002</v>
      </c>
      <c r="AO8" s="508">
        <v>257.29000000000002</v>
      </c>
      <c r="AP8" s="508">
        <v>257.29000000000002</v>
      </c>
      <c r="AR8" s="157" t="s">
        <v>2516</v>
      </c>
    </row>
    <row r="9" spans="1:44">
      <c r="A9">
        <v>21</v>
      </c>
      <c r="B9" s="155" t="s">
        <v>366</v>
      </c>
      <c r="C9" s="155" t="s">
        <v>289</v>
      </c>
      <c r="D9" s="508">
        <v>157.83000000000001</v>
      </c>
      <c r="E9" s="508">
        <v>157.83000000000001</v>
      </c>
      <c r="F9" s="508">
        <v>157.83000000000001</v>
      </c>
      <c r="G9" s="508">
        <v>157.83000000000001</v>
      </c>
      <c r="H9" s="508">
        <v>157.83000000000001</v>
      </c>
      <c r="I9" s="508">
        <v>157.83000000000001</v>
      </c>
      <c r="J9" s="508">
        <v>157.83000000000001</v>
      </c>
      <c r="K9" s="508">
        <v>157.83000000000001</v>
      </c>
      <c r="L9" s="508">
        <v>157.83000000000001</v>
      </c>
      <c r="M9" s="508">
        <v>157.83000000000001</v>
      </c>
      <c r="N9" s="508">
        <v>157.83000000000001</v>
      </c>
      <c r="O9" s="508">
        <v>157.83000000000001</v>
      </c>
      <c r="P9" s="508">
        <v>157.83000000000001</v>
      </c>
      <c r="Q9" s="508">
        <v>157.83000000000001</v>
      </c>
      <c r="R9" s="508">
        <v>157.83000000000001</v>
      </c>
      <c r="S9" s="508">
        <v>157.83000000000001</v>
      </c>
      <c r="T9" s="508">
        <v>157.83000000000001</v>
      </c>
      <c r="U9" s="508">
        <v>157.83000000000001</v>
      </c>
      <c r="V9" s="508">
        <v>157.83000000000001</v>
      </c>
      <c r="W9" s="508">
        <v>157.83000000000001</v>
      </c>
      <c r="X9" s="508">
        <v>157.83000000000001</v>
      </c>
      <c r="Y9" s="508">
        <v>157.83000000000001</v>
      </c>
      <c r="Z9" s="508">
        <v>157.83000000000001</v>
      </c>
      <c r="AA9" s="508">
        <v>157.83000000000001</v>
      </c>
      <c r="AB9" s="508">
        <v>157.83000000000001</v>
      </c>
      <c r="AC9" s="508">
        <v>157.83000000000001</v>
      </c>
      <c r="AD9" s="508">
        <v>157.83000000000001</v>
      </c>
      <c r="AE9" s="508">
        <v>157.83000000000001</v>
      </c>
      <c r="AF9" s="508">
        <v>157.83000000000001</v>
      </c>
      <c r="AG9" s="508">
        <v>157.83000000000001</v>
      </c>
      <c r="AH9" s="508">
        <v>157.83000000000001</v>
      </c>
      <c r="AI9" s="508">
        <v>157.83000000000001</v>
      </c>
      <c r="AJ9" s="508">
        <v>157.83000000000001</v>
      </c>
      <c r="AK9" s="508">
        <v>157.83000000000001</v>
      </c>
      <c r="AL9" s="508">
        <v>157.83000000000001</v>
      </c>
      <c r="AM9" s="508">
        <v>157.83000000000001</v>
      </c>
      <c r="AN9" s="508">
        <v>157.83000000000001</v>
      </c>
      <c r="AO9" s="508">
        <v>157.83000000000001</v>
      </c>
      <c r="AP9" s="508">
        <v>157.83000000000001</v>
      </c>
      <c r="AR9" s="157" t="s">
        <v>289</v>
      </c>
    </row>
    <row r="10" spans="1:44">
      <c r="A10">
        <v>22</v>
      </c>
      <c r="B10" s="155" t="s">
        <v>355</v>
      </c>
      <c r="C10" s="155" t="s">
        <v>300</v>
      </c>
      <c r="D10" s="508">
        <v>115.9</v>
      </c>
      <c r="E10" s="508">
        <v>115.9</v>
      </c>
      <c r="F10" s="508">
        <v>115.9</v>
      </c>
      <c r="G10" s="508">
        <v>115.9</v>
      </c>
      <c r="H10" s="508">
        <v>115.9</v>
      </c>
      <c r="I10" s="508">
        <v>115.9</v>
      </c>
      <c r="J10" s="508">
        <v>115.9</v>
      </c>
      <c r="K10" s="508">
        <v>115.9</v>
      </c>
      <c r="L10" s="508">
        <v>115.9</v>
      </c>
      <c r="M10" s="508">
        <v>115.9</v>
      </c>
      <c r="N10" s="508">
        <v>115.9</v>
      </c>
      <c r="O10" s="508">
        <v>115.9</v>
      </c>
      <c r="P10" s="508">
        <v>115.9</v>
      </c>
      <c r="Q10" s="508">
        <v>115.9</v>
      </c>
      <c r="R10" s="508">
        <v>115.9</v>
      </c>
      <c r="S10" s="508">
        <v>115.9</v>
      </c>
      <c r="T10" s="508">
        <v>115.9</v>
      </c>
      <c r="U10" s="508">
        <v>115.9</v>
      </c>
      <c r="V10" s="508">
        <v>115.9</v>
      </c>
      <c r="W10" s="508">
        <v>115.9</v>
      </c>
      <c r="X10" s="508">
        <v>115.9</v>
      </c>
      <c r="Y10" s="508">
        <v>115.9</v>
      </c>
      <c r="Z10" s="508">
        <v>115.9</v>
      </c>
      <c r="AA10" s="508">
        <v>115.9</v>
      </c>
      <c r="AB10" s="508">
        <v>115.9</v>
      </c>
      <c r="AC10" s="508">
        <v>115.9</v>
      </c>
      <c r="AD10" s="508">
        <v>115.9</v>
      </c>
      <c r="AE10" s="508">
        <v>115.9</v>
      </c>
      <c r="AF10" s="508">
        <v>115.9</v>
      </c>
      <c r="AG10" s="508">
        <v>115.9</v>
      </c>
      <c r="AH10" s="508">
        <v>115.9</v>
      </c>
      <c r="AI10" s="508">
        <v>115.9</v>
      </c>
      <c r="AJ10" s="508">
        <v>115.9</v>
      </c>
      <c r="AK10" s="508">
        <v>115.9</v>
      </c>
      <c r="AL10" s="508">
        <v>115.9</v>
      </c>
      <c r="AM10" s="508">
        <v>115.9</v>
      </c>
      <c r="AN10" s="508">
        <v>115.9</v>
      </c>
      <c r="AO10" s="508">
        <v>115.9</v>
      </c>
      <c r="AP10" s="508">
        <v>115.9</v>
      </c>
    </row>
    <row r="11" spans="1:44">
      <c r="A11">
        <v>23</v>
      </c>
      <c r="B11" s="155" t="s">
        <v>356</v>
      </c>
      <c r="C11" s="155" t="s">
        <v>300</v>
      </c>
      <c r="D11" s="508">
        <v>115.9</v>
      </c>
      <c r="E11" s="508">
        <v>115.9</v>
      </c>
      <c r="F11" s="508">
        <v>115.9</v>
      </c>
      <c r="G11" s="508">
        <v>115.9</v>
      </c>
      <c r="H11" s="508">
        <v>115.9</v>
      </c>
      <c r="I11" s="508">
        <v>115.9</v>
      </c>
      <c r="J11" s="508">
        <v>115.9</v>
      </c>
      <c r="K11" s="508">
        <v>115.9</v>
      </c>
      <c r="L11" s="508">
        <v>115.9</v>
      </c>
      <c r="M11" s="508">
        <v>115.9</v>
      </c>
      <c r="N11" s="508">
        <v>115.9</v>
      </c>
      <c r="O11" s="508">
        <v>115.9</v>
      </c>
      <c r="P11" s="508">
        <v>115.9</v>
      </c>
      <c r="Q11" s="508">
        <v>115.9</v>
      </c>
      <c r="R11" s="508">
        <v>115.9</v>
      </c>
      <c r="S11" s="508">
        <v>115.9</v>
      </c>
      <c r="T11" s="508">
        <v>115.9</v>
      </c>
      <c r="U11" s="508">
        <v>115.9</v>
      </c>
      <c r="V11" s="508">
        <v>115.9</v>
      </c>
      <c r="W11" s="508">
        <v>115.9</v>
      </c>
      <c r="X11" s="508">
        <v>115.9</v>
      </c>
      <c r="Y11" s="508">
        <v>115.9</v>
      </c>
      <c r="Z11" s="508">
        <v>115.9</v>
      </c>
      <c r="AA11" s="508">
        <v>115.9</v>
      </c>
      <c r="AB11" s="508">
        <v>115.9</v>
      </c>
      <c r="AC11" s="508">
        <v>115.9</v>
      </c>
      <c r="AD11" s="508">
        <v>115.9</v>
      </c>
      <c r="AE11" s="508">
        <v>115.9</v>
      </c>
      <c r="AF11" s="508">
        <v>115.9</v>
      </c>
      <c r="AG11" s="508">
        <v>115.9</v>
      </c>
      <c r="AH11" s="508">
        <v>115.9</v>
      </c>
      <c r="AI11" s="508">
        <v>115.9</v>
      </c>
      <c r="AJ11" s="508">
        <v>115.9</v>
      </c>
      <c r="AK11" s="508">
        <v>115.9</v>
      </c>
      <c r="AL11" s="508">
        <v>115.9</v>
      </c>
      <c r="AM11" s="508">
        <v>115.9</v>
      </c>
      <c r="AN11" s="508">
        <v>115.9</v>
      </c>
      <c r="AO11" s="508">
        <v>115.9</v>
      </c>
      <c r="AP11" s="508">
        <v>115.9</v>
      </c>
    </row>
    <row r="12" spans="1:44">
      <c r="A12">
        <v>24</v>
      </c>
      <c r="B12" s="155" t="s">
        <v>329</v>
      </c>
      <c r="C12" s="155" t="s">
        <v>300</v>
      </c>
      <c r="D12" s="508">
        <v>155.85</v>
      </c>
      <c r="E12" s="508">
        <v>155.85</v>
      </c>
      <c r="F12" s="508">
        <v>155.85</v>
      </c>
      <c r="G12" s="508">
        <v>155.85</v>
      </c>
      <c r="H12" s="508">
        <v>155.85</v>
      </c>
      <c r="I12" s="508">
        <v>155.85</v>
      </c>
      <c r="J12" s="508">
        <v>155.85</v>
      </c>
      <c r="K12" s="508">
        <v>155.85</v>
      </c>
      <c r="L12" s="508">
        <v>155.85</v>
      </c>
      <c r="M12" s="508">
        <v>155.85</v>
      </c>
      <c r="N12" s="508">
        <v>155.85</v>
      </c>
      <c r="O12" s="508">
        <v>155.85</v>
      </c>
      <c r="P12" s="508">
        <v>155.85</v>
      </c>
      <c r="Q12" s="508">
        <v>155.85</v>
      </c>
      <c r="R12" s="508">
        <v>155.85</v>
      </c>
      <c r="S12" s="508">
        <v>155.85</v>
      </c>
      <c r="T12" s="508">
        <v>155.85</v>
      </c>
      <c r="U12" s="508">
        <v>155.85</v>
      </c>
      <c r="V12" s="508">
        <v>155.85</v>
      </c>
      <c r="W12" s="508">
        <v>155.85</v>
      </c>
      <c r="X12" s="508">
        <v>155.85</v>
      </c>
      <c r="Y12" s="508">
        <v>155.85</v>
      </c>
      <c r="Z12" s="508">
        <v>155.85</v>
      </c>
      <c r="AA12" s="508">
        <v>155.85</v>
      </c>
      <c r="AB12" s="508">
        <v>155.85</v>
      </c>
      <c r="AC12" s="508">
        <v>155.85</v>
      </c>
      <c r="AD12" s="508">
        <v>155.85</v>
      </c>
      <c r="AE12" s="508">
        <v>155.85</v>
      </c>
      <c r="AF12" s="508">
        <v>155.85</v>
      </c>
      <c r="AG12" s="508">
        <v>155.85</v>
      </c>
      <c r="AH12" s="508">
        <v>155.85</v>
      </c>
      <c r="AI12" s="508">
        <v>155.85</v>
      </c>
      <c r="AJ12" s="508">
        <v>155.85</v>
      </c>
      <c r="AK12" s="508">
        <v>155.85</v>
      </c>
      <c r="AL12" s="508">
        <v>155.85</v>
      </c>
      <c r="AM12" s="508">
        <v>155.85</v>
      </c>
      <c r="AN12" s="508">
        <v>155.85</v>
      </c>
      <c r="AO12" s="508">
        <v>155.85</v>
      </c>
      <c r="AP12" s="508">
        <v>155.85</v>
      </c>
      <c r="AR12" s="157" t="s">
        <v>2514</v>
      </c>
    </row>
    <row r="13" spans="1:44">
      <c r="A13">
        <v>25</v>
      </c>
      <c r="B13" s="155" t="s">
        <v>328</v>
      </c>
      <c r="C13" s="155" t="s">
        <v>300</v>
      </c>
      <c r="D13" s="508">
        <v>186.33</v>
      </c>
      <c r="E13" s="508">
        <v>186.33</v>
      </c>
      <c r="F13" s="508">
        <v>186.33</v>
      </c>
      <c r="G13" s="508">
        <v>186.33</v>
      </c>
      <c r="H13" s="508">
        <v>186.33</v>
      </c>
      <c r="I13" s="508">
        <v>186.33</v>
      </c>
      <c r="J13" s="508">
        <v>186.33</v>
      </c>
      <c r="K13" s="508">
        <v>186.33</v>
      </c>
      <c r="L13" s="508">
        <v>186.33</v>
      </c>
      <c r="M13" s="508">
        <v>186.33</v>
      </c>
      <c r="N13" s="508">
        <v>186.33</v>
      </c>
      <c r="O13" s="508">
        <v>186.33</v>
      </c>
      <c r="P13" s="508">
        <v>186.33</v>
      </c>
      <c r="Q13" s="508">
        <v>186.33</v>
      </c>
      <c r="R13" s="508">
        <v>186.33</v>
      </c>
      <c r="S13" s="508">
        <v>186.33</v>
      </c>
      <c r="T13" s="508">
        <v>186.33</v>
      </c>
      <c r="U13" s="508">
        <v>186.33</v>
      </c>
      <c r="V13" s="508">
        <v>186.33</v>
      </c>
      <c r="W13" s="508">
        <v>186.33</v>
      </c>
      <c r="X13" s="508">
        <v>186.33</v>
      </c>
      <c r="Y13" s="508">
        <v>186.33</v>
      </c>
      <c r="Z13" s="508">
        <v>186.33</v>
      </c>
      <c r="AA13" s="508">
        <v>186.33</v>
      </c>
      <c r="AB13" s="508">
        <v>186.33</v>
      </c>
      <c r="AC13" s="508">
        <v>186.33</v>
      </c>
      <c r="AD13" s="508">
        <v>186.33</v>
      </c>
      <c r="AE13" s="508">
        <v>186.33</v>
      </c>
      <c r="AF13" s="508">
        <v>186.33</v>
      </c>
      <c r="AG13" s="508">
        <v>186.33</v>
      </c>
      <c r="AH13" s="508">
        <v>186.33</v>
      </c>
      <c r="AI13" s="508">
        <v>186.33</v>
      </c>
      <c r="AJ13" s="508">
        <v>186.33</v>
      </c>
      <c r="AK13" s="508">
        <v>186.33</v>
      </c>
      <c r="AL13" s="508">
        <v>186.33</v>
      </c>
      <c r="AM13" s="508">
        <v>186.33</v>
      </c>
      <c r="AN13" s="508">
        <v>186.33</v>
      </c>
      <c r="AO13" s="508">
        <v>186.33</v>
      </c>
      <c r="AP13" s="508">
        <v>186.33</v>
      </c>
      <c r="AR13" s="157" t="s">
        <v>2514</v>
      </c>
    </row>
    <row r="14" spans="1:44">
      <c r="A14">
        <v>26</v>
      </c>
      <c r="B14" s="155" t="s">
        <v>326</v>
      </c>
      <c r="C14" s="155" t="s">
        <v>300</v>
      </c>
      <c r="D14" s="508">
        <v>258.42</v>
      </c>
      <c r="E14" s="508">
        <v>258.42</v>
      </c>
      <c r="F14" s="508">
        <v>258.42</v>
      </c>
      <c r="G14" s="508">
        <v>258.42</v>
      </c>
      <c r="H14" s="508">
        <v>258.42</v>
      </c>
      <c r="I14" s="508">
        <v>258.42</v>
      </c>
      <c r="J14" s="508">
        <v>258.42</v>
      </c>
      <c r="K14" s="508">
        <v>258.42</v>
      </c>
      <c r="L14" s="508">
        <v>258.42</v>
      </c>
      <c r="M14" s="508">
        <v>258.42</v>
      </c>
      <c r="N14" s="508">
        <v>258.42</v>
      </c>
      <c r="O14" s="508">
        <v>258.42</v>
      </c>
      <c r="P14" s="508">
        <v>258.42</v>
      </c>
      <c r="Q14" s="508">
        <v>258.42</v>
      </c>
      <c r="R14" s="508">
        <v>258.42</v>
      </c>
      <c r="S14" s="508">
        <v>258.42</v>
      </c>
      <c r="T14" s="508">
        <v>258.42</v>
      </c>
      <c r="U14" s="508">
        <v>258.42</v>
      </c>
      <c r="V14" s="508">
        <v>258.42</v>
      </c>
      <c r="W14" s="508">
        <v>258.42</v>
      </c>
      <c r="X14" s="508">
        <v>258.42</v>
      </c>
      <c r="Y14" s="508">
        <v>258.42</v>
      </c>
      <c r="Z14" s="508">
        <v>258.42</v>
      </c>
      <c r="AA14" s="508">
        <v>258.42</v>
      </c>
      <c r="AB14" s="508">
        <v>258.42</v>
      </c>
      <c r="AC14" s="508">
        <v>258.42</v>
      </c>
      <c r="AD14" s="508">
        <v>258.42</v>
      </c>
      <c r="AE14" s="508">
        <v>258.42</v>
      </c>
      <c r="AF14" s="508">
        <v>258.42</v>
      </c>
      <c r="AG14" s="508">
        <v>258.42</v>
      </c>
      <c r="AH14" s="508">
        <v>258.42</v>
      </c>
      <c r="AI14" s="508">
        <v>258.42</v>
      </c>
      <c r="AJ14" s="508">
        <v>258.42</v>
      </c>
      <c r="AK14" s="508">
        <v>258.42</v>
      </c>
      <c r="AL14" s="508">
        <v>258.42</v>
      </c>
      <c r="AM14" s="508">
        <v>258.42</v>
      </c>
      <c r="AN14" s="508">
        <v>258.42</v>
      </c>
      <c r="AO14" s="508">
        <v>258.42</v>
      </c>
      <c r="AP14" s="508">
        <v>258.42</v>
      </c>
      <c r="AR14" s="157" t="s">
        <v>289</v>
      </c>
    </row>
    <row r="15" spans="1:44">
      <c r="A15">
        <v>27</v>
      </c>
      <c r="B15" s="155" t="s">
        <v>327</v>
      </c>
      <c r="C15" s="155" t="s">
        <v>300</v>
      </c>
      <c r="D15" s="508">
        <v>195.49</v>
      </c>
      <c r="E15" s="508">
        <v>195.49</v>
      </c>
      <c r="F15" s="508">
        <v>195.49</v>
      </c>
      <c r="G15" s="508">
        <v>195.49</v>
      </c>
      <c r="H15" s="508">
        <v>195.49</v>
      </c>
      <c r="I15" s="508">
        <v>195.49</v>
      </c>
      <c r="J15" s="508">
        <v>195.49</v>
      </c>
      <c r="K15" s="508">
        <v>195.49</v>
      </c>
      <c r="L15" s="508">
        <v>195.49</v>
      </c>
      <c r="M15" s="508">
        <v>195.49</v>
      </c>
      <c r="N15" s="508">
        <v>195.49</v>
      </c>
      <c r="O15" s="508">
        <v>195.49</v>
      </c>
      <c r="P15" s="508">
        <v>195.49</v>
      </c>
      <c r="Q15" s="508">
        <v>195.49</v>
      </c>
      <c r="R15" s="508">
        <v>195.49</v>
      </c>
      <c r="S15" s="508">
        <v>195.49</v>
      </c>
      <c r="T15" s="508">
        <v>195.49</v>
      </c>
      <c r="U15" s="508">
        <v>195.49</v>
      </c>
      <c r="V15" s="508">
        <v>195.49</v>
      </c>
      <c r="W15" s="508">
        <v>195.49</v>
      </c>
      <c r="X15" s="508">
        <v>195.49</v>
      </c>
      <c r="Y15" s="508">
        <v>195.49</v>
      </c>
      <c r="Z15" s="508">
        <v>195.49</v>
      </c>
      <c r="AA15" s="508">
        <v>195.49</v>
      </c>
      <c r="AB15" s="508">
        <v>195.49</v>
      </c>
      <c r="AC15" s="508">
        <v>195.49</v>
      </c>
      <c r="AD15" s="508">
        <v>195.49</v>
      </c>
      <c r="AE15" s="508">
        <v>195.49</v>
      </c>
      <c r="AF15" s="508">
        <v>195.49</v>
      </c>
      <c r="AG15" s="508">
        <v>195.49</v>
      </c>
      <c r="AH15" s="508">
        <v>195.49</v>
      </c>
      <c r="AI15" s="508">
        <v>195.49</v>
      </c>
      <c r="AJ15" s="508">
        <v>195.49</v>
      </c>
      <c r="AK15" s="508">
        <v>195.49</v>
      </c>
      <c r="AL15" s="508">
        <v>195.49</v>
      </c>
      <c r="AM15" s="508">
        <v>195.49</v>
      </c>
      <c r="AN15" s="508">
        <v>195.49</v>
      </c>
      <c r="AO15" s="508">
        <v>195.49</v>
      </c>
      <c r="AP15" s="508">
        <v>195.49</v>
      </c>
      <c r="AR15" s="157" t="s">
        <v>2514</v>
      </c>
    </row>
    <row r="16" spans="1:44">
      <c r="A16">
        <v>28</v>
      </c>
      <c r="B16" s="155" t="s">
        <v>313</v>
      </c>
      <c r="C16" s="155" t="s">
        <v>300</v>
      </c>
      <c r="D16" s="508">
        <v>459.92</v>
      </c>
      <c r="E16" s="508">
        <v>459.92</v>
      </c>
      <c r="F16" s="508">
        <v>459.92</v>
      </c>
      <c r="G16" s="508">
        <v>459.92</v>
      </c>
      <c r="H16" s="508">
        <v>459.92</v>
      </c>
      <c r="I16" s="508">
        <v>459.92</v>
      </c>
      <c r="J16" s="508">
        <v>459.92</v>
      </c>
      <c r="K16" s="508">
        <v>459.92</v>
      </c>
      <c r="L16" s="508">
        <v>459.92</v>
      </c>
      <c r="M16" s="508">
        <v>459.92</v>
      </c>
      <c r="N16" s="508">
        <v>459.92</v>
      </c>
      <c r="O16" s="508">
        <v>459.92</v>
      </c>
      <c r="P16" s="508">
        <v>459.92</v>
      </c>
      <c r="Q16" s="508">
        <v>459.92</v>
      </c>
      <c r="R16" s="508">
        <v>459.92</v>
      </c>
      <c r="S16" s="508">
        <v>459.92</v>
      </c>
      <c r="T16" s="508">
        <v>459.92</v>
      </c>
      <c r="U16" s="508">
        <v>459.92</v>
      </c>
      <c r="V16" s="508">
        <v>459.92</v>
      </c>
      <c r="W16" s="508">
        <v>459.92</v>
      </c>
      <c r="X16" s="508">
        <v>459.92</v>
      </c>
      <c r="Y16" s="508">
        <v>459.92</v>
      </c>
      <c r="Z16" s="508">
        <v>459.92</v>
      </c>
      <c r="AA16" s="508">
        <v>459.92</v>
      </c>
      <c r="AB16" s="508">
        <v>459.92</v>
      </c>
      <c r="AC16" s="508">
        <v>459.92</v>
      </c>
      <c r="AD16" s="508">
        <v>459.92</v>
      </c>
      <c r="AE16" s="508">
        <v>459.92</v>
      </c>
      <c r="AF16" s="508">
        <v>459.92</v>
      </c>
      <c r="AG16" s="508">
        <v>459.92</v>
      </c>
      <c r="AH16" s="508">
        <v>459.92</v>
      </c>
      <c r="AI16" s="508">
        <v>459.92</v>
      </c>
      <c r="AJ16" s="508">
        <v>459.92</v>
      </c>
      <c r="AK16" s="508">
        <v>459.92</v>
      </c>
      <c r="AL16" s="508">
        <v>459.92</v>
      </c>
      <c r="AM16" s="508">
        <v>459.92</v>
      </c>
      <c r="AN16" s="508">
        <v>459.92</v>
      </c>
      <c r="AO16" s="508">
        <v>459.92</v>
      </c>
      <c r="AP16" s="508">
        <v>459.92</v>
      </c>
      <c r="AR16" s="157" t="s">
        <v>289</v>
      </c>
    </row>
    <row r="17" spans="1:44">
      <c r="A17">
        <v>32</v>
      </c>
      <c r="B17" s="155" t="s">
        <v>375</v>
      </c>
      <c r="C17" s="155" t="s">
        <v>300</v>
      </c>
      <c r="D17" s="508">
        <v>248.31</v>
      </c>
      <c r="E17" s="508">
        <v>248.31</v>
      </c>
      <c r="F17" s="508">
        <v>248.31</v>
      </c>
      <c r="G17" s="508">
        <v>248.31</v>
      </c>
      <c r="H17" s="508">
        <v>248.31</v>
      </c>
      <c r="I17" s="508">
        <v>248.31</v>
      </c>
      <c r="J17" s="508">
        <v>248.31</v>
      </c>
      <c r="K17" s="508">
        <v>248.31</v>
      </c>
      <c r="L17" s="508">
        <v>248.31</v>
      </c>
      <c r="M17" s="508">
        <v>248.31</v>
      </c>
      <c r="N17" s="508">
        <v>248.31</v>
      </c>
      <c r="O17" s="508">
        <v>248.31</v>
      </c>
      <c r="P17" s="508">
        <v>248.31</v>
      </c>
      <c r="Q17" s="508">
        <v>248.31</v>
      </c>
      <c r="R17" s="508">
        <v>248.31</v>
      </c>
      <c r="S17" s="508">
        <v>248.31</v>
      </c>
      <c r="T17" s="508">
        <v>248.31</v>
      </c>
      <c r="U17" s="508">
        <v>248.31</v>
      </c>
      <c r="V17" s="508">
        <v>248.31</v>
      </c>
      <c r="W17" s="508">
        <v>248.31</v>
      </c>
      <c r="X17" s="508">
        <v>248.31</v>
      </c>
      <c r="Y17" s="508">
        <v>248.31</v>
      </c>
      <c r="Z17" s="508">
        <v>248.31</v>
      </c>
      <c r="AA17" s="508">
        <v>248.31</v>
      </c>
      <c r="AB17" s="508">
        <v>248.31</v>
      </c>
      <c r="AC17" s="508">
        <v>248.31</v>
      </c>
      <c r="AD17" s="508">
        <v>248.31</v>
      </c>
      <c r="AE17" s="508">
        <v>248.31</v>
      </c>
      <c r="AF17" s="508">
        <v>248.31</v>
      </c>
      <c r="AG17" s="508">
        <v>248.31</v>
      </c>
      <c r="AH17" s="508">
        <v>248.31</v>
      </c>
      <c r="AI17" s="508">
        <v>248.31</v>
      </c>
      <c r="AJ17" s="508">
        <v>248.31</v>
      </c>
      <c r="AK17" s="508">
        <v>248.31</v>
      </c>
      <c r="AL17" s="508">
        <v>248.31</v>
      </c>
      <c r="AM17" s="508">
        <v>248.31</v>
      </c>
      <c r="AN17" s="508">
        <v>248.31</v>
      </c>
      <c r="AO17" s="508">
        <v>248.31</v>
      </c>
      <c r="AP17" s="508">
        <v>248.31</v>
      </c>
    </row>
    <row r="18" spans="1:44">
      <c r="A18">
        <v>34</v>
      </c>
      <c r="B18" s="155" t="s">
        <v>338</v>
      </c>
      <c r="C18" s="155" t="s">
        <v>289</v>
      </c>
      <c r="D18" s="508">
        <v>423.38</v>
      </c>
      <c r="E18" s="508">
        <v>423.38</v>
      </c>
      <c r="F18" s="508">
        <v>423.38</v>
      </c>
      <c r="G18" s="508">
        <v>423.38</v>
      </c>
      <c r="H18" s="508">
        <v>423.38</v>
      </c>
      <c r="I18" s="508">
        <v>423.38</v>
      </c>
      <c r="J18" s="508">
        <v>423.38</v>
      </c>
      <c r="K18" s="508">
        <v>423.38</v>
      </c>
      <c r="L18" s="508">
        <v>423.38</v>
      </c>
      <c r="M18" s="508">
        <v>423.38</v>
      </c>
      <c r="N18" s="508">
        <v>423.38</v>
      </c>
      <c r="O18" s="508">
        <v>423.38</v>
      </c>
      <c r="P18" s="508">
        <v>423.38</v>
      </c>
      <c r="Q18" s="508">
        <v>423.38</v>
      </c>
      <c r="R18" s="508">
        <v>423.38</v>
      </c>
      <c r="S18" s="508">
        <v>423.38</v>
      </c>
      <c r="T18" s="508">
        <v>423.38</v>
      </c>
      <c r="U18" s="508">
        <v>423.38</v>
      </c>
      <c r="V18" s="508">
        <v>423.38</v>
      </c>
      <c r="W18" s="508">
        <v>423.38</v>
      </c>
      <c r="X18" s="508">
        <v>423.38</v>
      </c>
      <c r="Y18" s="508">
        <v>423.38</v>
      </c>
      <c r="Z18" s="508">
        <v>423.38</v>
      </c>
      <c r="AA18" s="508">
        <v>423.38</v>
      </c>
      <c r="AB18" s="508">
        <v>423.38</v>
      </c>
      <c r="AC18" s="508">
        <v>423.38</v>
      </c>
      <c r="AD18" s="508">
        <v>423.38</v>
      </c>
      <c r="AE18" s="508">
        <v>423.38</v>
      </c>
      <c r="AF18" s="508">
        <v>423.38</v>
      </c>
      <c r="AG18" s="508">
        <v>423.38</v>
      </c>
      <c r="AH18" s="508">
        <v>423.38</v>
      </c>
      <c r="AI18" s="508">
        <v>423.38</v>
      </c>
      <c r="AJ18" s="508">
        <v>423.38</v>
      </c>
      <c r="AK18" s="508">
        <v>423.38</v>
      </c>
      <c r="AL18" s="508">
        <v>423.38</v>
      </c>
      <c r="AM18" s="508">
        <v>423.38</v>
      </c>
      <c r="AN18" s="508">
        <v>423.38</v>
      </c>
      <c r="AO18" s="508">
        <v>423.38</v>
      </c>
      <c r="AP18" s="508">
        <v>423.38</v>
      </c>
    </row>
    <row r="19" spans="1:44">
      <c r="A19">
        <v>35</v>
      </c>
      <c r="B19" s="155" t="s">
        <v>364</v>
      </c>
      <c r="C19" s="155" t="s">
        <v>289</v>
      </c>
      <c r="D19" s="508">
        <v>692.45</v>
      </c>
      <c r="E19" s="508">
        <v>692.45</v>
      </c>
      <c r="F19" s="508">
        <v>692.45</v>
      </c>
      <c r="G19" s="508">
        <v>692.45</v>
      </c>
      <c r="H19" s="508">
        <v>692.45</v>
      </c>
      <c r="I19" s="508">
        <v>692.45</v>
      </c>
      <c r="J19" s="508">
        <v>692.45</v>
      </c>
      <c r="K19" s="508">
        <v>692.45</v>
      </c>
      <c r="L19" s="508">
        <v>692.45</v>
      </c>
      <c r="M19" s="508">
        <v>692.45</v>
      </c>
      <c r="N19" s="508">
        <v>692.45</v>
      </c>
      <c r="O19" s="508">
        <v>692.45</v>
      </c>
      <c r="P19" s="508">
        <v>692.45</v>
      </c>
      <c r="Q19" s="508">
        <v>692.45</v>
      </c>
      <c r="R19" s="508">
        <v>692.45</v>
      </c>
      <c r="S19" s="508">
        <v>692.45</v>
      </c>
      <c r="T19" s="508">
        <v>692.45</v>
      </c>
      <c r="U19" s="508">
        <v>692.45</v>
      </c>
      <c r="V19" s="508">
        <v>692.45</v>
      </c>
      <c r="W19" s="508">
        <v>692.45</v>
      </c>
      <c r="X19" s="508">
        <v>692.45</v>
      </c>
      <c r="Y19" s="508">
        <v>692.45</v>
      </c>
      <c r="Z19" s="508">
        <v>692.45</v>
      </c>
      <c r="AA19" s="508">
        <v>692.45</v>
      </c>
      <c r="AB19" s="508">
        <v>692.45</v>
      </c>
      <c r="AC19" s="508">
        <v>692.45</v>
      </c>
      <c r="AD19" s="508">
        <v>692.45</v>
      </c>
      <c r="AE19" s="508">
        <v>692.45</v>
      </c>
      <c r="AF19" s="508">
        <v>692.45</v>
      </c>
      <c r="AG19" s="508">
        <v>692.45</v>
      </c>
      <c r="AH19" s="508">
        <v>692.45</v>
      </c>
      <c r="AI19" s="508">
        <v>692.45</v>
      </c>
      <c r="AJ19" s="508">
        <v>692.45</v>
      </c>
      <c r="AK19" s="508">
        <v>692.45</v>
      </c>
      <c r="AL19" s="508">
        <v>692.45</v>
      </c>
      <c r="AM19" s="508">
        <v>692.45</v>
      </c>
      <c r="AN19" s="508">
        <v>692.45</v>
      </c>
      <c r="AO19" s="508">
        <v>692.45</v>
      </c>
      <c r="AP19" s="508">
        <v>692.45</v>
      </c>
    </row>
    <row r="20" spans="1:44">
      <c r="A20">
        <v>36</v>
      </c>
      <c r="B20" s="155" t="s">
        <v>365</v>
      </c>
      <c r="C20" s="155" t="s">
        <v>289</v>
      </c>
      <c r="D20" s="508">
        <v>157.83000000000001</v>
      </c>
      <c r="E20" s="508">
        <v>157.83000000000001</v>
      </c>
      <c r="F20" s="508">
        <v>157.83000000000001</v>
      </c>
      <c r="G20" s="508">
        <v>157.83000000000001</v>
      </c>
      <c r="H20" s="508">
        <v>157.83000000000001</v>
      </c>
      <c r="I20" s="508">
        <v>157.83000000000001</v>
      </c>
      <c r="J20" s="508">
        <v>157.83000000000001</v>
      </c>
      <c r="K20" s="508">
        <v>157.83000000000001</v>
      </c>
      <c r="L20" s="508">
        <v>157.83000000000001</v>
      </c>
      <c r="M20" s="508">
        <v>157.83000000000001</v>
      </c>
      <c r="N20" s="508">
        <v>157.83000000000001</v>
      </c>
      <c r="O20" s="508">
        <v>157.83000000000001</v>
      </c>
      <c r="P20" s="508">
        <v>157.83000000000001</v>
      </c>
      <c r="Q20" s="508">
        <v>157.83000000000001</v>
      </c>
      <c r="R20" s="508">
        <v>157.83000000000001</v>
      </c>
      <c r="S20" s="508">
        <v>157.83000000000001</v>
      </c>
      <c r="T20" s="508">
        <v>157.83000000000001</v>
      </c>
      <c r="U20" s="508">
        <v>157.83000000000001</v>
      </c>
      <c r="V20" s="508">
        <v>157.83000000000001</v>
      </c>
      <c r="W20" s="508">
        <v>157.83000000000001</v>
      </c>
      <c r="X20" s="508">
        <v>157.83000000000001</v>
      </c>
      <c r="Y20" s="508">
        <v>157.83000000000001</v>
      </c>
      <c r="Z20" s="508">
        <v>157.83000000000001</v>
      </c>
      <c r="AA20" s="508">
        <v>157.83000000000001</v>
      </c>
      <c r="AB20" s="508">
        <v>157.83000000000001</v>
      </c>
      <c r="AC20" s="508">
        <v>157.83000000000001</v>
      </c>
      <c r="AD20" s="508">
        <v>157.83000000000001</v>
      </c>
      <c r="AE20" s="508">
        <v>157.83000000000001</v>
      </c>
      <c r="AF20" s="508">
        <v>157.83000000000001</v>
      </c>
      <c r="AG20" s="508">
        <v>157.83000000000001</v>
      </c>
      <c r="AH20" s="508">
        <v>157.83000000000001</v>
      </c>
      <c r="AI20" s="508">
        <v>157.83000000000001</v>
      </c>
      <c r="AJ20" s="508">
        <v>157.83000000000001</v>
      </c>
      <c r="AK20" s="508">
        <v>157.83000000000001</v>
      </c>
      <c r="AL20" s="508">
        <v>157.83000000000001</v>
      </c>
      <c r="AM20" s="508">
        <v>157.83000000000001</v>
      </c>
      <c r="AN20" s="508">
        <v>157.83000000000001</v>
      </c>
      <c r="AO20" s="508">
        <v>157.83000000000001</v>
      </c>
      <c r="AP20" s="508">
        <v>157.83000000000001</v>
      </c>
      <c r="AR20" s="157" t="s">
        <v>2514</v>
      </c>
    </row>
    <row r="21" spans="1:44">
      <c r="A21">
        <v>42</v>
      </c>
      <c r="B21" s="155" t="s">
        <v>317</v>
      </c>
      <c r="C21" s="155" t="s">
        <v>289</v>
      </c>
      <c r="D21" s="508">
        <v>199.22</v>
      </c>
      <c r="E21" s="508">
        <v>199.22</v>
      </c>
      <c r="F21" s="508">
        <v>199.22</v>
      </c>
      <c r="G21" s="508">
        <v>199.22</v>
      </c>
      <c r="H21" s="508">
        <v>199.22</v>
      </c>
      <c r="I21" s="508">
        <v>199.22</v>
      </c>
      <c r="J21" s="508">
        <v>199.22</v>
      </c>
      <c r="K21" s="508">
        <v>199.22</v>
      </c>
      <c r="L21" s="508">
        <v>199.22</v>
      </c>
      <c r="M21" s="508">
        <v>199.22</v>
      </c>
      <c r="N21" s="508">
        <v>199.22</v>
      </c>
      <c r="O21" s="508">
        <v>199.22</v>
      </c>
      <c r="P21" s="508">
        <v>199.22</v>
      </c>
      <c r="Q21" s="508">
        <v>199.22</v>
      </c>
      <c r="R21" s="508">
        <v>199.22</v>
      </c>
      <c r="S21" s="508">
        <v>199.22</v>
      </c>
      <c r="T21" s="508">
        <v>199.22</v>
      </c>
      <c r="U21" s="508">
        <v>199.22</v>
      </c>
      <c r="V21" s="508">
        <v>199.22</v>
      </c>
      <c r="W21" s="508">
        <v>199.22</v>
      </c>
      <c r="X21" s="508">
        <v>199.22</v>
      </c>
      <c r="Y21" s="508">
        <v>199.22</v>
      </c>
      <c r="Z21" s="508">
        <v>199.22</v>
      </c>
      <c r="AA21" s="508">
        <v>199.22</v>
      </c>
      <c r="AB21" s="508">
        <v>199.22</v>
      </c>
      <c r="AC21" s="508">
        <v>199.22</v>
      </c>
      <c r="AD21" s="508">
        <v>199.22</v>
      </c>
      <c r="AE21" s="508">
        <v>199.22</v>
      </c>
      <c r="AF21" s="508">
        <v>199.22</v>
      </c>
      <c r="AG21" s="508">
        <v>199.22</v>
      </c>
      <c r="AH21" s="508">
        <v>199.22</v>
      </c>
      <c r="AI21" s="508">
        <v>199.22</v>
      </c>
      <c r="AJ21" s="508">
        <v>199.22</v>
      </c>
      <c r="AK21" s="508">
        <v>199.22</v>
      </c>
      <c r="AL21" s="508">
        <v>199.22</v>
      </c>
      <c r="AM21" s="508">
        <v>199.22</v>
      </c>
      <c r="AN21" s="508">
        <v>199.22</v>
      </c>
      <c r="AO21" s="508">
        <v>199.22</v>
      </c>
      <c r="AP21" s="508">
        <v>199.22</v>
      </c>
      <c r="AR21" s="157" t="s">
        <v>289</v>
      </c>
    </row>
    <row r="22" spans="1:44">
      <c r="A22">
        <v>43</v>
      </c>
      <c r="B22" s="155" t="s">
        <v>382</v>
      </c>
      <c r="C22" s="155" t="s">
        <v>289</v>
      </c>
      <c r="D22" s="508">
        <v>431.62</v>
      </c>
      <c r="E22" s="508">
        <v>431.62</v>
      </c>
      <c r="F22" s="508">
        <v>431.62</v>
      </c>
      <c r="G22" s="508">
        <v>431.62</v>
      </c>
      <c r="H22" s="508">
        <v>431.62</v>
      </c>
      <c r="I22" s="508">
        <v>431.62</v>
      </c>
      <c r="J22" s="508">
        <v>431.62</v>
      </c>
      <c r="K22" s="508">
        <v>431.62</v>
      </c>
      <c r="L22" s="508">
        <v>431.62</v>
      </c>
      <c r="M22" s="508">
        <v>431.62</v>
      </c>
      <c r="N22" s="508">
        <v>431.62</v>
      </c>
      <c r="O22" s="508">
        <v>431.62</v>
      </c>
      <c r="P22" s="508">
        <v>431.62</v>
      </c>
      <c r="Q22" s="508">
        <v>431.62</v>
      </c>
      <c r="R22" s="508">
        <v>431.62</v>
      </c>
      <c r="S22" s="508">
        <v>431.62</v>
      </c>
      <c r="T22" s="508">
        <v>431.62</v>
      </c>
      <c r="U22" s="508">
        <v>431.62</v>
      </c>
      <c r="V22" s="508">
        <v>431.62</v>
      </c>
      <c r="W22" s="508">
        <v>431.62</v>
      </c>
      <c r="X22" s="508">
        <v>431.62</v>
      </c>
      <c r="Y22" s="508">
        <v>431.62</v>
      </c>
      <c r="Z22" s="508">
        <v>431.62</v>
      </c>
      <c r="AA22" s="508">
        <v>431.62</v>
      </c>
      <c r="AB22" s="508">
        <v>431.62</v>
      </c>
      <c r="AC22" s="508">
        <v>431.62</v>
      </c>
      <c r="AD22" s="508">
        <v>431.62</v>
      </c>
      <c r="AE22" s="508">
        <v>431.62</v>
      </c>
      <c r="AF22" s="508">
        <v>431.62</v>
      </c>
      <c r="AG22" s="508">
        <v>431.62</v>
      </c>
      <c r="AH22" s="508">
        <v>431.62</v>
      </c>
      <c r="AI22" s="508">
        <v>431.62</v>
      </c>
      <c r="AJ22" s="508">
        <v>431.62</v>
      </c>
      <c r="AK22" s="508">
        <v>431.62</v>
      </c>
      <c r="AL22" s="508">
        <v>431.62</v>
      </c>
      <c r="AM22" s="508">
        <v>431.62</v>
      </c>
      <c r="AN22" s="508">
        <v>431.62</v>
      </c>
      <c r="AO22" s="508">
        <v>431.62</v>
      </c>
      <c r="AP22" s="508">
        <v>431.62</v>
      </c>
    </row>
    <row r="23" spans="1:44">
      <c r="A23">
        <v>44</v>
      </c>
      <c r="B23" s="155" t="s">
        <v>286</v>
      </c>
      <c r="C23" s="155" t="s">
        <v>216</v>
      </c>
      <c r="D23" s="508">
        <v>25.58</v>
      </c>
      <c r="E23" s="508">
        <v>25.58</v>
      </c>
      <c r="F23" s="508">
        <v>25.58</v>
      </c>
      <c r="G23" s="508">
        <v>25.58</v>
      </c>
      <c r="H23" s="508">
        <v>25.58</v>
      </c>
      <c r="I23" s="508">
        <v>25.58</v>
      </c>
      <c r="J23" s="508">
        <v>25.58</v>
      </c>
      <c r="K23" s="508">
        <v>25.58</v>
      </c>
      <c r="L23" s="508">
        <v>25.58</v>
      </c>
      <c r="M23" s="508">
        <v>25.58</v>
      </c>
      <c r="N23" s="508">
        <v>25.58</v>
      </c>
      <c r="O23" s="508">
        <v>25.58</v>
      </c>
      <c r="P23" s="508">
        <v>25.58</v>
      </c>
      <c r="Q23" s="508">
        <v>25.58</v>
      </c>
      <c r="R23" s="508">
        <v>25.58</v>
      </c>
      <c r="S23" s="508">
        <v>25.58</v>
      </c>
      <c r="T23" s="508">
        <v>25.58</v>
      </c>
      <c r="U23" s="508">
        <v>25.58</v>
      </c>
      <c r="V23" s="508">
        <v>25.58</v>
      </c>
      <c r="W23" s="508">
        <v>25.58</v>
      </c>
      <c r="X23" s="508">
        <v>25.58</v>
      </c>
      <c r="Y23" s="508">
        <v>25.58</v>
      </c>
      <c r="Z23" s="508">
        <v>25.58</v>
      </c>
      <c r="AA23" s="508">
        <v>25.58</v>
      </c>
      <c r="AB23" s="508">
        <v>25.58</v>
      </c>
      <c r="AC23" s="508">
        <v>25.58</v>
      </c>
      <c r="AD23" s="508">
        <v>25.58</v>
      </c>
      <c r="AE23" s="508">
        <v>25.58</v>
      </c>
      <c r="AF23" s="508">
        <v>25.58</v>
      </c>
      <c r="AG23" s="508">
        <v>25.58</v>
      </c>
      <c r="AH23" s="508">
        <v>25.58</v>
      </c>
      <c r="AI23" s="508">
        <v>25.58</v>
      </c>
      <c r="AJ23" s="508">
        <v>25.58</v>
      </c>
      <c r="AK23" s="508">
        <v>25.58</v>
      </c>
      <c r="AL23" s="508">
        <v>25.58</v>
      </c>
      <c r="AM23" s="508">
        <v>25.58</v>
      </c>
      <c r="AN23" s="508">
        <v>25.58</v>
      </c>
      <c r="AO23" s="508">
        <v>25.58</v>
      </c>
      <c r="AP23" s="508">
        <v>25.58</v>
      </c>
      <c r="AR23" s="157" t="s">
        <v>2514</v>
      </c>
    </row>
    <row r="24" spans="1:44">
      <c r="A24">
        <v>46</v>
      </c>
      <c r="B24" s="155" t="s">
        <v>341</v>
      </c>
      <c r="C24" s="155" t="s">
        <v>289</v>
      </c>
      <c r="D24" s="508">
        <v>228.91</v>
      </c>
      <c r="E24" s="508">
        <v>228.91</v>
      </c>
      <c r="F24" s="508">
        <v>228.91</v>
      </c>
      <c r="G24" s="508">
        <v>228.91</v>
      </c>
      <c r="H24" s="508">
        <v>228.91</v>
      </c>
      <c r="I24" s="508">
        <v>228.91</v>
      </c>
      <c r="J24" s="508">
        <v>228.91</v>
      </c>
      <c r="K24" s="508">
        <v>228.91</v>
      </c>
      <c r="L24" s="508">
        <v>228.91</v>
      </c>
      <c r="M24" s="508">
        <v>228.91</v>
      </c>
      <c r="N24" s="508">
        <v>228.91</v>
      </c>
      <c r="O24" s="508">
        <v>228.91</v>
      </c>
      <c r="P24" s="508">
        <v>228.91</v>
      </c>
      <c r="Q24" s="508">
        <v>228.91</v>
      </c>
      <c r="R24" s="508">
        <v>228.91</v>
      </c>
      <c r="S24" s="508">
        <v>228.91</v>
      </c>
      <c r="T24" s="508">
        <v>228.91</v>
      </c>
      <c r="U24" s="508">
        <v>228.91</v>
      </c>
      <c r="V24" s="508">
        <v>228.91</v>
      </c>
      <c r="W24" s="508">
        <v>228.91</v>
      </c>
      <c r="X24" s="508">
        <v>228.91</v>
      </c>
      <c r="Y24" s="508">
        <v>228.91</v>
      </c>
      <c r="Z24" s="508">
        <v>228.91</v>
      </c>
      <c r="AA24" s="508">
        <v>228.91</v>
      </c>
      <c r="AB24" s="508">
        <v>228.91</v>
      </c>
      <c r="AC24" s="508">
        <v>228.91</v>
      </c>
      <c r="AD24" s="508">
        <v>228.91</v>
      </c>
      <c r="AE24" s="508">
        <v>228.91</v>
      </c>
      <c r="AF24" s="508">
        <v>228.91</v>
      </c>
      <c r="AG24" s="508">
        <v>228.91</v>
      </c>
      <c r="AH24" s="508">
        <v>228.91</v>
      </c>
      <c r="AI24" s="508">
        <v>228.91</v>
      </c>
      <c r="AJ24" s="508">
        <v>228.91</v>
      </c>
      <c r="AK24" s="508">
        <v>228.91</v>
      </c>
      <c r="AL24" s="508">
        <v>228.91</v>
      </c>
      <c r="AM24" s="508">
        <v>228.91</v>
      </c>
      <c r="AN24" s="508">
        <v>228.91</v>
      </c>
      <c r="AO24" s="508">
        <v>228.91</v>
      </c>
      <c r="AP24" s="508">
        <v>228.91</v>
      </c>
      <c r="AR24" s="157" t="s">
        <v>2514</v>
      </c>
    </row>
    <row r="25" spans="1:44">
      <c r="A25">
        <v>47</v>
      </c>
      <c r="B25" s="155" t="s">
        <v>389</v>
      </c>
      <c r="C25" s="155" t="s">
        <v>289</v>
      </c>
      <c r="D25" s="508">
        <v>235.6</v>
      </c>
      <c r="E25" s="508">
        <v>235.6</v>
      </c>
      <c r="F25" s="508">
        <v>235.6</v>
      </c>
      <c r="G25" s="508">
        <v>235.6</v>
      </c>
      <c r="H25" s="508">
        <v>235.6</v>
      </c>
      <c r="I25" s="508">
        <v>235.6</v>
      </c>
      <c r="J25" s="508">
        <v>235.6</v>
      </c>
      <c r="K25" s="508">
        <v>235.6</v>
      </c>
      <c r="L25" s="508">
        <v>235.6</v>
      </c>
      <c r="M25" s="508">
        <v>235.6</v>
      </c>
      <c r="N25" s="508">
        <v>235.6</v>
      </c>
      <c r="O25" s="508">
        <v>235.6</v>
      </c>
      <c r="P25" s="508">
        <v>235.6</v>
      </c>
      <c r="Q25" s="508">
        <v>235.6</v>
      </c>
      <c r="R25" s="508">
        <v>235.6</v>
      </c>
      <c r="S25" s="508">
        <v>235.6</v>
      </c>
      <c r="T25" s="508">
        <v>235.6</v>
      </c>
      <c r="U25" s="508">
        <v>235.6</v>
      </c>
      <c r="V25" s="508">
        <v>235.6</v>
      </c>
      <c r="W25" s="508">
        <v>235.6</v>
      </c>
      <c r="X25" s="508">
        <v>235.6</v>
      </c>
      <c r="Y25" s="508">
        <v>235.6</v>
      </c>
      <c r="Z25" s="508">
        <v>235.6</v>
      </c>
      <c r="AA25" s="508">
        <v>235.6</v>
      </c>
      <c r="AB25" s="508">
        <v>235.6</v>
      </c>
      <c r="AC25" s="508">
        <v>235.6</v>
      </c>
      <c r="AD25" s="508">
        <v>235.6</v>
      </c>
      <c r="AE25" s="508">
        <v>235.6</v>
      </c>
      <c r="AF25" s="508">
        <v>235.6</v>
      </c>
      <c r="AG25" s="508">
        <v>235.6</v>
      </c>
      <c r="AH25" s="508">
        <v>235.6</v>
      </c>
      <c r="AI25" s="508">
        <v>235.6</v>
      </c>
      <c r="AJ25" s="508">
        <v>235.6</v>
      </c>
      <c r="AK25" s="508">
        <v>235.6</v>
      </c>
      <c r="AL25" s="508">
        <v>235.6</v>
      </c>
      <c r="AM25" s="508">
        <v>235.6</v>
      </c>
      <c r="AN25" s="508">
        <v>235.6</v>
      </c>
      <c r="AO25" s="508">
        <v>235.6</v>
      </c>
      <c r="AP25" s="508">
        <v>235.6</v>
      </c>
    </row>
    <row r="26" spans="1:44">
      <c r="A26">
        <v>48</v>
      </c>
      <c r="B26" s="155" t="s">
        <v>360</v>
      </c>
      <c r="C26" s="155" t="s">
        <v>289</v>
      </c>
      <c r="D26" s="508">
        <v>1012.12</v>
      </c>
      <c r="E26" s="508">
        <v>1012.12</v>
      </c>
      <c r="F26" s="508">
        <v>1012.12</v>
      </c>
      <c r="G26" s="508">
        <v>1012.12</v>
      </c>
      <c r="H26" s="508">
        <v>1012.12</v>
      </c>
      <c r="I26" s="508">
        <v>1012.12</v>
      </c>
      <c r="J26" s="508">
        <v>1012.12</v>
      </c>
      <c r="K26" s="508">
        <v>1012.12</v>
      </c>
      <c r="L26" s="508">
        <v>1012.12</v>
      </c>
      <c r="M26" s="508">
        <v>1012.12</v>
      </c>
      <c r="N26" s="508">
        <v>1012.12</v>
      </c>
      <c r="O26" s="508">
        <v>1012.12</v>
      </c>
      <c r="P26" s="508">
        <v>1012.12</v>
      </c>
      <c r="Q26" s="508">
        <v>1012.12</v>
      </c>
      <c r="R26" s="508">
        <v>1012.12</v>
      </c>
      <c r="S26" s="508">
        <v>1012.12</v>
      </c>
      <c r="T26" s="508">
        <v>1012.12</v>
      </c>
      <c r="U26" s="508">
        <v>1012.12</v>
      </c>
      <c r="V26" s="508">
        <v>1012.12</v>
      </c>
      <c r="W26" s="508">
        <v>1012.12</v>
      </c>
      <c r="X26" s="508">
        <v>1012.12</v>
      </c>
      <c r="Y26" s="508">
        <v>1012.12</v>
      </c>
      <c r="Z26" s="508">
        <v>1012.12</v>
      </c>
      <c r="AA26" s="508">
        <v>1012.12</v>
      </c>
      <c r="AB26" s="508">
        <v>1012.12</v>
      </c>
      <c r="AC26" s="508">
        <v>1012.12</v>
      </c>
      <c r="AD26" s="508">
        <v>1012.12</v>
      </c>
      <c r="AE26" s="508">
        <v>1012.12</v>
      </c>
      <c r="AF26" s="508">
        <v>1012.12</v>
      </c>
      <c r="AG26" s="508">
        <v>1012.12</v>
      </c>
      <c r="AH26" s="508">
        <v>1012.12</v>
      </c>
      <c r="AI26" s="508">
        <v>1012.12</v>
      </c>
      <c r="AJ26" s="508">
        <v>1012.12</v>
      </c>
      <c r="AK26" s="508">
        <v>1012.12</v>
      </c>
      <c r="AL26" s="508">
        <v>1012.12</v>
      </c>
      <c r="AM26" s="508">
        <v>1012.12</v>
      </c>
      <c r="AN26" s="508">
        <v>1012.12</v>
      </c>
      <c r="AO26" s="508">
        <v>1012.12</v>
      </c>
      <c r="AP26" s="508">
        <v>1012.12</v>
      </c>
      <c r="AR26" s="157" t="s">
        <v>2514</v>
      </c>
    </row>
    <row r="27" spans="1:44">
      <c r="A27">
        <v>50</v>
      </c>
      <c r="B27" s="155" t="s">
        <v>306</v>
      </c>
      <c r="C27" s="155" t="s">
        <v>289</v>
      </c>
      <c r="D27" s="508">
        <v>669.87</v>
      </c>
      <c r="E27" s="508">
        <v>669.87</v>
      </c>
      <c r="F27" s="508">
        <v>669.87</v>
      </c>
      <c r="G27" s="508">
        <v>669.87</v>
      </c>
      <c r="H27" s="508">
        <v>669.87</v>
      </c>
      <c r="I27" s="508">
        <v>669.87</v>
      </c>
      <c r="J27" s="508">
        <v>669.87</v>
      </c>
      <c r="K27" s="508">
        <v>669.87</v>
      </c>
      <c r="L27" s="508">
        <v>669.87</v>
      </c>
      <c r="M27" s="508">
        <v>669.87</v>
      </c>
      <c r="N27" s="508">
        <v>669.87</v>
      </c>
      <c r="O27" s="508">
        <v>669.87</v>
      </c>
      <c r="P27" s="508">
        <v>669.87</v>
      </c>
      <c r="Q27" s="508">
        <v>669.87</v>
      </c>
      <c r="R27" s="508">
        <v>669.87</v>
      </c>
      <c r="S27" s="508">
        <v>669.87</v>
      </c>
      <c r="T27" s="508">
        <v>669.87</v>
      </c>
      <c r="U27" s="508">
        <v>669.87</v>
      </c>
      <c r="V27" s="508">
        <v>669.87</v>
      </c>
      <c r="W27" s="508">
        <v>669.87</v>
      </c>
      <c r="X27" s="508">
        <v>669.87</v>
      </c>
      <c r="Y27" s="508">
        <v>669.87</v>
      </c>
      <c r="Z27" s="508">
        <v>669.87</v>
      </c>
      <c r="AA27" s="508">
        <v>669.87</v>
      </c>
      <c r="AB27" s="508">
        <v>669.87</v>
      </c>
      <c r="AC27" s="508">
        <v>669.87</v>
      </c>
      <c r="AD27" s="508">
        <v>669.87</v>
      </c>
      <c r="AE27" s="508">
        <v>669.87</v>
      </c>
      <c r="AF27" s="508">
        <v>669.87</v>
      </c>
      <c r="AG27" s="508">
        <v>669.87</v>
      </c>
      <c r="AH27" s="508">
        <v>669.87</v>
      </c>
      <c r="AI27" s="508">
        <v>669.87</v>
      </c>
      <c r="AJ27" s="508">
        <v>669.87</v>
      </c>
      <c r="AK27" s="508">
        <v>669.87</v>
      </c>
      <c r="AL27" s="508">
        <v>669.87</v>
      </c>
      <c r="AM27" s="508">
        <v>669.87</v>
      </c>
      <c r="AN27" s="508">
        <v>669.87</v>
      </c>
      <c r="AO27" s="508">
        <v>669.87</v>
      </c>
      <c r="AP27" s="508">
        <v>669.87</v>
      </c>
    </row>
    <row r="28" spans="1:44">
      <c r="A28">
        <v>54</v>
      </c>
      <c r="B28" s="155" t="s">
        <v>331</v>
      </c>
      <c r="C28" s="155" t="s">
        <v>289</v>
      </c>
      <c r="D28" s="508">
        <v>304.55</v>
      </c>
      <c r="E28" s="508">
        <v>304.55</v>
      </c>
      <c r="F28" s="508">
        <v>304.55</v>
      </c>
      <c r="G28" s="508">
        <v>304.55</v>
      </c>
      <c r="H28" s="508">
        <v>304.55</v>
      </c>
      <c r="I28" s="508">
        <v>304.55</v>
      </c>
      <c r="J28" s="508">
        <v>304.55</v>
      </c>
      <c r="K28" s="508">
        <v>304.55</v>
      </c>
      <c r="L28" s="508">
        <v>304.55</v>
      </c>
      <c r="M28" s="508">
        <v>304.55</v>
      </c>
      <c r="N28" s="508">
        <v>304.55</v>
      </c>
      <c r="O28" s="508">
        <v>304.55</v>
      </c>
      <c r="P28" s="508">
        <v>304.55</v>
      </c>
      <c r="Q28" s="508">
        <v>304.55</v>
      </c>
      <c r="R28" s="508">
        <v>304.55</v>
      </c>
      <c r="S28" s="508">
        <v>304.55</v>
      </c>
      <c r="T28" s="508">
        <v>304.55</v>
      </c>
      <c r="U28" s="508">
        <v>304.55</v>
      </c>
      <c r="V28" s="508">
        <v>304.55</v>
      </c>
      <c r="W28" s="508">
        <v>304.55</v>
      </c>
      <c r="X28" s="508">
        <v>304.55</v>
      </c>
      <c r="Y28" s="508">
        <v>304.55</v>
      </c>
      <c r="Z28" s="508">
        <v>304.55</v>
      </c>
      <c r="AA28" s="508">
        <v>304.55</v>
      </c>
      <c r="AB28" s="508">
        <v>304.55</v>
      </c>
      <c r="AC28" s="508">
        <v>304.55</v>
      </c>
      <c r="AD28" s="508">
        <v>304.55</v>
      </c>
      <c r="AE28" s="508">
        <v>304.55</v>
      </c>
      <c r="AF28" s="508">
        <v>304.55</v>
      </c>
      <c r="AG28" s="508">
        <v>304.55</v>
      </c>
      <c r="AH28" s="508">
        <v>304.55</v>
      </c>
      <c r="AI28" s="508">
        <v>304.55</v>
      </c>
      <c r="AJ28" s="508">
        <v>304.55</v>
      </c>
      <c r="AK28" s="508">
        <v>304.55</v>
      </c>
      <c r="AL28" s="508">
        <v>304.55</v>
      </c>
      <c r="AM28" s="508">
        <v>304.55</v>
      </c>
      <c r="AN28" s="508">
        <v>304.55</v>
      </c>
      <c r="AO28" s="508">
        <v>304.55</v>
      </c>
      <c r="AP28" s="508">
        <v>304.55</v>
      </c>
      <c r="AR28" s="157" t="s">
        <v>289</v>
      </c>
    </row>
    <row r="29" spans="1:44">
      <c r="A29">
        <v>58</v>
      </c>
      <c r="B29" s="155" t="s">
        <v>384</v>
      </c>
      <c r="C29" s="155" t="s">
        <v>289</v>
      </c>
      <c r="D29" s="508">
        <v>300.05</v>
      </c>
      <c r="E29" s="508">
        <v>300.05</v>
      </c>
      <c r="F29" s="508">
        <v>300.05</v>
      </c>
      <c r="G29" s="508">
        <v>300.05</v>
      </c>
      <c r="H29" s="508">
        <v>300.05</v>
      </c>
      <c r="I29" s="508">
        <v>300.05</v>
      </c>
      <c r="J29" s="508">
        <v>300.05</v>
      </c>
      <c r="K29" s="508">
        <v>300.05</v>
      </c>
      <c r="L29" s="508">
        <v>300.05</v>
      </c>
      <c r="M29" s="508">
        <v>300.05</v>
      </c>
      <c r="N29" s="508">
        <v>300.05</v>
      </c>
      <c r="O29" s="508">
        <v>300.05</v>
      </c>
      <c r="P29" s="508">
        <v>300.05</v>
      </c>
      <c r="Q29" s="508">
        <v>300.05</v>
      </c>
      <c r="R29" s="508">
        <v>300.05</v>
      </c>
      <c r="S29" s="508">
        <v>300.05</v>
      </c>
      <c r="T29" s="508">
        <v>300.05</v>
      </c>
      <c r="U29" s="508">
        <v>300.05</v>
      </c>
      <c r="V29" s="508">
        <v>300.05</v>
      </c>
      <c r="W29" s="508">
        <v>300.05</v>
      </c>
      <c r="X29" s="508">
        <v>300.05</v>
      </c>
      <c r="Y29" s="508">
        <v>300.05</v>
      </c>
      <c r="Z29" s="508">
        <v>300.05</v>
      </c>
      <c r="AA29" s="508">
        <v>300.05</v>
      </c>
      <c r="AB29" s="508">
        <v>300.05</v>
      </c>
      <c r="AC29" s="508">
        <v>300.05</v>
      </c>
      <c r="AD29" s="508">
        <v>300.05</v>
      </c>
      <c r="AE29" s="508">
        <v>300.05</v>
      </c>
      <c r="AF29" s="508">
        <v>300.05</v>
      </c>
      <c r="AG29" s="508">
        <v>300.05</v>
      </c>
      <c r="AH29" s="508">
        <v>300.05</v>
      </c>
      <c r="AI29" s="508">
        <v>300.05</v>
      </c>
      <c r="AJ29" s="508">
        <v>300.05</v>
      </c>
      <c r="AK29" s="508">
        <v>300.05</v>
      </c>
      <c r="AL29" s="508">
        <v>300.05</v>
      </c>
      <c r="AM29" s="508">
        <v>300.05</v>
      </c>
      <c r="AN29" s="508">
        <v>300.05</v>
      </c>
      <c r="AO29" s="508">
        <v>300.05</v>
      </c>
      <c r="AP29" s="508">
        <v>300.05</v>
      </c>
    </row>
    <row r="30" spans="1:44">
      <c r="A30">
        <v>62</v>
      </c>
      <c r="B30" s="155" t="s">
        <v>310</v>
      </c>
      <c r="C30" s="155" t="s">
        <v>289</v>
      </c>
      <c r="D30" s="508">
        <v>309.24</v>
      </c>
      <c r="E30" s="508">
        <v>309.24</v>
      </c>
      <c r="F30" s="508">
        <v>309.24</v>
      </c>
      <c r="G30" s="508">
        <v>309.24</v>
      </c>
      <c r="H30" s="508">
        <v>309.24</v>
      </c>
      <c r="I30" s="508">
        <v>309.24</v>
      </c>
      <c r="J30" s="508">
        <v>309.24</v>
      </c>
      <c r="K30" s="508">
        <v>309.24</v>
      </c>
      <c r="L30" s="508">
        <v>309.24</v>
      </c>
      <c r="M30" s="508">
        <v>309.24</v>
      </c>
      <c r="N30" s="508">
        <v>309.24</v>
      </c>
      <c r="O30" s="508">
        <v>309.24</v>
      </c>
      <c r="P30" s="508">
        <v>309.24</v>
      </c>
      <c r="Q30" s="508">
        <v>309.24</v>
      </c>
      <c r="R30" s="508">
        <v>309.24</v>
      </c>
      <c r="S30" s="508">
        <v>309.24</v>
      </c>
      <c r="T30" s="508">
        <v>309.24</v>
      </c>
      <c r="U30" s="508">
        <v>309.24</v>
      </c>
      <c r="V30" s="508">
        <v>309.24</v>
      </c>
      <c r="W30" s="508">
        <v>309.24</v>
      </c>
      <c r="X30" s="508">
        <v>309.24</v>
      </c>
      <c r="Y30" s="508">
        <v>309.24</v>
      </c>
      <c r="Z30" s="508">
        <v>309.24</v>
      </c>
      <c r="AA30" s="508">
        <v>309.24</v>
      </c>
      <c r="AB30" s="508">
        <v>309.24</v>
      </c>
      <c r="AC30" s="508">
        <v>309.24</v>
      </c>
      <c r="AD30" s="508">
        <v>309.24</v>
      </c>
      <c r="AE30" s="508">
        <v>309.24</v>
      </c>
      <c r="AF30" s="508">
        <v>309.24</v>
      </c>
      <c r="AG30" s="508">
        <v>309.24</v>
      </c>
      <c r="AH30" s="508">
        <v>309.24</v>
      </c>
      <c r="AI30" s="508">
        <v>309.24</v>
      </c>
      <c r="AJ30" s="508">
        <v>309.24</v>
      </c>
      <c r="AK30" s="508">
        <v>309.24</v>
      </c>
      <c r="AL30" s="508">
        <v>309.24</v>
      </c>
      <c r="AM30" s="508">
        <v>309.24</v>
      </c>
      <c r="AN30" s="508">
        <v>309.24</v>
      </c>
      <c r="AO30" s="508">
        <v>309.24</v>
      </c>
      <c r="AP30" s="508">
        <v>309.24</v>
      </c>
      <c r="AR30" s="157" t="s">
        <v>2514</v>
      </c>
    </row>
    <row r="31" spans="1:44">
      <c r="A31">
        <v>63</v>
      </c>
      <c r="B31" s="155" t="s">
        <v>323</v>
      </c>
      <c r="C31" s="155" t="s">
        <v>289</v>
      </c>
      <c r="D31" s="508">
        <v>365.77</v>
      </c>
      <c r="E31" s="508">
        <v>365.77</v>
      </c>
      <c r="F31" s="508">
        <v>365.77</v>
      </c>
      <c r="G31" s="508">
        <v>365.77</v>
      </c>
      <c r="H31" s="508">
        <v>365.77</v>
      </c>
      <c r="I31" s="508">
        <v>365.77</v>
      </c>
      <c r="J31" s="508">
        <v>365.77</v>
      </c>
      <c r="K31" s="508">
        <v>365.77</v>
      </c>
      <c r="L31" s="508">
        <v>365.77</v>
      </c>
      <c r="M31" s="508">
        <v>365.77</v>
      </c>
      <c r="N31" s="508">
        <v>365.77</v>
      </c>
      <c r="O31" s="508">
        <v>365.77</v>
      </c>
      <c r="P31" s="508">
        <v>365.77</v>
      </c>
      <c r="Q31" s="508">
        <v>365.77</v>
      </c>
      <c r="R31" s="508">
        <v>365.77</v>
      </c>
      <c r="S31" s="508">
        <v>365.77</v>
      </c>
      <c r="T31" s="508">
        <v>365.77</v>
      </c>
      <c r="U31" s="508">
        <v>365.77</v>
      </c>
      <c r="V31" s="508">
        <v>365.77</v>
      </c>
      <c r="W31" s="508">
        <v>365.77</v>
      </c>
      <c r="X31" s="508">
        <v>365.77</v>
      </c>
      <c r="Y31" s="508">
        <v>365.77</v>
      </c>
      <c r="Z31" s="508">
        <v>365.77</v>
      </c>
      <c r="AA31" s="508">
        <v>365.77</v>
      </c>
      <c r="AB31" s="508">
        <v>365.77</v>
      </c>
      <c r="AC31" s="508">
        <v>365.77</v>
      </c>
      <c r="AD31" s="508">
        <v>365.77</v>
      </c>
      <c r="AE31" s="508">
        <v>365.77</v>
      </c>
      <c r="AF31" s="508">
        <v>365.77</v>
      </c>
      <c r="AG31" s="508">
        <v>365.77</v>
      </c>
      <c r="AH31" s="508">
        <v>365.77</v>
      </c>
      <c r="AI31" s="508">
        <v>365.77</v>
      </c>
      <c r="AJ31" s="508">
        <v>365.77</v>
      </c>
      <c r="AK31" s="508">
        <v>365.77</v>
      </c>
      <c r="AL31" s="508">
        <v>365.77</v>
      </c>
      <c r="AM31" s="508">
        <v>365.77</v>
      </c>
      <c r="AN31" s="508">
        <v>365.77</v>
      </c>
      <c r="AO31" s="508">
        <v>365.77</v>
      </c>
      <c r="AP31" s="508">
        <v>365.77</v>
      </c>
      <c r="AR31" s="157" t="s">
        <v>289</v>
      </c>
    </row>
    <row r="32" spans="1:44">
      <c r="A32">
        <v>64</v>
      </c>
      <c r="B32" s="155" t="s">
        <v>301</v>
      </c>
      <c r="C32" s="155" t="s">
        <v>289</v>
      </c>
      <c r="D32" s="508">
        <v>853.54</v>
      </c>
      <c r="E32" s="508">
        <v>853.54</v>
      </c>
      <c r="F32" s="508">
        <v>853.54</v>
      </c>
      <c r="G32" s="508">
        <v>853.54</v>
      </c>
      <c r="H32" s="508">
        <v>853.54</v>
      </c>
      <c r="I32" s="508">
        <v>853.54</v>
      </c>
      <c r="J32" s="508">
        <v>853.54</v>
      </c>
      <c r="K32" s="508">
        <v>853.54</v>
      </c>
      <c r="L32" s="508">
        <v>853.54</v>
      </c>
      <c r="M32" s="508">
        <v>853.54</v>
      </c>
      <c r="N32" s="508">
        <v>853.54</v>
      </c>
      <c r="O32" s="508">
        <v>853.54</v>
      </c>
      <c r="P32" s="508">
        <v>853.54</v>
      </c>
      <c r="Q32" s="508">
        <v>853.54</v>
      </c>
      <c r="R32" s="508">
        <v>853.54</v>
      </c>
      <c r="S32" s="508">
        <v>853.54</v>
      </c>
      <c r="T32" s="508">
        <v>853.54</v>
      </c>
      <c r="U32" s="508">
        <v>853.54</v>
      </c>
      <c r="V32" s="508">
        <v>853.54</v>
      </c>
      <c r="W32" s="508">
        <v>853.54</v>
      </c>
      <c r="X32" s="508">
        <v>853.54</v>
      </c>
      <c r="Y32" s="508">
        <v>853.54</v>
      </c>
      <c r="Z32" s="508">
        <v>853.54</v>
      </c>
      <c r="AA32" s="508">
        <v>853.54</v>
      </c>
      <c r="AB32" s="508">
        <v>853.54</v>
      </c>
      <c r="AC32" s="508">
        <v>853.54</v>
      </c>
      <c r="AD32" s="508">
        <v>853.54</v>
      </c>
      <c r="AE32" s="508">
        <v>853.54</v>
      </c>
      <c r="AF32" s="508">
        <v>853.54</v>
      </c>
      <c r="AG32" s="508">
        <v>853.54</v>
      </c>
      <c r="AH32" s="508">
        <v>853.54</v>
      </c>
      <c r="AI32" s="508">
        <v>853.54</v>
      </c>
      <c r="AJ32" s="508">
        <v>853.54</v>
      </c>
      <c r="AK32" s="508">
        <v>853.54</v>
      </c>
      <c r="AL32" s="508">
        <v>853.54</v>
      </c>
      <c r="AM32" s="508">
        <v>853.54</v>
      </c>
      <c r="AN32" s="508">
        <v>853.54</v>
      </c>
      <c r="AO32" s="508">
        <v>853.54</v>
      </c>
      <c r="AP32" s="508">
        <v>853.54</v>
      </c>
      <c r="AR32" s="157" t="s">
        <v>2515</v>
      </c>
    </row>
    <row r="33" spans="1:44">
      <c r="A33">
        <v>68</v>
      </c>
      <c r="B33" s="155" t="s">
        <v>390</v>
      </c>
      <c r="C33" s="155" t="s">
        <v>289</v>
      </c>
      <c r="D33" s="508">
        <v>195.63</v>
      </c>
      <c r="E33" s="508">
        <v>195.63</v>
      </c>
      <c r="F33" s="508">
        <v>195.63</v>
      </c>
      <c r="G33" s="508">
        <v>195.63</v>
      </c>
      <c r="H33" s="508">
        <v>195.63</v>
      </c>
      <c r="I33" s="508">
        <v>195.63</v>
      </c>
      <c r="J33" s="508">
        <v>195.63</v>
      </c>
      <c r="K33" s="508">
        <v>195.63</v>
      </c>
      <c r="L33" s="508">
        <v>195.63</v>
      </c>
      <c r="M33" s="508">
        <v>195.63</v>
      </c>
      <c r="N33" s="508">
        <v>195.63</v>
      </c>
      <c r="O33" s="508">
        <v>195.63</v>
      </c>
      <c r="P33" s="508">
        <v>195.63</v>
      </c>
      <c r="Q33" s="508">
        <v>195.63</v>
      </c>
      <c r="R33" s="508">
        <v>195.63</v>
      </c>
      <c r="S33" s="508">
        <v>195.63</v>
      </c>
      <c r="T33" s="508">
        <v>195.63</v>
      </c>
      <c r="U33" s="508">
        <v>195.63</v>
      </c>
      <c r="V33" s="508">
        <v>195.63</v>
      </c>
      <c r="W33" s="508">
        <v>195.63</v>
      </c>
      <c r="X33" s="508">
        <v>195.63</v>
      </c>
      <c r="Y33" s="508">
        <v>195.63</v>
      </c>
      <c r="Z33" s="508">
        <v>195.63</v>
      </c>
      <c r="AA33" s="508">
        <v>195.63</v>
      </c>
      <c r="AB33" s="508">
        <v>195.63</v>
      </c>
      <c r="AC33" s="508">
        <v>195.63</v>
      </c>
      <c r="AD33" s="508">
        <v>195.63</v>
      </c>
      <c r="AE33" s="508">
        <v>195.63</v>
      </c>
      <c r="AF33" s="508">
        <v>195.63</v>
      </c>
      <c r="AG33" s="508">
        <v>195.63</v>
      </c>
      <c r="AH33" s="508">
        <v>195.63</v>
      </c>
      <c r="AI33" s="508">
        <v>195.63</v>
      </c>
      <c r="AJ33" s="508">
        <v>195.63</v>
      </c>
      <c r="AK33" s="508">
        <v>195.63</v>
      </c>
      <c r="AL33" s="508">
        <v>195.63</v>
      </c>
      <c r="AM33" s="508">
        <v>195.63</v>
      </c>
      <c r="AN33" s="508">
        <v>195.63</v>
      </c>
      <c r="AO33" s="508">
        <v>195.63</v>
      </c>
      <c r="AP33" s="508">
        <v>195.63</v>
      </c>
    </row>
    <row r="34" spans="1:44">
      <c r="A34">
        <v>74</v>
      </c>
      <c r="B34" s="155" t="s">
        <v>312</v>
      </c>
      <c r="C34" s="155" t="s">
        <v>289</v>
      </c>
      <c r="D34" s="508">
        <v>364.46</v>
      </c>
      <c r="E34" s="508">
        <v>364.46</v>
      </c>
      <c r="F34" s="508">
        <v>364.46</v>
      </c>
      <c r="G34" s="508">
        <v>364.46</v>
      </c>
      <c r="H34" s="508">
        <v>364.46</v>
      </c>
      <c r="I34" s="508">
        <v>364.46</v>
      </c>
      <c r="J34" s="508">
        <v>364.46</v>
      </c>
      <c r="K34" s="508">
        <v>364.46</v>
      </c>
      <c r="L34" s="508">
        <v>364.46</v>
      </c>
      <c r="M34" s="508">
        <v>364.46</v>
      </c>
      <c r="N34" s="508">
        <v>364.46</v>
      </c>
      <c r="O34" s="508">
        <v>364.46</v>
      </c>
      <c r="P34" s="508">
        <v>364.46</v>
      </c>
      <c r="Q34" s="508">
        <v>364.46</v>
      </c>
      <c r="R34" s="508">
        <v>364.46</v>
      </c>
      <c r="S34" s="508">
        <v>364.46</v>
      </c>
      <c r="T34" s="508">
        <v>364.46</v>
      </c>
      <c r="U34" s="508">
        <v>364.46</v>
      </c>
      <c r="V34" s="508">
        <v>364.46</v>
      </c>
      <c r="W34" s="508">
        <v>364.46</v>
      </c>
      <c r="X34" s="508">
        <v>364.46</v>
      </c>
      <c r="Y34" s="508">
        <v>364.46</v>
      </c>
      <c r="Z34" s="508">
        <v>364.46</v>
      </c>
      <c r="AA34" s="508">
        <v>364.46</v>
      </c>
      <c r="AB34" s="508">
        <v>364.46</v>
      </c>
      <c r="AC34" s="508">
        <v>364.46</v>
      </c>
      <c r="AD34" s="508">
        <v>364.46</v>
      </c>
      <c r="AE34" s="508">
        <v>364.46</v>
      </c>
      <c r="AF34" s="508">
        <v>364.46</v>
      </c>
      <c r="AG34" s="508">
        <v>364.46</v>
      </c>
      <c r="AH34" s="508">
        <v>364.46</v>
      </c>
      <c r="AI34" s="508">
        <v>364.46</v>
      </c>
      <c r="AJ34" s="508">
        <v>364.46</v>
      </c>
      <c r="AK34" s="508">
        <v>364.46</v>
      </c>
      <c r="AL34" s="508">
        <v>364.46</v>
      </c>
      <c r="AM34" s="508">
        <v>364.46</v>
      </c>
      <c r="AN34" s="508">
        <v>364.46</v>
      </c>
      <c r="AO34" s="508">
        <v>364.46</v>
      </c>
      <c r="AP34" s="508">
        <v>364.46</v>
      </c>
      <c r="AR34" s="157" t="s">
        <v>2515</v>
      </c>
    </row>
    <row r="35" spans="1:44">
      <c r="A35">
        <v>83</v>
      </c>
      <c r="B35" s="155" t="s">
        <v>393</v>
      </c>
      <c r="C35" s="155" t="s">
        <v>289</v>
      </c>
      <c r="D35" s="508">
        <v>448.1</v>
      </c>
      <c r="E35" s="508">
        <v>448.1</v>
      </c>
      <c r="F35" s="508">
        <v>448.1</v>
      </c>
      <c r="G35" s="508">
        <v>448.1</v>
      </c>
      <c r="H35" s="508">
        <v>448.1</v>
      </c>
      <c r="I35" s="508">
        <v>448.1</v>
      </c>
      <c r="J35" s="508">
        <v>448.1</v>
      </c>
      <c r="K35" s="508">
        <v>448.1</v>
      </c>
      <c r="L35" s="508">
        <v>448.1</v>
      </c>
      <c r="M35" s="508">
        <v>448.1</v>
      </c>
      <c r="N35" s="508">
        <v>448.1</v>
      </c>
      <c r="O35" s="508">
        <v>448.1</v>
      </c>
      <c r="P35" s="508">
        <v>448.1</v>
      </c>
      <c r="Q35" s="508">
        <v>448.1</v>
      </c>
      <c r="R35" s="508">
        <v>448.1</v>
      </c>
      <c r="S35" s="508">
        <v>448.1</v>
      </c>
      <c r="T35" s="508">
        <v>448.1</v>
      </c>
      <c r="U35" s="508">
        <v>448.1</v>
      </c>
      <c r="V35" s="508">
        <v>448.1</v>
      </c>
      <c r="W35" s="508">
        <v>448.1</v>
      </c>
      <c r="X35" s="508">
        <v>448.1</v>
      </c>
      <c r="Y35" s="508">
        <v>448.1</v>
      </c>
      <c r="Z35" s="508">
        <v>448.1</v>
      </c>
      <c r="AA35" s="508">
        <v>448.1</v>
      </c>
      <c r="AB35" s="508">
        <v>448.1</v>
      </c>
      <c r="AC35" s="508">
        <v>448.1</v>
      </c>
      <c r="AD35" s="508">
        <v>448.1</v>
      </c>
      <c r="AE35" s="508">
        <v>448.1</v>
      </c>
      <c r="AF35" s="508">
        <v>448.1</v>
      </c>
      <c r="AG35" s="508">
        <v>448.1</v>
      </c>
      <c r="AH35" s="508">
        <v>448.1</v>
      </c>
      <c r="AI35" s="508">
        <v>448.1</v>
      </c>
      <c r="AJ35" s="508">
        <v>448.1</v>
      </c>
      <c r="AK35" s="508">
        <v>448.1</v>
      </c>
      <c r="AL35" s="508">
        <v>448.1</v>
      </c>
      <c r="AM35" s="508">
        <v>448.1</v>
      </c>
      <c r="AN35" s="508">
        <v>448.1</v>
      </c>
      <c r="AO35" s="508">
        <v>448.1</v>
      </c>
      <c r="AP35" s="508">
        <v>448.1</v>
      </c>
    </row>
    <row r="36" spans="1:44">
      <c r="A36">
        <v>86</v>
      </c>
      <c r="B36" s="155" t="s">
        <v>337</v>
      </c>
      <c r="C36" s="155" t="s">
        <v>289</v>
      </c>
      <c r="D36" s="508">
        <v>170.34</v>
      </c>
      <c r="E36" s="508">
        <v>170.34</v>
      </c>
      <c r="F36" s="508">
        <v>170.34</v>
      </c>
      <c r="G36" s="508">
        <v>170.34</v>
      </c>
      <c r="H36" s="508">
        <v>170.34</v>
      </c>
      <c r="I36" s="508">
        <v>170.34</v>
      </c>
      <c r="J36" s="508">
        <v>170.34</v>
      </c>
      <c r="K36" s="508">
        <v>170.34</v>
      </c>
      <c r="L36" s="508">
        <v>170.34</v>
      </c>
      <c r="M36" s="508">
        <v>170.34</v>
      </c>
      <c r="N36" s="508">
        <v>170.34</v>
      </c>
      <c r="O36" s="508">
        <v>170.34</v>
      </c>
      <c r="P36" s="508">
        <v>170.34</v>
      </c>
      <c r="Q36" s="508">
        <v>170.34</v>
      </c>
      <c r="R36" s="508">
        <v>170.34</v>
      </c>
      <c r="S36" s="508">
        <v>170.34</v>
      </c>
      <c r="T36" s="508">
        <v>170.34</v>
      </c>
      <c r="U36" s="508">
        <v>170.34</v>
      </c>
      <c r="V36" s="508">
        <v>170.34</v>
      </c>
      <c r="W36" s="508">
        <v>170.34</v>
      </c>
      <c r="X36" s="508">
        <v>170.34</v>
      </c>
      <c r="Y36" s="508">
        <v>170.34</v>
      </c>
      <c r="Z36" s="508">
        <v>170.34</v>
      </c>
      <c r="AA36" s="508">
        <v>170.34</v>
      </c>
      <c r="AB36" s="508">
        <v>170.34</v>
      </c>
      <c r="AC36" s="508">
        <v>170.34</v>
      </c>
      <c r="AD36" s="508">
        <v>170.34</v>
      </c>
      <c r="AE36" s="508">
        <v>170.34</v>
      </c>
      <c r="AF36" s="508">
        <v>170.34</v>
      </c>
      <c r="AG36" s="508">
        <v>170.34</v>
      </c>
      <c r="AH36" s="508">
        <v>170.34</v>
      </c>
      <c r="AI36" s="508">
        <v>170.34</v>
      </c>
      <c r="AJ36" s="508">
        <v>170.34</v>
      </c>
      <c r="AK36" s="508">
        <v>170.34</v>
      </c>
      <c r="AL36" s="508">
        <v>170.34</v>
      </c>
      <c r="AM36" s="508">
        <v>170.34</v>
      </c>
      <c r="AN36" s="508">
        <v>170.34</v>
      </c>
      <c r="AO36" s="508">
        <v>170.34</v>
      </c>
      <c r="AP36" s="508">
        <v>170.34</v>
      </c>
    </row>
    <row r="37" spans="1:44">
      <c r="A37">
        <v>90</v>
      </c>
      <c r="B37" s="155" t="s">
        <v>333</v>
      </c>
      <c r="C37" s="155" t="s">
        <v>289</v>
      </c>
      <c r="D37" s="508">
        <v>533.1</v>
      </c>
      <c r="E37" s="508">
        <v>533.1</v>
      </c>
      <c r="F37" s="508">
        <v>533.1</v>
      </c>
      <c r="G37" s="508">
        <v>533.1</v>
      </c>
      <c r="H37" s="508">
        <v>533.1</v>
      </c>
      <c r="I37" s="508">
        <v>533.1</v>
      </c>
      <c r="J37" s="508">
        <v>533.1</v>
      </c>
      <c r="K37" s="508">
        <v>533.1</v>
      </c>
      <c r="L37" s="508">
        <v>533.1</v>
      </c>
      <c r="M37" s="508">
        <v>533.1</v>
      </c>
      <c r="N37" s="508">
        <v>533.1</v>
      </c>
      <c r="O37" s="508">
        <v>533.1</v>
      </c>
      <c r="P37" s="508">
        <v>533.1</v>
      </c>
      <c r="Q37" s="508">
        <v>533.1</v>
      </c>
      <c r="R37" s="508">
        <v>533.1</v>
      </c>
      <c r="S37" s="508">
        <v>533.1</v>
      </c>
      <c r="T37" s="508">
        <v>533.1</v>
      </c>
      <c r="U37" s="508">
        <v>533.1</v>
      </c>
      <c r="V37" s="508">
        <v>533.1</v>
      </c>
      <c r="W37" s="508">
        <v>533.1</v>
      </c>
      <c r="X37" s="508">
        <v>533.1</v>
      </c>
      <c r="Y37" s="508">
        <v>533.1</v>
      </c>
      <c r="Z37" s="508">
        <v>533.1</v>
      </c>
      <c r="AA37" s="508">
        <v>533.1</v>
      </c>
      <c r="AB37" s="508">
        <v>533.1</v>
      </c>
      <c r="AC37" s="508">
        <v>533.1</v>
      </c>
      <c r="AD37" s="508">
        <v>533.1</v>
      </c>
      <c r="AE37" s="508">
        <v>533.1</v>
      </c>
      <c r="AF37" s="508">
        <v>533.1</v>
      </c>
      <c r="AG37" s="508">
        <v>533.1</v>
      </c>
      <c r="AH37" s="508">
        <v>533.1</v>
      </c>
      <c r="AI37" s="508">
        <v>533.1</v>
      </c>
      <c r="AJ37" s="508">
        <v>533.1</v>
      </c>
      <c r="AK37" s="508">
        <v>533.1</v>
      </c>
      <c r="AL37" s="508">
        <v>533.1</v>
      </c>
      <c r="AM37" s="508">
        <v>533.1</v>
      </c>
      <c r="AN37" s="508">
        <v>533.1</v>
      </c>
      <c r="AO37" s="508">
        <v>533.1</v>
      </c>
      <c r="AP37" s="508">
        <v>533.1</v>
      </c>
      <c r="AR37" s="157" t="s">
        <v>2514</v>
      </c>
    </row>
    <row r="38" spans="1:44">
      <c r="A38">
        <v>93</v>
      </c>
      <c r="B38" s="155" t="s">
        <v>295</v>
      </c>
      <c r="C38" s="155" t="s">
        <v>282</v>
      </c>
      <c r="D38" s="508">
        <v>842.33</v>
      </c>
      <c r="E38" s="508">
        <v>842.33</v>
      </c>
      <c r="F38" s="508">
        <v>842.33</v>
      </c>
      <c r="G38" s="508">
        <v>842.33</v>
      </c>
      <c r="H38" s="508">
        <v>842.33</v>
      </c>
      <c r="I38" s="508">
        <v>842.33</v>
      </c>
      <c r="J38" s="508">
        <v>842.33</v>
      </c>
      <c r="K38" s="508">
        <v>842.33</v>
      </c>
      <c r="L38" s="508">
        <v>842.33</v>
      </c>
      <c r="M38" s="508">
        <v>842.33</v>
      </c>
      <c r="N38" s="508">
        <v>842.33</v>
      </c>
      <c r="O38" s="508">
        <v>842.33</v>
      </c>
      <c r="P38" s="508">
        <v>842.33</v>
      </c>
      <c r="Q38" s="508">
        <v>842.33</v>
      </c>
      <c r="R38" s="508">
        <v>842.33</v>
      </c>
      <c r="S38" s="508">
        <v>842.33</v>
      </c>
      <c r="T38" s="508">
        <v>842.33</v>
      </c>
      <c r="U38" s="508">
        <v>842.33</v>
      </c>
      <c r="V38" s="508">
        <v>842.33</v>
      </c>
      <c r="W38" s="508">
        <v>842.33</v>
      </c>
      <c r="X38" s="508">
        <v>842.33</v>
      </c>
      <c r="Y38" s="508">
        <v>842.33</v>
      </c>
      <c r="Z38" s="508">
        <v>842.33</v>
      </c>
      <c r="AA38" s="508">
        <v>842.33</v>
      </c>
      <c r="AB38" s="508">
        <v>842.33</v>
      </c>
      <c r="AC38" s="508">
        <v>842.33</v>
      </c>
      <c r="AD38" s="508">
        <v>842.33</v>
      </c>
      <c r="AE38" s="508">
        <v>842.33</v>
      </c>
      <c r="AF38" s="508">
        <v>842.33</v>
      </c>
      <c r="AG38" s="508">
        <v>842.33</v>
      </c>
      <c r="AH38" s="508">
        <v>842.33</v>
      </c>
      <c r="AI38" s="508">
        <v>842.33</v>
      </c>
      <c r="AJ38" s="508">
        <v>842.33</v>
      </c>
      <c r="AK38" s="508">
        <v>842.33</v>
      </c>
      <c r="AL38" s="508">
        <v>842.33</v>
      </c>
      <c r="AM38" s="508">
        <v>842.33</v>
      </c>
      <c r="AN38" s="508">
        <v>842.33</v>
      </c>
      <c r="AO38" s="508">
        <v>842.33</v>
      </c>
      <c r="AP38" s="508">
        <v>842.33</v>
      </c>
      <c r="AR38" s="157" t="s">
        <v>2514</v>
      </c>
    </row>
    <row r="39" spans="1:44">
      <c r="A39">
        <v>94</v>
      </c>
      <c r="B39" s="155" t="s">
        <v>377</v>
      </c>
      <c r="C39" s="155" t="s">
        <v>282</v>
      </c>
      <c r="D39" s="508">
        <v>842.33</v>
      </c>
      <c r="E39" s="508">
        <v>842.33</v>
      </c>
      <c r="F39" s="508">
        <v>842.33</v>
      </c>
      <c r="G39" s="508">
        <v>842.33</v>
      </c>
      <c r="H39" s="508">
        <v>842.33</v>
      </c>
      <c r="I39" s="508">
        <v>842.33</v>
      </c>
      <c r="J39" s="508">
        <v>842.33</v>
      </c>
      <c r="K39" s="508">
        <v>842.33</v>
      </c>
      <c r="L39" s="508">
        <v>842.33</v>
      </c>
      <c r="M39" s="508">
        <v>842.33</v>
      </c>
      <c r="N39" s="508">
        <v>842.33</v>
      </c>
      <c r="O39" s="508">
        <v>842.33</v>
      </c>
      <c r="P39" s="508">
        <v>842.33</v>
      </c>
      <c r="Q39" s="508">
        <v>842.33</v>
      </c>
      <c r="R39" s="508">
        <v>842.33</v>
      </c>
      <c r="S39" s="508">
        <v>842.33</v>
      </c>
      <c r="T39" s="508">
        <v>842.33</v>
      </c>
      <c r="U39" s="508">
        <v>842.33</v>
      </c>
      <c r="V39" s="508">
        <v>842.33</v>
      </c>
      <c r="W39" s="508">
        <v>842.33</v>
      </c>
      <c r="X39" s="508">
        <v>842.33</v>
      </c>
      <c r="Y39" s="508">
        <v>842.33</v>
      </c>
      <c r="Z39" s="508">
        <v>842.33</v>
      </c>
      <c r="AA39" s="508">
        <v>842.33</v>
      </c>
      <c r="AB39" s="508">
        <v>842.33</v>
      </c>
      <c r="AC39" s="508">
        <v>842.33</v>
      </c>
      <c r="AD39" s="508">
        <v>842.33</v>
      </c>
      <c r="AE39" s="508">
        <v>842.33</v>
      </c>
      <c r="AF39" s="508">
        <v>842.33</v>
      </c>
      <c r="AG39" s="508">
        <v>842.33</v>
      </c>
      <c r="AH39" s="508">
        <v>842.33</v>
      </c>
      <c r="AI39" s="508">
        <v>842.33</v>
      </c>
      <c r="AJ39" s="508">
        <v>842.33</v>
      </c>
      <c r="AK39" s="508">
        <v>842.33</v>
      </c>
      <c r="AL39" s="508">
        <v>842.33</v>
      </c>
      <c r="AM39" s="508">
        <v>842.33</v>
      </c>
      <c r="AN39" s="508">
        <v>842.33</v>
      </c>
      <c r="AO39" s="508">
        <v>842.33</v>
      </c>
      <c r="AP39" s="508">
        <v>842.33</v>
      </c>
    </row>
    <row r="40" spans="1:44">
      <c r="A40">
        <v>96</v>
      </c>
      <c r="B40" s="155" t="s">
        <v>388</v>
      </c>
      <c r="C40" s="155" t="s">
        <v>289</v>
      </c>
      <c r="D40" s="508">
        <v>99.92</v>
      </c>
      <c r="E40" s="508">
        <v>99.92</v>
      </c>
      <c r="F40" s="508">
        <v>99.92</v>
      </c>
      <c r="G40" s="508">
        <v>99.92</v>
      </c>
      <c r="H40" s="508">
        <v>99.92</v>
      </c>
      <c r="I40" s="508">
        <v>99.92</v>
      </c>
      <c r="J40" s="508">
        <v>99.92</v>
      </c>
      <c r="K40" s="508">
        <v>99.92</v>
      </c>
      <c r="L40" s="508">
        <v>99.92</v>
      </c>
      <c r="M40" s="508">
        <v>99.92</v>
      </c>
      <c r="N40" s="508">
        <v>99.92</v>
      </c>
      <c r="O40" s="508">
        <v>99.92</v>
      </c>
      <c r="P40" s="508">
        <v>99.92</v>
      </c>
      <c r="Q40" s="508">
        <v>99.92</v>
      </c>
      <c r="R40" s="508">
        <v>99.92</v>
      </c>
      <c r="S40" s="508">
        <v>99.92</v>
      </c>
      <c r="T40" s="508">
        <v>99.92</v>
      </c>
      <c r="U40" s="508">
        <v>99.92</v>
      </c>
      <c r="V40" s="508">
        <v>99.92</v>
      </c>
      <c r="W40" s="508">
        <v>99.92</v>
      </c>
      <c r="X40" s="508">
        <v>99.92</v>
      </c>
      <c r="Y40" s="508">
        <v>99.92</v>
      </c>
      <c r="Z40" s="508">
        <v>99.92</v>
      </c>
      <c r="AA40" s="508">
        <v>99.92</v>
      </c>
      <c r="AB40" s="508">
        <v>99.92</v>
      </c>
      <c r="AC40" s="508">
        <v>99.92</v>
      </c>
      <c r="AD40" s="508">
        <v>99.92</v>
      </c>
      <c r="AE40" s="508">
        <v>99.92</v>
      </c>
      <c r="AF40" s="508">
        <v>99.92</v>
      </c>
      <c r="AG40" s="508">
        <v>99.92</v>
      </c>
      <c r="AH40" s="508">
        <v>99.92</v>
      </c>
      <c r="AI40" s="508">
        <v>99.92</v>
      </c>
      <c r="AJ40" s="508">
        <v>99.92</v>
      </c>
      <c r="AK40" s="508">
        <v>99.92</v>
      </c>
      <c r="AL40" s="508">
        <v>99.92</v>
      </c>
      <c r="AM40" s="508">
        <v>99.92</v>
      </c>
      <c r="AN40" s="508">
        <v>99.92</v>
      </c>
      <c r="AO40" s="508">
        <v>99.92</v>
      </c>
      <c r="AP40" s="508">
        <v>99.92</v>
      </c>
    </row>
    <row r="41" spans="1:44">
      <c r="A41">
        <v>98</v>
      </c>
      <c r="B41" s="155" t="s">
        <v>362</v>
      </c>
      <c r="C41" s="155" t="s">
        <v>292</v>
      </c>
      <c r="D41" s="508">
        <v>489.8</v>
      </c>
      <c r="E41" s="508">
        <v>489.8</v>
      </c>
      <c r="F41" s="508">
        <v>489.8</v>
      </c>
      <c r="G41" s="508">
        <v>489.8</v>
      </c>
      <c r="H41" s="508">
        <v>489.8</v>
      </c>
      <c r="I41" s="508">
        <v>489.8</v>
      </c>
      <c r="J41" s="508">
        <v>489.8</v>
      </c>
      <c r="K41" s="508">
        <v>489.8</v>
      </c>
      <c r="L41" s="508">
        <v>489.8</v>
      </c>
      <c r="M41" s="508">
        <v>489.8</v>
      </c>
      <c r="N41" s="508">
        <v>489.8</v>
      </c>
      <c r="O41" s="508">
        <v>489.8</v>
      </c>
      <c r="P41" s="508">
        <v>489.8</v>
      </c>
      <c r="Q41" s="508">
        <v>489.8</v>
      </c>
      <c r="R41" s="508">
        <v>489.8</v>
      </c>
      <c r="S41" s="508">
        <v>489.8</v>
      </c>
      <c r="T41" s="508">
        <v>489.8</v>
      </c>
      <c r="U41" s="508">
        <v>489.8</v>
      </c>
      <c r="V41" s="508">
        <v>489.8</v>
      </c>
      <c r="W41" s="508">
        <v>489.8</v>
      </c>
      <c r="X41" s="508">
        <v>489.8</v>
      </c>
      <c r="Y41" s="508">
        <v>489.8</v>
      </c>
      <c r="Z41" s="508">
        <v>489.8</v>
      </c>
      <c r="AA41" s="508">
        <v>489.8</v>
      </c>
      <c r="AB41" s="508">
        <v>489.8</v>
      </c>
      <c r="AC41" s="508">
        <v>489.8</v>
      </c>
      <c r="AD41" s="508">
        <v>489.8</v>
      </c>
      <c r="AE41" s="508">
        <v>489.8</v>
      </c>
      <c r="AF41" s="508">
        <v>489.8</v>
      </c>
      <c r="AG41" s="508">
        <v>489.8</v>
      </c>
      <c r="AH41" s="508">
        <v>489.8</v>
      </c>
      <c r="AI41" s="508">
        <v>489.8</v>
      </c>
      <c r="AJ41" s="508">
        <v>489.8</v>
      </c>
      <c r="AK41" s="508">
        <v>489.8</v>
      </c>
      <c r="AL41" s="508">
        <v>489.8</v>
      </c>
      <c r="AM41" s="508">
        <v>489.8</v>
      </c>
      <c r="AN41" s="508">
        <v>489.8</v>
      </c>
      <c r="AO41" s="508">
        <v>489.8</v>
      </c>
      <c r="AP41" s="508">
        <v>489.8</v>
      </c>
    </row>
    <row r="42" spans="1:44">
      <c r="A42">
        <v>107</v>
      </c>
      <c r="B42" s="155" t="s">
        <v>358</v>
      </c>
      <c r="C42" s="155" t="s">
        <v>300</v>
      </c>
      <c r="D42" s="508">
        <v>57.63</v>
      </c>
      <c r="E42" s="508">
        <v>57.63</v>
      </c>
      <c r="F42" s="508">
        <v>57.63</v>
      </c>
      <c r="G42" s="508">
        <v>57.63</v>
      </c>
      <c r="H42" s="508">
        <v>57.63</v>
      </c>
      <c r="I42" s="508">
        <v>57.63</v>
      </c>
      <c r="J42" s="508">
        <v>57.63</v>
      </c>
      <c r="K42" s="508">
        <v>57.63</v>
      </c>
      <c r="L42" s="508">
        <v>57.63</v>
      </c>
      <c r="M42" s="508">
        <v>57.63</v>
      </c>
      <c r="N42" s="508">
        <v>57.63</v>
      </c>
      <c r="O42" s="508">
        <v>57.63</v>
      </c>
      <c r="P42" s="508">
        <v>57.63</v>
      </c>
      <c r="Q42" s="508">
        <v>57.63</v>
      </c>
      <c r="R42" s="508">
        <v>57.63</v>
      </c>
      <c r="S42" s="508">
        <v>57.63</v>
      </c>
      <c r="T42" s="508">
        <v>57.63</v>
      </c>
      <c r="U42" s="508">
        <v>57.63</v>
      </c>
      <c r="V42" s="508">
        <v>57.63</v>
      </c>
      <c r="W42" s="508">
        <v>57.63</v>
      </c>
      <c r="X42" s="508">
        <v>57.63</v>
      </c>
      <c r="Y42" s="508">
        <v>57.63</v>
      </c>
      <c r="Z42" s="508">
        <v>57.63</v>
      </c>
      <c r="AA42" s="508">
        <v>57.63</v>
      </c>
      <c r="AB42" s="508">
        <v>57.63</v>
      </c>
      <c r="AC42" s="508">
        <v>57.63</v>
      </c>
      <c r="AD42" s="508">
        <v>57.63</v>
      </c>
      <c r="AE42" s="508">
        <v>57.63</v>
      </c>
      <c r="AF42" s="508">
        <v>57.63</v>
      </c>
      <c r="AG42" s="508">
        <v>57.63</v>
      </c>
      <c r="AH42" s="508">
        <v>57.63</v>
      </c>
      <c r="AI42" s="508">
        <v>57.63</v>
      </c>
      <c r="AJ42" s="508">
        <v>57.63</v>
      </c>
      <c r="AK42" s="508">
        <v>57.63</v>
      </c>
      <c r="AL42" s="508">
        <v>57.63</v>
      </c>
      <c r="AM42" s="508">
        <v>57.63</v>
      </c>
      <c r="AN42" s="508">
        <v>57.63</v>
      </c>
      <c r="AO42" s="508">
        <v>57.63</v>
      </c>
      <c r="AP42" s="508">
        <v>57.63</v>
      </c>
    </row>
    <row r="43" spans="1:44">
      <c r="A43">
        <v>110</v>
      </c>
      <c r="B43" s="155" t="s">
        <v>348</v>
      </c>
      <c r="C43" s="155" t="s">
        <v>289</v>
      </c>
      <c r="D43" s="508">
        <v>568.29</v>
      </c>
      <c r="E43" s="508">
        <v>568.29</v>
      </c>
      <c r="F43" s="508">
        <v>568.29</v>
      </c>
      <c r="G43" s="508">
        <v>568.29</v>
      </c>
      <c r="H43" s="508">
        <v>568.29</v>
      </c>
      <c r="I43" s="508">
        <v>568.29</v>
      </c>
      <c r="J43" s="508">
        <v>568.29</v>
      </c>
      <c r="K43" s="508">
        <v>568.29</v>
      </c>
      <c r="L43" s="508">
        <v>568.29</v>
      </c>
      <c r="M43" s="508">
        <v>568.29</v>
      </c>
      <c r="N43" s="508">
        <v>568.29</v>
      </c>
      <c r="O43" s="508">
        <v>568.29</v>
      </c>
      <c r="P43" s="508">
        <v>568.29</v>
      </c>
      <c r="Q43" s="508">
        <v>568.29</v>
      </c>
      <c r="R43" s="508">
        <v>568.29</v>
      </c>
      <c r="S43" s="508">
        <v>568.29</v>
      </c>
      <c r="T43" s="508">
        <v>568.29</v>
      </c>
      <c r="U43" s="508">
        <v>568.29</v>
      </c>
      <c r="V43" s="508">
        <v>568.29</v>
      </c>
      <c r="W43" s="508">
        <v>568.29</v>
      </c>
      <c r="X43" s="508">
        <v>568.29</v>
      </c>
      <c r="Y43" s="508">
        <v>568.29</v>
      </c>
      <c r="Z43" s="508">
        <v>568.29</v>
      </c>
      <c r="AA43" s="508">
        <v>568.29</v>
      </c>
      <c r="AB43" s="508">
        <v>568.29</v>
      </c>
      <c r="AC43" s="508">
        <v>568.29</v>
      </c>
      <c r="AD43" s="508">
        <v>568.29</v>
      </c>
      <c r="AE43" s="508">
        <v>568.29</v>
      </c>
      <c r="AF43" s="508">
        <v>568.29</v>
      </c>
      <c r="AG43" s="508">
        <v>568.29</v>
      </c>
      <c r="AH43" s="508">
        <v>568.29</v>
      </c>
      <c r="AI43" s="508">
        <v>568.29</v>
      </c>
      <c r="AJ43" s="508">
        <v>568.29</v>
      </c>
      <c r="AK43" s="508">
        <v>568.29</v>
      </c>
      <c r="AL43" s="508">
        <v>568.29</v>
      </c>
      <c r="AM43" s="508">
        <v>568.29</v>
      </c>
      <c r="AN43" s="508">
        <v>568.29</v>
      </c>
      <c r="AO43" s="508">
        <v>568.29</v>
      </c>
      <c r="AP43" s="508">
        <v>568.29</v>
      </c>
      <c r="AR43" s="157" t="s">
        <v>289</v>
      </c>
    </row>
    <row r="44" spans="1:44">
      <c r="A44">
        <v>116</v>
      </c>
      <c r="B44" s="155" t="s">
        <v>367</v>
      </c>
      <c r="C44" s="155" t="s">
        <v>289</v>
      </c>
      <c r="D44" s="508">
        <v>117.46</v>
      </c>
      <c r="E44" s="508">
        <v>117.46</v>
      </c>
      <c r="F44" s="508">
        <v>117.46</v>
      </c>
      <c r="G44" s="508">
        <v>117.46</v>
      </c>
      <c r="H44" s="508">
        <v>117.46</v>
      </c>
      <c r="I44" s="508">
        <v>117.46</v>
      </c>
      <c r="J44" s="508">
        <v>117.46</v>
      </c>
      <c r="K44" s="508">
        <v>117.46</v>
      </c>
      <c r="L44" s="508">
        <v>117.46</v>
      </c>
      <c r="M44" s="508">
        <v>117.46</v>
      </c>
      <c r="N44" s="508">
        <v>117.46</v>
      </c>
      <c r="O44" s="508">
        <v>117.46</v>
      </c>
      <c r="P44" s="508">
        <v>117.46</v>
      </c>
      <c r="Q44" s="508">
        <v>117.46</v>
      </c>
      <c r="R44" s="508">
        <v>117.46</v>
      </c>
      <c r="S44" s="508">
        <v>117.46</v>
      </c>
      <c r="T44" s="508">
        <v>117.46</v>
      </c>
      <c r="U44" s="508">
        <v>117.46</v>
      </c>
      <c r="V44" s="508">
        <v>117.46</v>
      </c>
      <c r="W44" s="508">
        <v>117.46</v>
      </c>
      <c r="X44" s="508">
        <v>117.46</v>
      </c>
      <c r="Y44" s="508">
        <v>117.46</v>
      </c>
      <c r="Z44" s="508">
        <v>117.46</v>
      </c>
      <c r="AA44" s="508">
        <v>117.46</v>
      </c>
      <c r="AB44" s="508">
        <v>117.46</v>
      </c>
      <c r="AC44" s="508">
        <v>117.46</v>
      </c>
      <c r="AD44" s="508">
        <v>117.46</v>
      </c>
      <c r="AE44" s="508">
        <v>117.46</v>
      </c>
      <c r="AF44" s="508">
        <v>117.46</v>
      </c>
      <c r="AG44" s="508">
        <v>117.46</v>
      </c>
      <c r="AH44" s="508">
        <v>117.46</v>
      </c>
      <c r="AI44" s="508">
        <v>117.46</v>
      </c>
      <c r="AJ44" s="508">
        <v>117.46</v>
      </c>
      <c r="AK44" s="508">
        <v>117.46</v>
      </c>
      <c r="AL44" s="508">
        <v>117.46</v>
      </c>
      <c r="AM44" s="508">
        <v>117.46</v>
      </c>
      <c r="AN44" s="508">
        <v>117.46</v>
      </c>
      <c r="AO44" s="508">
        <v>117.46</v>
      </c>
      <c r="AP44" s="508">
        <v>117.46</v>
      </c>
    </row>
    <row r="45" spans="1:44">
      <c r="A45">
        <v>140</v>
      </c>
      <c r="B45" s="155" t="s">
        <v>339</v>
      </c>
      <c r="C45" s="155" t="s">
        <v>289</v>
      </c>
      <c r="D45" s="508">
        <v>88.11</v>
      </c>
      <c r="E45" s="508">
        <v>88.11</v>
      </c>
      <c r="F45" s="508">
        <v>88.11</v>
      </c>
      <c r="G45" s="508">
        <v>88.11</v>
      </c>
      <c r="H45" s="508">
        <v>88.11</v>
      </c>
      <c r="I45" s="508">
        <v>88.11</v>
      </c>
      <c r="J45" s="508">
        <v>88.11</v>
      </c>
      <c r="K45" s="508">
        <v>88.11</v>
      </c>
      <c r="L45" s="508">
        <v>88.11</v>
      </c>
      <c r="M45" s="508">
        <v>88.11</v>
      </c>
      <c r="N45" s="508">
        <v>88.11</v>
      </c>
      <c r="O45" s="508">
        <v>88.11</v>
      </c>
      <c r="P45" s="508">
        <v>88.11</v>
      </c>
      <c r="Q45" s="508">
        <v>88.11</v>
      </c>
      <c r="R45" s="508">
        <v>88.11</v>
      </c>
      <c r="S45" s="508">
        <v>88.11</v>
      </c>
      <c r="T45" s="508">
        <v>88.11</v>
      </c>
      <c r="U45" s="508">
        <v>88.11</v>
      </c>
      <c r="V45" s="508">
        <v>88.11</v>
      </c>
      <c r="W45" s="508">
        <v>88.11</v>
      </c>
      <c r="X45" s="508">
        <v>88.11</v>
      </c>
      <c r="Y45" s="508">
        <v>88.11</v>
      </c>
      <c r="Z45" s="508">
        <v>88.11</v>
      </c>
      <c r="AA45" s="508">
        <v>88.11</v>
      </c>
      <c r="AB45" s="508">
        <v>88.11</v>
      </c>
      <c r="AC45" s="508">
        <v>88.11</v>
      </c>
      <c r="AD45" s="508">
        <v>88.11</v>
      </c>
      <c r="AE45" s="508">
        <v>88.11</v>
      </c>
      <c r="AF45" s="508">
        <v>88.11</v>
      </c>
      <c r="AG45" s="508">
        <v>88.11</v>
      </c>
      <c r="AH45" s="508">
        <v>88.11</v>
      </c>
      <c r="AI45" s="508">
        <v>88.11</v>
      </c>
      <c r="AJ45" s="508">
        <v>88.11</v>
      </c>
      <c r="AK45" s="508">
        <v>88.11</v>
      </c>
      <c r="AL45" s="508">
        <v>88.11</v>
      </c>
      <c r="AM45" s="508">
        <v>88.11</v>
      </c>
      <c r="AN45" s="508">
        <v>88.11</v>
      </c>
      <c r="AO45" s="508">
        <v>88.11</v>
      </c>
      <c r="AP45" s="508">
        <v>88.11</v>
      </c>
      <c r="AR45" s="157" t="s">
        <v>289</v>
      </c>
    </row>
    <row r="46" spans="1:44">
      <c r="A46">
        <v>141</v>
      </c>
      <c r="B46" s="155" t="s">
        <v>340</v>
      </c>
      <c r="C46" s="155" t="s">
        <v>292</v>
      </c>
      <c r="D46" s="508">
        <v>1280.52</v>
      </c>
      <c r="E46" s="508">
        <v>1280.52</v>
      </c>
      <c r="F46" s="508">
        <v>1280.52</v>
      </c>
      <c r="G46" s="508">
        <v>1280.52</v>
      </c>
      <c r="H46" s="508">
        <v>1280.52</v>
      </c>
      <c r="I46" s="508">
        <v>1280.52</v>
      </c>
      <c r="J46" s="508">
        <v>1280.52</v>
      </c>
      <c r="K46" s="508">
        <v>1280.52</v>
      </c>
      <c r="L46" s="508">
        <v>1280.52</v>
      </c>
      <c r="M46" s="508">
        <v>1280.52</v>
      </c>
      <c r="N46" s="508">
        <v>1280.52</v>
      </c>
      <c r="O46" s="508">
        <v>1280.52</v>
      </c>
      <c r="P46" s="508">
        <v>1280.52</v>
      </c>
      <c r="Q46" s="508">
        <v>1280.52</v>
      </c>
      <c r="R46" s="508">
        <v>1280.52</v>
      </c>
      <c r="S46" s="508">
        <v>1280.52</v>
      </c>
      <c r="T46" s="508">
        <v>1280.52</v>
      </c>
      <c r="U46" s="508">
        <v>1280.52</v>
      </c>
      <c r="V46" s="508">
        <v>1280.52</v>
      </c>
      <c r="W46" s="508">
        <v>1280.52</v>
      </c>
      <c r="X46" s="508">
        <v>1280.52</v>
      </c>
      <c r="Y46" s="508">
        <v>1280.52</v>
      </c>
      <c r="Z46" s="508">
        <v>1280.52</v>
      </c>
      <c r="AA46" s="508">
        <v>1280.52</v>
      </c>
      <c r="AB46" s="508">
        <v>1280.52</v>
      </c>
      <c r="AC46" s="508">
        <v>1280.52</v>
      </c>
      <c r="AD46" s="508">
        <v>1280.52</v>
      </c>
      <c r="AE46" s="508">
        <v>1280.52</v>
      </c>
      <c r="AF46" s="508">
        <v>1280.52</v>
      </c>
      <c r="AG46" s="508">
        <v>1280.52</v>
      </c>
      <c r="AH46" s="508">
        <v>1280.52</v>
      </c>
      <c r="AI46" s="508">
        <v>1280.52</v>
      </c>
      <c r="AJ46" s="508">
        <v>1280.52</v>
      </c>
      <c r="AK46" s="508">
        <v>1280.52</v>
      </c>
      <c r="AL46" s="508">
        <v>1280.52</v>
      </c>
      <c r="AM46" s="508">
        <v>1280.52</v>
      </c>
      <c r="AN46" s="508">
        <v>1280.52</v>
      </c>
      <c r="AO46" s="508">
        <v>1280.52</v>
      </c>
      <c r="AP46" s="508">
        <v>1280.52</v>
      </c>
      <c r="AR46" s="157" t="s">
        <v>289</v>
      </c>
    </row>
    <row r="47" spans="1:44">
      <c r="A47">
        <v>147</v>
      </c>
      <c r="B47" s="155" t="s">
        <v>373</v>
      </c>
      <c r="C47" s="155" t="s">
        <v>289</v>
      </c>
      <c r="D47" s="508">
        <v>134.18</v>
      </c>
      <c r="E47" s="508">
        <v>134.18</v>
      </c>
      <c r="F47" s="508">
        <v>134.18</v>
      </c>
      <c r="G47" s="508">
        <v>134.18</v>
      </c>
      <c r="H47" s="508">
        <v>134.18</v>
      </c>
      <c r="I47" s="508">
        <v>134.18</v>
      </c>
      <c r="J47" s="508">
        <v>134.18</v>
      </c>
      <c r="K47" s="508">
        <v>134.18</v>
      </c>
      <c r="L47" s="508">
        <v>134.18</v>
      </c>
      <c r="M47" s="508">
        <v>134.18</v>
      </c>
      <c r="N47" s="508">
        <v>134.18</v>
      </c>
      <c r="O47" s="508">
        <v>134.18</v>
      </c>
      <c r="P47" s="508">
        <v>134.18</v>
      </c>
      <c r="Q47" s="508">
        <v>134.18</v>
      </c>
      <c r="R47" s="508">
        <v>134.18</v>
      </c>
      <c r="S47" s="508">
        <v>134.18</v>
      </c>
      <c r="T47" s="508">
        <v>134.18</v>
      </c>
      <c r="U47" s="508">
        <v>134.18</v>
      </c>
      <c r="V47" s="508">
        <v>134.18</v>
      </c>
      <c r="W47" s="508">
        <v>134.18</v>
      </c>
      <c r="X47" s="508">
        <v>134.18</v>
      </c>
      <c r="Y47" s="508">
        <v>134.18</v>
      </c>
      <c r="Z47" s="508">
        <v>134.18</v>
      </c>
      <c r="AA47" s="508">
        <v>134.18</v>
      </c>
      <c r="AB47" s="508">
        <v>134.18</v>
      </c>
      <c r="AC47" s="508">
        <v>134.18</v>
      </c>
      <c r="AD47" s="508">
        <v>134.18</v>
      </c>
      <c r="AE47" s="508">
        <v>134.18</v>
      </c>
      <c r="AF47" s="508">
        <v>134.18</v>
      </c>
      <c r="AG47" s="508">
        <v>134.18</v>
      </c>
      <c r="AH47" s="508">
        <v>134.18</v>
      </c>
      <c r="AI47" s="508">
        <v>134.18</v>
      </c>
      <c r="AJ47" s="508">
        <v>134.18</v>
      </c>
      <c r="AK47" s="508">
        <v>134.18</v>
      </c>
      <c r="AL47" s="508">
        <v>134.18</v>
      </c>
      <c r="AM47" s="508">
        <v>134.18</v>
      </c>
      <c r="AN47" s="508">
        <v>134.18</v>
      </c>
      <c r="AO47" s="508">
        <v>134.18</v>
      </c>
      <c r="AP47" s="508">
        <v>134.18</v>
      </c>
    </row>
    <row r="48" spans="1:44">
      <c r="A48">
        <v>156</v>
      </c>
      <c r="B48" s="155" t="s">
        <v>299</v>
      </c>
      <c r="C48" s="155" t="s">
        <v>300</v>
      </c>
      <c r="D48" s="508">
        <v>77.12</v>
      </c>
      <c r="E48" s="508">
        <v>77.12</v>
      </c>
      <c r="F48" s="508">
        <v>77.12</v>
      </c>
      <c r="G48" s="508">
        <v>77.12</v>
      </c>
      <c r="H48" s="508">
        <v>77.12</v>
      </c>
      <c r="I48" s="508">
        <v>77.12</v>
      </c>
      <c r="J48" s="508">
        <v>77.12</v>
      </c>
      <c r="K48" s="508">
        <v>77.12</v>
      </c>
      <c r="L48" s="508">
        <v>77.12</v>
      </c>
      <c r="M48" s="508">
        <v>77.12</v>
      </c>
      <c r="N48" s="508">
        <v>77.12</v>
      </c>
      <c r="O48" s="508">
        <v>77.12</v>
      </c>
      <c r="P48" s="508">
        <v>77.12</v>
      </c>
      <c r="Q48" s="508">
        <v>77.12</v>
      </c>
      <c r="R48" s="508">
        <v>77.12</v>
      </c>
      <c r="S48" s="508">
        <v>77.12</v>
      </c>
      <c r="T48" s="508">
        <v>77.12</v>
      </c>
      <c r="U48" s="508">
        <v>77.12</v>
      </c>
      <c r="V48" s="508">
        <v>77.12</v>
      </c>
      <c r="W48" s="508">
        <v>77.12</v>
      </c>
      <c r="X48" s="508">
        <v>77.12</v>
      </c>
      <c r="Y48" s="508">
        <v>77.12</v>
      </c>
      <c r="Z48" s="508">
        <v>77.12</v>
      </c>
      <c r="AA48" s="508">
        <v>77.12</v>
      </c>
      <c r="AB48" s="508">
        <v>77.12</v>
      </c>
      <c r="AC48" s="508">
        <v>77.12</v>
      </c>
      <c r="AD48" s="508">
        <v>77.12</v>
      </c>
      <c r="AE48" s="508">
        <v>77.12</v>
      </c>
      <c r="AF48" s="508">
        <v>77.12</v>
      </c>
      <c r="AG48" s="508">
        <v>77.12</v>
      </c>
      <c r="AH48" s="508">
        <v>77.12</v>
      </c>
      <c r="AI48" s="508">
        <v>77.12</v>
      </c>
      <c r="AJ48" s="508">
        <v>77.12</v>
      </c>
      <c r="AK48" s="508">
        <v>77.12</v>
      </c>
      <c r="AL48" s="508">
        <v>77.12</v>
      </c>
      <c r="AM48" s="508">
        <v>77.12</v>
      </c>
      <c r="AN48" s="508">
        <v>77.12</v>
      </c>
      <c r="AO48" s="508">
        <v>77.12</v>
      </c>
      <c r="AP48" s="508">
        <v>77.12</v>
      </c>
      <c r="AR48" s="157" t="s">
        <v>289</v>
      </c>
    </row>
    <row r="49" spans="1:44">
      <c r="A49">
        <v>163</v>
      </c>
      <c r="B49" s="155" t="s">
        <v>353</v>
      </c>
      <c r="C49" s="155" t="s">
        <v>352</v>
      </c>
      <c r="D49" s="508">
        <v>156.69999999999999</v>
      </c>
      <c r="E49" s="508">
        <v>156.69999999999999</v>
      </c>
      <c r="F49" s="508">
        <v>156.69999999999999</v>
      </c>
      <c r="G49" s="508">
        <v>156.69999999999999</v>
      </c>
      <c r="H49" s="508">
        <v>156.69999999999999</v>
      </c>
      <c r="I49" s="508">
        <v>156.69999999999999</v>
      </c>
      <c r="J49" s="508">
        <v>156.69999999999999</v>
      </c>
      <c r="K49" s="508">
        <v>156.69999999999999</v>
      </c>
      <c r="L49" s="508">
        <v>156.69999999999999</v>
      </c>
      <c r="M49" s="508">
        <v>156.69999999999999</v>
      </c>
      <c r="N49" s="508">
        <v>156.69999999999999</v>
      </c>
      <c r="O49" s="508">
        <v>156.69999999999999</v>
      </c>
      <c r="P49" s="508">
        <v>156.69999999999999</v>
      </c>
      <c r="Q49" s="508">
        <v>156.69999999999999</v>
      </c>
      <c r="R49" s="508">
        <v>156.69999999999999</v>
      </c>
      <c r="S49" s="508">
        <v>156.69999999999999</v>
      </c>
      <c r="T49" s="508">
        <v>156.69999999999999</v>
      </c>
      <c r="U49" s="508">
        <v>156.69999999999999</v>
      </c>
      <c r="V49" s="508">
        <v>156.69999999999999</v>
      </c>
      <c r="W49" s="508">
        <v>156.69999999999999</v>
      </c>
      <c r="X49" s="508">
        <v>156.69999999999999</v>
      </c>
      <c r="Y49" s="508">
        <v>156.69999999999999</v>
      </c>
      <c r="Z49" s="508">
        <v>156.69999999999999</v>
      </c>
      <c r="AA49" s="508">
        <v>156.69999999999999</v>
      </c>
      <c r="AB49" s="508">
        <v>156.69999999999999</v>
      </c>
      <c r="AC49" s="508">
        <v>156.69999999999999</v>
      </c>
      <c r="AD49" s="508">
        <v>156.69999999999999</v>
      </c>
      <c r="AE49" s="508">
        <v>156.69999999999999</v>
      </c>
      <c r="AF49" s="508">
        <v>156.69999999999999</v>
      </c>
      <c r="AG49" s="508">
        <v>156.69999999999999</v>
      </c>
      <c r="AH49" s="508">
        <v>156.69999999999999</v>
      </c>
      <c r="AI49" s="508">
        <v>156.69999999999999</v>
      </c>
      <c r="AJ49" s="508">
        <v>156.69999999999999</v>
      </c>
      <c r="AK49" s="508">
        <v>156.69999999999999</v>
      </c>
      <c r="AL49" s="508">
        <v>156.69999999999999</v>
      </c>
      <c r="AM49" s="508">
        <v>156.69999999999999</v>
      </c>
      <c r="AN49" s="508">
        <v>156.69999999999999</v>
      </c>
      <c r="AO49" s="508">
        <v>156.69999999999999</v>
      </c>
      <c r="AP49" s="508">
        <v>156.69999999999999</v>
      </c>
      <c r="AR49" s="157" t="s">
        <v>2514</v>
      </c>
    </row>
    <row r="50" spans="1:44">
      <c r="A50">
        <v>167</v>
      </c>
      <c r="B50" s="155" t="s">
        <v>351</v>
      </c>
      <c r="C50" s="155" t="s">
        <v>352</v>
      </c>
      <c r="D50" s="508">
        <v>144.66999999999999</v>
      </c>
      <c r="E50" s="508">
        <v>144.66999999999999</v>
      </c>
      <c r="F50" s="508">
        <v>144.66999999999999</v>
      </c>
      <c r="G50" s="508">
        <v>144.66999999999999</v>
      </c>
      <c r="H50" s="508">
        <v>144.66999999999999</v>
      </c>
      <c r="I50" s="508">
        <v>144.66999999999999</v>
      </c>
      <c r="J50" s="508">
        <v>144.66999999999999</v>
      </c>
      <c r="K50" s="508">
        <v>144.66999999999999</v>
      </c>
      <c r="L50" s="508">
        <v>144.66999999999999</v>
      </c>
      <c r="M50" s="508">
        <v>144.66999999999999</v>
      </c>
      <c r="N50" s="508">
        <v>144.66999999999999</v>
      </c>
      <c r="O50" s="508">
        <v>144.66999999999999</v>
      </c>
      <c r="P50" s="508">
        <v>144.66999999999999</v>
      </c>
      <c r="Q50" s="508">
        <v>144.66999999999999</v>
      </c>
      <c r="R50" s="508">
        <v>144.66999999999999</v>
      </c>
      <c r="S50" s="508">
        <v>144.66999999999999</v>
      </c>
      <c r="T50" s="508">
        <v>144.66999999999999</v>
      </c>
      <c r="U50" s="508">
        <v>144.66999999999999</v>
      </c>
      <c r="V50" s="508">
        <v>144.66999999999999</v>
      </c>
      <c r="W50" s="508">
        <v>144.66999999999999</v>
      </c>
      <c r="X50" s="508">
        <v>144.66999999999999</v>
      </c>
      <c r="Y50" s="508">
        <v>144.66999999999999</v>
      </c>
      <c r="Z50" s="508">
        <v>144.66999999999999</v>
      </c>
      <c r="AA50" s="508">
        <v>144.66999999999999</v>
      </c>
      <c r="AB50" s="508">
        <v>144.66999999999999</v>
      </c>
      <c r="AC50" s="508">
        <v>144.66999999999999</v>
      </c>
      <c r="AD50" s="508">
        <v>144.66999999999999</v>
      </c>
      <c r="AE50" s="508">
        <v>144.66999999999999</v>
      </c>
      <c r="AF50" s="508">
        <v>144.66999999999999</v>
      </c>
      <c r="AG50" s="508">
        <v>144.66999999999999</v>
      </c>
      <c r="AH50" s="508">
        <v>144.66999999999999</v>
      </c>
      <c r="AI50" s="508">
        <v>144.66999999999999</v>
      </c>
      <c r="AJ50" s="508">
        <v>144.66999999999999</v>
      </c>
      <c r="AK50" s="508">
        <v>144.66999999999999</v>
      </c>
      <c r="AL50" s="508">
        <v>144.66999999999999</v>
      </c>
      <c r="AM50" s="508">
        <v>144.66999999999999</v>
      </c>
      <c r="AN50" s="508">
        <v>144.66999999999999</v>
      </c>
      <c r="AO50" s="508">
        <v>144.66999999999999</v>
      </c>
      <c r="AP50" s="508">
        <v>144.66999999999999</v>
      </c>
      <c r="AR50" s="157" t="s">
        <v>289</v>
      </c>
    </row>
    <row r="51" spans="1:44">
      <c r="A51">
        <v>171</v>
      </c>
      <c r="B51" s="155" t="s">
        <v>344</v>
      </c>
      <c r="C51" s="155" t="s">
        <v>289</v>
      </c>
      <c r="D51" s="508">
        <v>88</v>
      </c>
      <c r="E51" s="508">
        <v>88</v>
      </c>
      <c r="F51" s="508">
        <v>88</v>
      </c>
      <c r="G51" s="508">
        <v>88</v>
      </c>
      <c r="H51" s="508">
        <v>88</v>
      </c>
      <c r="I51" s="508">
        <v>88</v>
      </c>
      <c r="J51" s="508">
        <v>88</v>
      </c>
      <c r="K51" s="508">
        <v>88</v>
      </c>
      <c r="L51" s="508">
        <v>88</v>
      </c>
      <c r="M51" s="508">
        <v>88</v>
      </c>
      <c r="N51" s="508">
        <v>88</v>
      </c>
      <c r="O51" s="508">
        <v>88</v>
      </c>
      <c r="P51" s="508">
        <v>88</v>
      </c>
      <c r="Q51" s="508">
        <v>88</v>
      </c>
      <c r="R51" s="508">
        <v>88</v>
      </c>
      <c r="S51" s="508">
        <v>88</v>
      </c>
      <c r="T51" s="508">
        <v>88</v>
      </c>
      <c r="U51" s="508">
        <v>88</v>
      </c>
      <c r="V51" s="508">
        <v>88</v>
      </c>
      <c r="W51" s="508">
        <v>88</v>
      </c>
      <c r="X51" s="508">
        <v>88</v>
      </c>
      <c r="Y51" s="508">
        <v>88</v>
      </c>
      <c r="Z51" s="508">
        <v>88</v>
      </c>
      <c r="AA51" s="508">
        <v>88</v>
      </c>
      <c r="AB51" s="508">
        <v>88</v>
      </c>
      <c r="AC51" s="508">
        <v>88</v>
      </c>
      <c r="AD51" s="508">
        <v>88</v>
      </c>
      <c r="AE51" s="508">
        <v>88</v>
      </c>
      <c r="AF51" s="508">
        <v>88</v>
      </c>
      <c r="AG51" s="508">
        <v>88</v>
      </c>
      <c r="AH51" s="508">
        <v>88</v>
      </c>
      <c r="AI51" s="508">
        <v>88</v>
      </c>
      <c r="AJ51" s="508">
        <v>88</v>
      </c>
      <c r="AK51" s="508">
        <v>88</v>
      </c>
      <c r="AL51" s="508">
        <v>88</v>
      </c>
      <c r="AM51" s="508">
        <v>88</v>
      </c>
      <c r="AN51" s="508">
        <v>88</v>
      </c>
      <c r="AO51" s="508">
        <v>88</v>
      </c>
      <c r="AP51" s="508">
        <v>88</v>
      </c>
      <c r="AR51" s="157" t="s">
        <v>2514</v>
      </c>
    </row>
    <row r="52" spans="1:44">
      <c r="A52">
        <v>172</v>
      </c>
      <c r="B52" s="155" t="s">
        <v>345</v>
      </c>
      <c r="C52" s="155" t="s">
        <v>289</v>
      </c>
      <c r="D52" s="508">
        <v>99.97</v>
      </c>
      <c r="E52" s="508">
        <v>99.97</v>
      </c>
      <c r="F52" s="508">
        <v>99.97</v>
      </c>
      <c r="G52" s="508">
        <v>99.97</v>
      </c>
      <c r="H52" s="508">
        <v>99.97</v>
      </c>
      <c r="I52" s="508">
        <v>99.97</v>
      </c>
      <c r="J52" s="508">
        <v>99.97</v>
      </c>
      <c r="K52" s="508">
        <v>99.97</v>
      </c>
      <c r="L52" s="508">
        <v>99.97</v>
      </c>
      <c r="M52" s="508">
        <v>99.97</v>
      </c>
      <c r="N52" s="508">
        <v>99.97</v>
      </c>
      <c r="O52" s="508">
        <v>99.97</v>
      </c>
      <c r="P52" s="508">
        <v>99.97</v>
      </c>
      <c r="Q52" s="508">
        <v>99.97</v>
      </c>
      <c r="R52" s="508">
        <v>99.97</v>
      </c>
      <c r="S52" s="508">
        <v>99.97</v>
      </c>
      <c r="T52" s="508">
        <v>99.97</v>
      </c>
      <c r="U52" s="508">
        <v>99.97</v>
      </c>
      <c r="V52" s="508">
        <v>99.97</v>
      </c>
      <c r="W52" s="508">
        <v>99.97</v>
      </c>
      <c r="X52" s="508">
        <v>99.97</v>
      </c>
      <c r="Y52" s="508">
        <v>99.97</v>
      </c>
      <c r="Z52" s="508">
        <v>99.97</v>
      </c>
      <c r="AA52" s="508">
        <v>99.97</v>
      </c>
      <c r="AB52" s="508">
        <v>99.97</v>
      </c>
      <c r="AC52" s="508">
        <v>99.97</v>
      </c>
      <c r="AD52" s="508">
        <v>99.97</v>
      </c>
      <c r="AE52" s="508">
        <v>99.97</v>
      </c>
      <c r="AF52" s="508">
        <v>99.97</v>
      </c>
      <c r="AG52" s="508">
        <v>99.97</v>
      </c>
      <c r="AH52" s="508">
        <v>99.97</v>
      </c>
      <c r="AI52" s="508">
        <v>99.97</v>
      </c>
      <c r="AJ52" s="508">
        <v>99.97</v>
      </c>
      <c r="AK52" s="508">
        <v>99.97</v>
      </c>
      <c r="AL52" s="508">
        <v>99.97</v>
      </c>
      <c r="AM52" s="508">
        <v>99.97</v>
      </c>
      <c r="AN52" s="508">
        <v>99.97</v>
      </c>
      <c r="AO52" s="508">
        <v>99.97</v>
      </c>
      <c r="AP52" s="508">
        <v>99.97</v>
      </c>
      <c r="AR52" s="157" t="s">
        <v>289</v>
      </c>
    </row>
    <row r="53" spans="1:44">
      <c r="A53">
        <v>173</v>
      </c>
      <c r="B53" s="155" t="s">
        <v>346</v>
      </c>
      <c r="C53" s="155" t="s">
        <v>289</v>
      </c>
      <c r="D53" s="508">
        <v>192.03</v>
      </c>
      <c r="E53" s="508">
        <v>192.03</v>
      </c>
      <c r="F53" s="508">
        <v>192.03</v>
      </c>
      <c r="G53" s="508">
        <v>192.03</v>
      </c>
      <c r="H53" s="508">
        <v>192.03</v>
      </c>
      <c r="I53" s="508">
        <v>192.03</v>
      </c>
      <c r="J53" s="508">
        <v>192.03</v>
      </c>
      <c r="K53" s="508">
        <v>192.03</v>
      </c>
      <c r="L53" s="508">
        <v>192.03</v>
      </c>
      <c r="M53" s="508">
        <v>192.03</v>
      </c>
      <c r="N53" s="508">
        <v>192.03</v>
      </c>
      <c r="O53" s="508">
        <v>192.03</v>
      </c>
      <c r="P53" s="508">
        <v>192.03</v>
      </c>
      <c r="Q53" s="508">
        <v>192.03</v>
      </c>
      <c r="R53" s="508">
        <v>192.03</v>
      </c>
      <c r="S53" s="508">
        <v>192.03</v>
      </c>
      <c r="T53" s="508">
        <v>192.03</v>
      </c>
      <c r="U53" s="508">
        <v>192.03</v>
      </c>
      <c r="V53" s="508">
        <v>192.03</v>
      </c>
      <c r="W53" s="508">
        <v>192.03</v>
      </c>
      <c r="X53" s="508">
        <v>192.03</v>
      </c>
      <c r="Y53" s="508">
        <v>192.03</v>
      </c>
      <c r="Z53" s="508">
        <v>192.03</v>
      </c>
      <c r="AA53" s="508">
        <v>192.03</v>
      </c>
      <c r="AB53" s="508">
        <v>192.03</v>
      </c>
      <c r="AC53" s="508">
        <v>192.03</v>
      </c>
      <c r="AD53" s="508">
        <v>192.03</v>
      </c>
      <c r="AE53" s="508">
        <v>192.03</v>
      </c>
      <c r="AF53" s="508">
        <v>192.03</v>
      </c>
      <c r="AG53" s="508">
        <v>192.03</v>
      </c>
      <c r="AH53" s="508">
        <v>192.03</v>
      </c>
      <c r="AI53" s="508">
        <v>192.03</v>
      </c>
      <c r="AJ53" s="508">
        <v>192.03</v>
      </c>
      <c r="AK53" s="508">
        <v>192.03</v>
      </c>
      <c r="AL53" s="508">
        <v>192.03</v>
      </c>
      <c r="AM53" s="508">
        <v>192.03</v>
      </c>
      <c r="AN53" s="508">
        <v>192.03</v>
      </c>
      <c r="AO53" s="508">
        <v>192.03</v>
      </c>
      <c r="AP53" s="508">
        <v>192.03</v>
      </c>
      <c r="AR53" s="157" t="s">
        <v>289</v>
      </c>
    </row>
    <row r="54" spans="1:44">
      <c r="A54">
        <v>174</v>
      </c>
      <c r="B54" s="155" t="s">
        <v>347</v>
      </c>
      <c r="C54" s="155" t="s">
        <v>289</v>
      </c>
      <c r="D54" s="508">
        <v>331.22</v>
      </c>
      <c r="E54" s="508">
        <v>331.22</v>
      </c>
      <c r="F54" s="508">
        <v>331.22</v>
      </c>
      <c r="G54" s="508">
        <v>331.22</v>
      </c>
      <c r="H54" s="508">
        <v>331.22</v>
      </c>
      <c r="I54" s="508">
        <v>331.22</v>
      </c>
      <c r="J54" s="508">
        <v>331.22</v>
      </c>
      <c r="K54" s="508">
        <v>331.22</v>
      </c>
      <c r="L54" s="508">
        <v>331.22</v>
      </c>
      <c r="M54" s="508">
        <v>331.22</v>
      </c>
      <c r="N54" s="508">
        <v>331.22</v>
      </c>
      <c r="O54" s="508">
        <v>331.22</v>
      </c>
      <c r="P54" s="508">
        <v>331.22</v>
      </c>
      <c r="Q54" s="508">
        <v>331.22</v>
      </c>
      <c r="R54" s="508">
        <v>331.22</v>
      </c>
      <c r="S54" s="508">
        <v>331.22</v>
      </c>
      <c r="T54" s="508">
        <v>331.22</v>
      </c>
      <c r="U54" s="508">
        <v>331.22</v>
      </c>
      <c r="V54" s="508">
        <v>331.22</v>
      </c>
      <c r="W54" s="508">
        <v>331.22</v>
      </c>
      <c r="X54" s="508">
        <v>331.22</v>
      </c>
      <c r="Y54" s="508">
        <v>331.22</v>
      </c>
      <c r="Z54" s="508">
        <v>331.22</v>
      </c>
      <c r="AA54" s="508">
        <v>331.22</v>
      </c>
      <c r="AB54" s="508">
        <v>331.22</v>
      </c>
      <c r="AC54" s="508">
        <v>331.22</v>
      </c>
      <c r="AD54" s="508">
        <v>331.22</v>
      </c>
      <c r="AE54" s="508">
        <v>331.22</v>
      </c>
      <c r="AF54" s="508">
        <v>331.22</v>
      </c>
      <c r="AG54" s="508">
        <v>331.22</v>
      </c>
      <c r="AH54" s="508">
        <v>331.22</v>
      </c>
      <c r="AI54" s="508">
        <v>331.22</v>
      </c>
      <c r="AJ54" s="508">
        <v>331.22</v>
      </c>
      <c r="AK54" s="508">
        <v>331.22</v>
      </c>
      <c r="AL54" s="508">
        <v>331.22</v>
      </c>
      <c r="AM54" s="508">
        <v>331.22</v>
      </c>
      <c r="AN54" s="508">
        <v>331.22</v>
      </c>
      <c r="AO54" s="508">
        <v>331.22</v>
      </c>
      <c r="AP54" s="508">
        <v>331.22</v>
      </c>
      <c r="AR54" s="157" t="s">
        <v>2514</v>
      </c>
    </row>
    <row r="55" spans="1:44">
      <c r="A55">
        <v>176</v>
      </c>
      <c r="B55" s="155" t="s">
        <v>370</v>
      </c>
      <c r="C55" s="155" t="s">
        <v>352</v>
      </c>
      <c r="D55" s="508">
        <v>149.47999999999999</v>
      </c>
      <c r="E55" s="508">
        <v>149.47999999999999</v>
      </c>
      <c r="F55" s="508">
        <v>149.47999999999999</v>
      </c>
      <c r="G55" s="508">
        <v>149.47999999999999</v>
      </c>
      <c r="H55" s="508">
        <v>149.47999999999999</v>
      </c>
      <c r="I55" s="508">
        <v>149.47999999999999</v>
      </c>
      <c r="J55" s="508">
        <v>149.47999999999999</v>
      </c>
      <c r="K55" s="508">
        <v>149.47999999999999</v>
      </c>
      <c r="L55" s="508">
        <v>149.47999999999999</v>
      </c>
      <c r="M55" s="508">
        <v>149.47999999999999</v>
      </c>
      <c r="N55" s="508">
        <v>149.47999999999999</v>
      </c>
      <c r="O55" s="508">
        <v>149.47999999999999</v>
      </c>
      <c r="P55" s="508">
        <v>149.47999999999999</v>
      </c>
      <c r="Q55" s="508">
        <v>149.47999999999999</v>
      </c>
      <c r="R55" s="508">
        <v>149.47999999999999</v>
      </c>
      <c r="S55" s="508">
        <v>149.47999999999999</v>
      </c>
      <c r="T55" s="508">
        <v>149.47999999999999</v>
      </c>
      <c r="U55" s="508">
        <v>149.47999999999999</v>
      </c>
      <c r="V55" s="508">
        <v>149.47999999999999</v>
      </c>
      <c r="W55" s="508">
        <v>149.47999999999999</v>
      </c>
      <c r="X55" s="508">
        <v>149.47999999999999</v>
      </c>
      <c r="Y55" s="508">
        <v>149.47999999999999</v>
      </c>
      <c r="Z55" s="508">
        <v>149.47999999999999</v>
      </c>
      <c r="AA55" s="508">
        <v>149.47999999999999</v>
      </c>
      <c r="AB55" s="508">
        <v>149.47999999999999</v>
      </c>
      <c r="AC55" s="508">
        <v>149.47999999999999</v>
      </c>
      <c r="AD55" s="508">
        <v>149.47999999999999</v>
      </c>
      <c r="AE55" s="508">
        <v>149.47999999999999</v>
      </c>
      <c r="AF55" s="508">
        <v>149.47999999999999</v>
      </c>
      <c r="AG55" s="508">
        <v>149.47999999999999</v>
      </c>
      <c r="AH55" s="508">
        <v>149.47999999999999</v>
      </c>
      <c r="AI55" s="508">
        <v>149.47999999999999</v>
      </c>
      <c r="AJ55" s="508">
        <v>149.47999999999999</v>
      </c>
      <c r="AK55" s="508">
        <v>149.47999999999999</v>
      </c>
      <c r="AL55" s="508">
        <v>149.47999999999999</v>
      </c>
      <c r="AM55" s="508">
        <v>149.47999999999999</v>
      </c>
      <c r="AN55" s="508">
        <v>149.47999999999999</v>
      </c>
      <c r="AO55" s="508">
        <v>149.47999999999999</v>
      </c>
      <c r="AP55" s="508">
        <v>149.47999999999999</v>
      </c>
    </row>
    <row r="56" spans="1:44">
      <c r="A56">
        <v>183</v>
      </c>
      <c r="B56" s="155" t="s">
        <v>308</v>
      </c>
      <c r="C56" s="155" t="s">
        <v>309</v>
      </c>
      <c r="D56" s="508">
        <v>171.61</v>
      </c>
      <c r="E56" s="508">
        <v>171.61</v>
      </c>
      <c r="F56" s="508">
        <v>171.61</v>
      </c>
      <c r="G56" s="508">
        <v>171.61</v>
      </c>
      <c r="H56" s="508">
        <v>171.61</v>
      </c>
      <c r="I56" s="508">
        <v>171.61</v>
      </c>
      <c r="J56" s="508">
        <v>171.61</v>
      </c>
      <c r="K56" s="508">
        <v>171.61</v>
      </c>
      <c r="L56" s="508">
        <v>171.61</v>
      </c>
      <c r="M56" s="508">
        <v>171.61</v>
      </c>
      <c r="N56" s="508">
        <v>171.61</v>
      </c>
      <c r="O56" s="508">
        <v>171.61</v>
      </c>
      <c r="P56" s="508">
        <v>171.61</v>
      </c>
      <c r="Q56" s="508">
        <v>171.61</v>
      </c>
      <c r="R56" s="508">
        <v>171.61</v>
      </c>
      <c r="S56" s="508">
        <v>171.61</v>
      </c>
      <c r="T56" s="508">
        <v>171.61</v>
      </c>
      <c r="U56" s="508">
        <v>171.61</v>
      </c>
      <c r="V56" s="508">
        <v>171.61</v>
      </c>
      <c r="W56" s="508">
        <v>171.61</v>
      </c>
      <c r="X56" s="508">
        <v>171.61</v>
      </c>
      <c r="Y56" s="508">
        <v>171.61</v>
      </c>
      <c r="Z56" s="508">
        <v>171.61</v>
      </c>
      <c r="AA56" s="508">
        <v>171.61</v>
      </c>
      <c r="AB56" s="508">
        <v>171.61</v>
      </c>
      <c r="AC56" s="508">
        <v>171.61</v>
      </c>
      <c r="AD56" s="508">
        <v>171.61</v>
      </c>
      <c r="AE56" s="508">
        <v>171.61</v>
      </c>
      <c r="AF56" s="508">
        <v>171.61</v>
      </c>
      <c r="AG56" s="508">
        <v>171.61</v>
      </c>
      <c r="AH56" s="508">
        <v>171.61</v>
      </c>
      <c r="AI56" s="508">
        <v>171.61</v>
      </c>
      <c r="AJ56" s="508">
        <v>171.61</v>
      </c>
      <c r="AK56" s="508">
        <v>171.61</v>
      </c>
      <c r="AL56" s="508">
        <v>171.61</v>
      </c>
      <c r="AM56" s="508">
        <v>171.61</v>
      </c>
      <c r="AN56" s="508">
        <v>171.61</v>
      </c>
      <c r="AO56" s="508">
        <v>171.61</v>
      </c>
      <c r="AP56" s="508">
        <v>171.61</v>
      </c>
      <c r="AR56" s="157" t="s">
        <v>2515</v>
      </c>
    </row>
    <row r="57" spans="1:44">
      <c r="A57">
        <v>194</v>
      </c>
      <c r="B57" s="155" t="s">
        <v>381</v>
      </c>
      <c r="C57" s="155" t="s">
        <v>292</v>
      </c>
      <c r="D57" s="508">
        <v>1098.58</v>
      </c>
      <c r="E57" s="508">
        <v>1098.58</v>
      </c>
      <c r="F57" s="508">
        <v>1098.58</v>
      </c>
      <c r="G57" s="508">
        <v>1098.58</v>
      </c>
      <c r="H57" s="508">
        <v>1098.58</v>
      </c>
      <c r="I57" s="508">
        <v>1098.58</v>
      </c>
      <c r="J57" s="508">
        <v>1098.58</v>
      </c>
      <c r="K57" s="508">
        <v>1098.58</v>
      </c>
      <c r="L57" s="508">
        <v>1098.58</v>
      </c>
      <c r="M57" s="508">
        <v>1098.58</v>
      </c>
      <c r="N57" s="508">
        <v>1098.58</v>
      </c>
      <c r="O57" s="508">
        <v>1098.58</v>
      </c>
      <c r="P57" s="508">
        <v>1098.58</v>
      </c>
      <c r="Q57" s="508">
        <v>1098.58</v>
      </c>
      <c r="R57" s="508">
        <v>1098.58</v>
      </c>
      <c r="S57" s="508">
        <v>1098.58</v>
      </c>
      <c r="T57" s="508">
        <v>1098.58</v>
      </c>
      <c r="U57" s="508">
        <v>1098.58</v>
      </c>
      <c r="V57" s="508">
        <v>1098.58</v>
      </c>
      <c r="W57" s="508">
        <v>1098.58</v>
      </c>
      <c r="X57" s="508">
        <v>1098.58</v>
      </c>
      <c r="Y57" s="508">
        <v>1098.58</v>
      </c>
      <c r="Z57" s="508">
        <v>1098.58</v>
      </c>
      <c r="AA57" s="508">
        <v>1098.58</v>
      </c>
      <c r="AB57" s="508">
        <v>1098.58</v>
      </c>
      <c r="AC57" s="508">
        <v>1098.58</v>
      </c>
      <c r="AD57" s="508">
        <v>1098.58</v>
      </c>
      <c r="AE57" s="508">
        <v>1098.58</v>
      </c>
      <c r="AF57" s="508">
        <v>1098.58</v>
      </c>
      <c r="AG57" s="508">
        <v>1098.58</v>
      </c>
      <c r="AH57" s="508">
        <v>1098.58</v>
      </c>
      <c r="AI57" s="508">
        <v>1098.58</v>
      </c>
      <c r="AJ57" s="508">
        <v>1098.58</v>
      </c>
      <c r="AK57" s="508">
        <v>1098.58</v>
      </c>
      <c r="AL57" s="508">
        <v>1098.58</v>
      </c>
      <c r="AM57" s="508">
        <v>1098.58</v>
      </c>
      <c r="AN57" s="508">
        <v>1098.58</v>
      </c>
      <c r="AO57" s="508">
        <v>1098.58</v>
      </c>
      <c r="AP57" s="508">
        <v>1098.58</v>
      </c>
    </row>
    <row r="58" spans="1:44">
      <c r="A58">
        <v>203</v>
      </c>
      <c r="B58" s="155" t="s">
        <v>368</v>
      </c>
      <c r="C58" s="155" t="s">
        <v>289</v>
      </c>
      <c r="D58" s="508">
        <v>0</v>
      </c>
      <c r="E58" s="508">
        <v>0</v>
      </c>
      <c r="F58" s="508">
        <v>0</v>
      </c>
      <c r="G58" s="508">
        <v>0</v>
      </c>
      <c r="H58" s="508">
        <v>0</v>
      </c>
      <c r="I58" s="508">
        <v>0</v>
      </c>
      <c r="J58" s="508">
        <v>0</v>
      </c>
      <c r="K58" s="508">
        <v>0</v>
      </c>
      <c r="L58" s="508">
        <v>0</v>
      </c>
      <c r="M58" s="508">
        <v>0</v>
      </c>
      <c r="N58" s="508">
        <v>0</v>
      </c>
      <c r="O58" s="508">
        <v>0</v>
      </c>
      <c r="P58" s="508">
        <v>0</v>
      </c>
      <c r="Q58" s="508">
        <v>0</v>
      </c>
      <c r="R58" s="508">
        <v>0</v>
      </c>
      <c r="S58" s="508">
        <v>0</v>
      </c>
      <c r="T58" s="508">
        <v>0</v>
      </c>
      <c r="U58" s="508">
        <v>0</v>
      </c>
      <c r="V58" s="508">
        <v>0</v>
      </c>
      <c r="W58" s="508">
        <v>0</v>
      </c>
      <c r="X58" s="508">
        <v>0</v>
      </c>
      <c r="Y58" s="508">
        <v>0</v>
      </c>
      <c r="Z58" s="508">
        <v>0</v>
      </c>
      <c r="AA58" s="508">
        <v>0</v>
      </c>
      <c r="AB58" s="508">
        <v>0</v>
      </c>
      <c r="AC58" s="508">
        <v>0</v>
      </c>
      <c r="AD58" s="508">
        <v>0</v>
      </c>
      <c r="AE58" s="508">
        <v>0</v>
      </c>
      <c r="AF58" s="508">
        <v>0</v>
      </c>
      <c r="AG58" s="508">
        <v>0</v>
      </c>
      <c r="AH58" s="508">
        <v>0</v>
      </c>
      <c r="AI58" s="508">
        <v>0</v>
      </c>
      <c r="AJ58" s="508">
        <v>0</v>
      </c>
      <c r="AK58" s="508">
        <v>0</v>
      </c>
      <c r="AL58" s="508">
        <v>0</v>
      </c>
      <c r="AM58" s="508">
        <v>0</v>
      </c>
      <c r="AN58" s="508">
        <v>0</v>
      </c>
      <c r="AO58" s="508">
        <v>0</v>
      </c>
      <c r="AP58" s="508">
        <v>0</v>
      </c>
    </row>
    <row r="59" spans="1:44">
      <c r="A59">
        <v>204</v>
      </c>
      <c r="B59" s="155" t="s">
        <v>369</v>
      </c>
      <c r="C59" s="155" t="s">
        <v>289</v>
      </c>
      <c r="D59" s="508">
        <v>0</v>
      </c>
      <c r="E59" s="508">
        <v>0</v>
      </c>
      <c r="F59" s="508">
        <v>0</v>
      </c>
      <c r="G59" s="508">
        <v>0</v>
      </c>
      <c r="H59" s="508">
        <v>0</v>
      </c>
      <c r="I59" s="508">
        <v>0</v>
      </c>
      <c r="J59" s="508">
        <v>0</v>
      </c>
      <c r="K59" s="508">
        <v>0</v>
      </c>
      <c r="L59" s="508">
        <v>0</v>
      </c>
      <c r="M59" s="508">
        <v>0</v>
      </c>
      <c r="N59" s="508">
        <v>0</v>
      </c>
      <c r="O59" s="508">
        <v>0</v>
      </c>
      <c r="P59" s="508">
        <v>0</v>
      </c>
      <c r="Q59" s="508">
        <v>0</v>
      </c>
      <c r="R59" s="508">
        <v>0</v>
      </c>
      <c r="S59" s="508">
        <v>0</v>
      </c>
      <c r="T59" s="508">
        <v>0</v>
      </c>
      <c r="U59" s="508">
        <v>0</v>
      </c>
      <c r="V59" s="508">
        <v>0</v>
      </c>
      <c r="W59" s="508">
        <v>0</v>
      </c>
      <c r="X59" s="508">
        <v>0</v>
      </c>
      <c r="Y59" s="508">
        <v>0</v>
      </c>
      <c r="Z59" s="508">
        <v>0</v>
      </c>
      <c r="AA59" s="508">
        <v>0</v>
      </c>
      <c r="AB59" s="508">
        <v>0</v>
      </c>
      <c r="AC59" s="508">
        <v>0</v>
      </c>
      <c r="AD59" s="508">
        <v>0</v>
      </c>
      <c r="AE59" s="508">
        <v>0</v>
      </c>
      <c r="AF59" s="508">
        <v>0</v>
      </c>
      <c r="AG59" s="508">
        <v>0</v>
      </c>
      <c r="AH59" s="508">
        <v>0</v>
      </c>
      <c r="AI59" s="508">
        <v>0</v>
      </c>
      <c r="AJ59" s="508">
        <v>0</v>
      </c>
      <c r="AK59" s="508">
        <v>0</v>
      </c>
      <c r="AL59" s="508">
        <v>0</v>
      </c>
      <c r="AM59" s="508">
        <v>0</v>
      </c>
      <c r="AN59" s="508">
        <v>0</v>
      </c>
      <c r="AO59" s="508">
        <v>0</v>
      </c>
      <c r="AP59" s="508">
        <v>0</v>
      </c>
    </row>
    <row r="60" spans="1:44">
      <c r="A60">
        <v>205</v>
      </c>
      <c r="B60" s="155" t="s">
        <v>379</v>
      </c>
      <c r="C60" s="155" t="s">
        <v>289</v>
      </c>
      <c r="D60" s="508">
        <v>0</v>
      </c>
      <c r="E60" s="508">
        <v>0</v>
      </c>
      <c r="F60" s="508">
        <v>0</v>
      </c>
      <c r="G60" s="508">
        <v>0</v>
      </c>
      <c r="H60" s="508">
        <v>0</v>
      </c>
      <c r="I60" s="508">
        <v>0</v>
      </c>
      <c r="J60" s="508">
        <v>0</v>
      </c>
      <c r="K60" s="508">
        <v>0</v>
      </c>
      <c r="L60" s="508">
        <v>0</v>
      </c>
      <c r="M60" s="508">
        <v>0</v>
      </c>
      <c r="N60" s="508">
        <v>0</v>
      </c>
      <c r="O60" s="508">
        <v>0</v>
      </c>
      <c r="P60" s="508">
        <v>0</v>
      </c>
      <c r="Q60" s="508">
        <v>0</v>
      </c>
      <c r="R60" s="508">
        <v>0</v>
      </c>
      <c r="S60" s="508">
        <v>0</v>
      </c>
      <c r="T60" s="508">
        <v>0</v>
      </c>
      <c r="U60" s="508">
        <v>0</v>
      </c>
      <c r="V60" s="508">
        <v>0</v>
      </c>
      <c r="W60" s="508">
        <v>0</v>
      </c>
      <c r="X60" s="508">
        <v>0</v>
      </c>
      <c r="Y60" s="508">
        <v>0</v>
      </c>
      <c r="Z60" s="508">
        <v>0</v>
      </c>
      <c r="AA60" s="508">
        <v>0</v>
      </c>
      <c r="AB60" s="508">
        <v>0</v>
      </c>
      <c r="AC60" s="508">
        <v>0</v>
      </c>
      <c r="AD60" s="508">
        <v>0</v>
      </c>
      <c r="AE60" s="508">
        <v>0</v>
      </c>
      <c r="AF60" s="508">
        <v>0</v>
      </c>
      <c r="AG60" s="508">
        <v>0</v>
      </c>
      <c r="AH60" s="508">
        <v>0</v>
      </c>
      <c r="AI60" s="508">
        <v>0</v>
      </c>
      <c r="AJ60" s="508">
        <v>0</v>
      </c>
      <c r="AK60" s="508">
        <v>0</v>
      </c>
      <c r="AL60" s="508">
        <v>0</v>
      </c>
      <c r="AM60" s="508">
        <v>0</v>
      </c>
      <c r="AN60" s="508">
        <v>0</v>
      </c>
      <c r="AO60" s="508">
        <v>0</v>
      </c>
      <c r="AP60" s="508">
        <v>0</v>
      </c>
    </row>
    <row r="61" spans="1:44">
      <c r="A61">
        <v>207</v>
      </c>
      <c r="B61" s="155" t="s">
        <v>391</v>
      </c>
      <c r="C61" s="155" t="s">
        <v>289</v>
      </c>
      <c r="D61" s="508">
        <v>0</v>
      </c>
      <c r="E61" s="508">
        <v>0</v>
      </c>
      <c r="F61" s="508">
        <v>0</v>
      </c>
      <c r="G61" s="508">
        <v>0</v>
      </c>
      <c r="H61" s="508">
        <v>0</v>
      </c>
      <c r="I61" s="508">
        <v>0</v>
      </c>
      <c r="J61" s="508">
        <v>0</v>
      </c>
      <c r="K61" s="508">
        <v>0</v>
      </c>
      <c r="L61" s="508">
        <v>0</v>
      </c>
      <c r="M61" s="508">
        <v>0</v>
      </c>
      <c r="N61" s="508">
        <v>0</v>
      </c>
      <c r="O61" s="508">
        <v>0</v>
      </c>
      <c r="P61" s="508">
        <v>0</v>
      </c>
      <c r="Q61" s="508">
        <v>0</v>
      </c>
      <c r="R61" s="508">
        <v>0</v>
      </c>
      <c r="S61" s="508">
        <v>0</v>
      </c>
      <c r="T61" s="508">
        <v>0</v>
      </c>
      <c r="U61" s="508">
        <v>0</v>
      </c>
      <c r="V61" s="508">
        <v>0</v>
      </c>
      <c r="W61" s="508">
        <v>0</v>
      </c>
      <c r="X61" s="508">
        <v>0</v>
      </c>
      <c r="Y61" s="508">
        <v>0</v>
      </c>
      <c r="Z61" s="508">
        <v>0</v>
      </c>
      <c r="AA61" s="508">
        <v>0</v>
      </c>
      <c r="AB61" s="508">
        <v>0</v>
      </c>
      <c r="AC61" s="508">
        <v>0</v>
      </c>
      <c r="AD61" s="508">
        <v>0</v>
      </c>
      <c r="AE61" s="508">
        <v>0</v>
      </c>
      <c r="AF61" s="508">
        <v>0</v>
      </c>
      <c r="AG61" s="508">
        <v>0</v>
      </c>
      <c r="AH61" s="508">
        <v>0</v>
      </c>
      <c r="AI61" s="508">
        <v>0</v>
      </c>
      <c r="AJ61" s="508">
        <v>0</v>
      </c>
      <c r="AK61" s="508">
        <v>0</v>
      </c>
      <c r="AL61" s="508">
        <v>0</v>
      </c>
      <c r="AM61" s="508">
        <v>0</v>
      </c>
      <c r="AN61" s="508">
        <v>0</v>
      </c>
      <c r="AO61" s="508">
        <v>0</v>
      </c>
      <c r="AP61" s="508">
        <v>0</v>
      </c>
    </row>
    <row r="62" spans="1:44">
      <c r="A62">
        <v>208</v>
      </c>
      <c r="B62" s="155" t="s">
        <v>376</v>
      </c>
      <c r="C62" s="155" t="s">
        <v>282</v>
      </c>
      <c r="D62" s="508">
        <v>783.64</v>
      </c>
      <c r="E62" s="508">
        <v>783.64</v>
      </c>
      <c r="F62" s="508">
        <v>783.64</v>
      </c>
      <c r="G62" s="508">
        <v>783.64</v>
      </c>
      <c r="H62" s="508">
        <v>783.64</v>
      </c>
      <c r="I62" s="508">
        <v>783.64</v>
      </c>
      <c r="J62" s="508">
        <v>783.64</v>
      </c>
      <c r="K62" s="508">
        <v>783.64</v>
      </c>
      <c r="L62" s="508">
        <v>783.64</v>
      </c>
      <c r="M62" s="508">
        <v>783.64</v>
      </c>
      <c r="N62" s="508">
        <v>783.64</v>
      </c>
      <c r="O62" s="508">
        <v>783.64</v>
      </c>
      <c r="P62" s="508">
        <v>783.64</v>
      </c>
      <c r="Q62" s="508">
        <v>783.64</v>
      </c>
      <c r="R62" s="508">
        <v>783.64</v>
      </c>
      <c r="S62" s="508">
        <v>783.64</v>
      </c>
      <c r="T62" s="508">
        <v>783.64</v>
      </c>
      <c r="U62" s="508">
        <v>783.64</v>
      </c>
      <c r="V62" s="508">
        <v>783.64</v>
      </c>
      <c r="W62" s="508">
        <v>783.64</v>
      </c>
      <c r="X62" s="508">
        <v>783.64</v>
      </c>
      <c r="Y62" s="508">
        <v>783.64</v>
      </c>
      <c r="Z62" s="508">
        <v>783.64</v>
      </c>
      <c r="AA62" s="508">
        <v>783.64</v>
      </c>
      <c r="AB62" s="508">
        <v>783.64</v>
      </c>
      <c r="AC62" s="508">
        <v>783.64</v>
      </c>
      <c r="AD62" s="508">
        <v>783.64</v>
      </c>
      <c r="AE62" s="508">
        <v>783.64</v>
      </c>
      <c r="AF62" s="508">
        <v>783.64</v>
      </c>
      <c r="AG62" s="508">
        <v>783.64</v>
      </c>
      <c r="AH62" s="508">
        <v>783.64</v>
      </c>
      <c r="AI62" s="508">
        <v>783.64</v>
      </c>
      <c r="AJ62" s="508">
        <v>783.64</v>
      </c>
      <c r="AK62" s="508">
        <v>783.64</v>
      </c>
      <c r="AL62" s="508">
        <v>783.64</v>
      </c>
      <c r="AM62" s="508">
        <v>783.64</v>
      </c>
      <c r="AN62" s="508">
        <v>783.64</v>
      </c>
      <c r="AO62" s="508">
        <v>783.64</v>
      </c>
      <c r="AP62" s="508">
        <v>783.64</v>
      </c>
    </row>
    <row r="63" spans="1:44">
      <c r="A63">
        <v>209</v>
      </c>
      <c r="B63" s="155" t="s">
        <v>395</v>
      </c>
      <c r="C63" s="155" t="s">
        <v>289</v>
      </c>
      <c r="D63" s="508">
        <v>0</v>
      </c>
      <c r="E63" s="508">
        <v>0</v>
      </c>
      <c r="F63" s="508">
        <v>0</v>
      </c>
      <c r="G63" s="508">
        <v>0</v>
      </c>
      <c r="H63" s="508">
        <v>0</v>
      </c>
      <c r="I63" s="508">
        <v>0</v>
      </c>
      <c r="J63" s="508">
        <v>0</v>
      </c>
      <c r="K63" s="508">
        <v>0</v>
      </c>
      <c r="L63" s="508">
        <v>0</v>
      </c>
      <c r="M63" s="508">
        <v>0</v>
      </c>
      <c r="N63" s="508">
        <v>0</v>
      </c>
      <c r="O63" s="508">
        <v>0</v>
      </c>
      <c r="P63" s="508">
        <v>0</v>
      </c>
      <c r="Q63" s="508">
        <v>0</v>
      </c>
      <c r="R63" s="508">
        <v>0</v>
      </c>
      <c r="S63" s="508">
        <v>0</v>
      </c>
      <c r="T63" s="508">
        <v>0</v>
      </c>
      <c r="U63" s="508">
        <v>0</v>
      </c>
      <c r="V63" s="508">
        <v>0</v>
      </c>
      <c r="W63" s="508">
        <v>0</v>
      </c>
      <c r="X63" s="508">
        <v>0</v>
      </c>
      <c r="Y63" s="508">
        <v>0</v>
      </c>
      <c r="Z63" s="508">
        <v>0</v>
      </c>
      <c r="AA63" s="508">
        <v>0</v>
      </c>
      <c r="AB63" s="508">
        <v>0</v>
      </c>
      <c r="AC63" s="508">
        <v>0</v>
      </c>
      <c r="AD63" s="508">
        <v>0</v>
      </c>
      <c r="AE63" s="508">
        <v>0</v>
      </c>
      <c r="AF63" s="508">
        <v>0</v>
      </c>
      <c r="AG63" s="508">
        <v>0</v>
      </c>
      <c r="AH63" s="508">
        <v>0</v>
      </c>
      <c r="AI63" s="508">
        <v>0</v>
      </c>
      <c r="AJ63" s="508">
        <v>0</v>
      </c>
      <c r="AK63" s="508">
        <v>0</v>
      </c>
      <c r="AL63" s="508">
        <v>0</v>
      </c>
      <c r="AM63" s="508">
        <v>0</v>
      </c>
      <c r="AN63" s="508">
        <v>0</v>
      </c>
      <c r="AO63" s="508">
        <v>0</v>
      </c>
      <c r="AP63" s="508">
        <v>0</v>
      </c>
    </row>
    <row r="64" spans="1:44">
      <c r="A64">
        <v>211</v>
      </c>
      <c r="B64" s="155" t="s">
        <v>293</v>
      </c>
      <c r="C64" s="155" t="s">
        <v>289</v>
      </c>
      <c r="D64" s="508">
        <v>150.79</v>
      </c>
      <c r="E64" s="508">
        <v>150.79</v>
      </c>
      <c r="F64" s="508">
        <v>150.79</v>
      </c>
      <c r="G64" s="508">
        <v>150.79</v>
      </c>
      <c r="H64" s="508">
        <v>150.79</v>
      </c>
      <c r="I64" s="508">
        <v>150.79</v>
      </c>
      <c r="J64" s="508">
        <v>150.79</v>
      </c>
      <c r="K64" s="508">
        <v>150.79</v>
      </c>
      <c r="L64" s="508">
        <v>150.79</v>
      </c>
      <c r="M64" s="508">
        <v>150.79</v>
      </c>
      <c r="N64" s="508">
        <v>150.79</v>
      </c>
      <c r="O64" s="508">
        <v>150.79</v>
      </c>
      <c r="P64" s="508">
        <v>150.79</v>
      </c>
      <c r="Q64" s="508">
        <v>150.79</v>
      </c>
      <c r="R64" s="508">
        <v>150.79</v>
      </c>
      <c r="S64" s="508">
        <v>150.79</v>
      </c>
      <c r="T64" s="508">
        <v>150.79</v>
      </c>
      <c r="U64" s="508">
        <v>150.79</v>
      </c>
      <c r="V64" s="508">
        <v>150.79</v>
      </c>
      <c r="W64" s="508">
        <v>150.79</v>
      </c>
      <c r="X64" s="508">
        <v>150.79</v>
      </c>
      <c r="Y64" s="508">
        <v>150.79</v>
      </c>
      <c r="Z64" s="508">
        <v>150.79</v>
      </c>
      <c r="AA64" s="508">
        <v>150.79</v>
      </c>
      <c r="AB64" s="508">
        <v>150.79</v>
      </c>
      <c r="AC64" s="508">
        <v>150.79</v>
      </c>
      <c r="AD64" s="508">
        <v>150.79</v>
      </c>
      <c r="AE64" s="508">
        <v>150.79</v>
      </c>
      <c r="AF64" s="508">
        <v>150.79</v>
      </c>
      <c r="AG64" s="508">
        <v>150.79</v>
      </c>
      <c r="AH64" s="508">
        <v>150.79</v>
      </c>
      <c r="AI64" s="508">
        <v>150.79</v>
      </c>
      <c r="AJ64" s="508">
        <v>150.79</v>
      </c>
      <c r="AK64" s="508">
        <v>150.79</v>
      </c>
      <c r="AL64" s="508">
        <v>150.79</v>
      </c>
      <c r="AM64" s="508">
        <v>150.79</v>
      </c>
      <c r="AN64" s="508">
        <v>150.79</v>
      </c>
      <c r="AO64" s="508">
        <v>150.79</v>
      </c>
      <c r="AP64" s="508">
        <v>150.79</v>
      </c>
      <c r="AR64" s="157" t="s">
        <v>289</v>
      </c>
    </row>
    <row r="65" spans="1:44">
      <c r="A65">
        <v>212</v>
      </c>
      <c r="B65" s="155" t="s">
        <v>336</v>
      </c>
      <c r="C65" s="155" t="s">
        <v>289</v>
      </c>
      <c r="D65" s="508">
        <v>84.58</v>
      </c>
      <c r="E65" s="508">
        <v>84.58</v>
      </c>
      <c r="F65" s="508">
        <v>84.58</v>
      </c>
      <c r="G65" s="508">
        <v>84.58</v>
      </c>
      <c r="H65" s="508">
        <v>84.58</v>
      </c>
      <c r="I65" s="508">
        <v>84.58</v>
      </c>
      <c r="J65" s="508">
        <v>84.58</v>
      </c>
      <c r="K65" s="508">
        <v>84.58</v>
      </c>
      <c r="L65" s="508">
        <v>84.58</v>
      </c>
      <c r="M65" s="508">
        <v>84.58</v>
      </c>
      <c r="N65" s="508">
        <v>84.58</v>
      </c>
      <c r="O65" s="508">
        <v>84.58</v>
      </c>
      <c r="P65" s="508">
        <v>84.58</v>
      </c>
      <c r="Q65" s="508">
        <v>84.58</v>
      </c>
      <c r="R65" s="508">
        <v>84.58</v>
      </c>
      <c r="S65" s="508">
        <v>84.58</v>
      </c>
      <c r="T65" s="508">
        <v>84.58</v>
      </c>
      <c r="U65" s="508">
        <v>84.58</v>
      </c>
      <c r="V65" s="508">
        <v>84.58</v>
      </c>
      <c r="W65" s="508">
        <v>84.58</v>
      </c>
      <c r="X65" s="508">
        <v>84.58</v>
      </c>
      <c r="Y65" s="508">
        <v>84.58</v>
      </c>
      <c r="Z65" s="508">
        <v>84.58</v>
      </c>
      <c r="AA65" s="508">
        <v>84.58</v>
      </c>
      <c r="AB65" s="508">
        <v>84.58</v>
      </c>
      <c r="AC65" s="508">
        <v>84.58</v>
      </c>
      <c r="AD65" s="508">
        <v>84.58</v>
      </c>
      <c r="AE65" s="508">
        <v>84.58</v>
      </c>
      <c r="AF65" s="508">
        <v>84.58</v>
      </c>
      <c r="AG65" s="508">
        <v>84.58</v>
      </c>
      <c r="AH65" s="508">
        <v>84.58</v>
      </c>
      <c r="AI65" s="508">
        <v>84.58</v>
      </c>
      <c r="AJ65" s="508">
        <v>84.58</v>
      </c>
      <c r="AK65" s="508">
        <v>84.58</v>
      </c>
      <c r="AL65" s="508">
        <v>84.58</v>
      </c>
      <c r="AM65" s="508">
        <v>84.58</v>
      </c>
      <c r="AN65" s="508">
        <v>84.58</v>
      </c>
      <c r="AO65" s="508">
        <v>84.58</v>
      </c>
      <c r="AP65" s="508">
        <v>84.58</v>
      </c>
      <c r="AR65" s="157" t="s">
        <v>289</v>
      </c>
    </row>
    <row r="66" spans="1:44">
      <c r="A66">
        <v>224</v>
      </c>
      <c r="B66" s="155" t="s">
        <v>354</v>
      </c>
      <c r="C66" s="155" t="s">
        <v>289</v>
      </c>
      <c r="D66" s="508">
        <v>31.08</v>
      </c>
      <c r="E66" s="508">
        <v>31.08</v>
      </c>
      <c r="F66" s="508">
        <v>31.08</v>
      </c>
      <c r="G66" s="508">
        <v>31.08</v>
      </c>
      <c r="H66" s="508">
        <v>31.08</v>
      </c>
      <c r="I66" s="508">
        <v>31.08</v>
      </c>
      <c r="J66" s="508">
        <v>31.08</v>
      </c>
      <c r="K66" s="508">
        <v>31.08</v>
      </c>
      <c r="L66" s="508">
        <v>31.08</v>
      </c>
      <c r="M66" s="508">
        <v>31.08</v>
      </c>
      <c r="N66" s="508">
        <v>31.08</v>
      </c>
      <c r="O66" s="508">
        <v>31.08</v>
      </c>
      <c r="P66" s="508">
        <v>31.08</v>
      </c>
      <c r="Q66" s="508">
        <v>31.08</v>
      </c>
      <c r="R66" s="508">
        <v>31.08</v>
      </c>
      <c r="S66" s="508">
        <v>31.08</v>
      </c>
      <c r="T66" s="508">
        <v>31.08</v>
      </c>
      <c r="U66" s="508">
        <v>31.08</v>
      </c>
      <c r="V66" s="508">
        <v>31.08</v>
      </c>
      <c r="W66" s="508">
        <v>31.08</v>
      </c>
      <c r="X66" s="508">
        <v>31.08</v>
      </c>
      <c r="Y66" s="508">
        <v>31.08</v>
      </c>
      <c r="Z66" s="508">
        <v>31.08</v>
      </c>
      <c r="AA66" s="508">
        <v>31.08</v>
      </c>
      <c r="AB66" s="508">
        <v>31.08</v>
      </c>
      <c r="AC66" s="508">
        <v>31.08</v>
      </c>
      <c r="AD66" s="508">
        <v>31.08</v>
      </c>
      <c r="AE66" s="508">
        <v>31.08</v>
      </c>
      <c r="AF66" s="508">
        <v>31.08</v>
      </c>
      <c r="AG66" s="508">
        <v>31.08</v>
      </c>
      <c r="AH66" s="508">
        <v>31.08</v>
      </c>
      <c r="AI66" s="508">
        <v>31.08</v>
      </c>
      <c r="AJ66" s="508">
        <v>31.08</v>
      </c>
      <c r="AK66" s="508">
        <v>31.08</v>
      </c>
      <c r="AL66" s="508">
        <v>31.08</v>
      </c>
      <c r="AM66" s="508">
        <v>31.08</v>
      </c>
      <c r="AN66" s="508">
        <v>31.08</v>
      </c>
      <c r="AO66" s="508">
        <v>31.08</v>
      </c>
      <c r="AP66" s="508">
        <v>31.08</v>
      </c>
    </row>
    <row r="67" spans="1:44">
      <c r="A67" s="109">
        <v>225</v>
      </c>
      <c r="B67" s="155" t="s">
        <v>281</v>
      </c>
      <c r="C67" s="155" t="s">
        <v>282</v>
      </c>
      <c r="D67" s="508">
        <v>1329.7</v>
      </c>
      <c r="E67" s="508">
        <v>1329.7</v>
      </c>
      <c r="F67" s="508">
        <v>1329.7</v>
      </c>
      <c r="G67" s="508">
        <v>1329.7</v>
      </c>
      <c r="H67" s="508">
        <v>1329.7</v>
      </c>
      <c r="I67" s="508">
        <v>1329.7</v>
      </c>
      <c r="J67" s="508">
        <v>1329.7</v>
      </c>
      <c r="K67" s="508">
        <v>1329.7</v>
      </c>
      <c r="L67" s="508">
        <v>1329.7</v>
      </c>
      <c r="M67" s="508">
        <v>1329.7</v>
      </c>
      <c r="N67" s="508">
        <v>1329.7</v>
      </c>
      <c r="O67" s="508">
        <v>1329.7</v>
      </c>
      <c r="P67" s="508">
        <v>1329.7</v>
      </c>
      <c r="Q67" s="508">
        <v>1329.7</v>
      </c>
      <c r="R67" s="508">
        <v>1329.7</v>
      </c>
      <c r="S67" s="508">
        <v>1329.7</v>
      </c>
      <c r="T67" s="508">
        <v>1329.7</v>
      </c>
      <c r="U67" s="508">
        <v>1329.7</v>
      </c>
      <c r="V67" s="508">
        <v>1329.7</v>
      </c>
      <c r="W67" s="508">
        <v>1329.7</v>
      </c>
      <c r="X67" s="508">
        <v>1329.7</v>
      </c>
      <c r="Y67" s="508">
        <v>1329.7</v>
      </c>
      <c r="Z67" s="508">
        <v>1329.7</v>
      </c>
      <c r="AA67" s="508">
        <v>1329.7</v>
      </c>
      <c r="AB67" s="508">
        <v>1329.7</v>
      </c>
      <c r="AC67" s="508">
        <v>1329.7</v>
      </c>
      <c r="AD67" s="508">
        <v>1329.7</v>
      </c>
      <c r="AE67" s="508">
        <v>1329.7</v>
      </c>
      <c r="AF67" s="508">
        <v>1329.7</v>
      </c>
      <c r="AG67" s="508">
        <v>1329.7</v>
      </c>
      <c r="AH67" s="508">
        <v>1329.7</v>
      </c>
      <c r="AI67" s="508">
        <v>1329.7</v>
      </c>
      <c r="AJ67" s="508">
        <v>1329.7</v>
      </c>
      <c r="AK67" s="508">
        <v>1329.7</v>
      </c>
      <c r="AL67" s="508">
        <v>1329.7</v>
      </c>
      <c r="AM67" s="508">
        <v>1329.7</v>
      </c>
      <c r="AN67" s="508">
        <v>1329.7</v>
      </c>
      <c r="AO67" s="508">
        <v>1329.7</v>
      </c>
      <c r="AP67" s="508">
        <v>1329.7</v>
      </c>
      <c r="AR67" s="157" t="s">
        <v>216</v>
      </c>
    </row>
    <row r="68" spans="1:44">
      <c r="A68" s="109">
        <v>226</v>
      </c>
      <c r="B68" s="155" t="s">
        <v>287</v>
      </c>
      <c r="C68" s="155" t="s">
        <v>282</v>
      </c>
      <c r="D68" s="508">
        <v>1061.1300000000001</v>
      </c>
      <c r="E68" s="508">
        <v>1061.1300000000001</v>
      </c>
      <c r="F68" s="508">
        <v>1061.1300000000001</v>
      </c>
      <c r="G68" s="508">
        <v>1061.1300000000001</v>
      </c>
      <c r="H68" s="508">
        <v>1061.1300000000001</v>
      </c>
      <c r="I68" s="508">
        <v>1061.1300000000001</v>
      </c>
      <c r="J68" s="508">
        <v>1061.1300000000001</v>
      </c>
      <c r="K68" s="508">
        <v>1061.1300000000001</v>
      </c>
      <c r="L68" s="508">
        <v>1061.1300000000001</v>
      </c>
      <c r="M68" s="508">
        <v>1061.1300000000001</v>
      </c>
      <c r="N68" s="508">
        <v>1061.1300000000001</v>
      </c>
      <c r="O68" s="508">
        <v>1061.1300000000001</v>
      </c>
      <c r="P68" s="508">
        <v>1061.1300000000001</v>
      </c>
      <c r="Q68" s="508">
        <v>1061.1300000000001</v>
      </c>
      <c r="R68" s="508">
        <v>1061.1300000000001</v>
      </c>
      <c r="S68" s="508">
        <v>1061.1300000000001</v>
      </c>
      <c r="T68" s="508">
        <v>1061.1300000000001</v>
      </c>
      <c r="U68" s="508">
        <v>1061.1300000000001</v>
      </c>
      <c r="V68" s="508">
        <v>1061.1300000000001</v>
      </c>
      <c r="W68" s="508">
        <v>1061.1300000000001</v>
      </c>
      <c r="X68" s="508">
        <v>1061.1300000000001</v>
      </c>
      <c r="Y68" s="508">
        <v>1061.1300000000001</v>
      </c>
      <c r="Z68" s="508">
        <v>1061.1300000000001</v>
      </c>
      <c r="AA68" s="508">
        <v>1061.1300000000001</v>
      </c>
      <c r="AB68" s="508">
        <v>1061.1300000000001</v>
      </c>
      <c r="AC68" s="508">
        <v>1061.1300000000001</v>
      </c>
      <c r="AD68" s="508">
        <v>1061.1300000000001</v>
      </c>
      <c r="AE68" s="508">
        <v>1061.1300000000001</v>
      </c>
      <c r="AF68" s="508">
        <v>1061.1300000000001</v>
      </c>
      <c r="AG68" s="508">
        <v>1061.1300000000001</v>
      </c>
      <c r="AH68" s="508">
        <v>1061.1300000000001</v>
      </c>
      <c r="AI68" s="508">
        <v>1061.1300000000001</v>
      </c>
      <c r="AJ68" s="508">
        <v>1061.1300000000001</v>
      </c>
      <c r="AK68" s="508">
        <v>1061.1300000000001</v>
      </c>
      <c r="AL68" s="508">
        <v>1061.1300000000001</v>
      </c>
      <c r="AM68" s="508">
        <v>1061.1300000000001</v>
      </c>
      <c r="AN68" s="508">
        <v>1061.1300000000001</v>
      </c>
      <c r="AO68" s="508">
        <v>1061.1300000000001</v>
      </c>
      <c r="AP68" s="508">
        <v>1061.1300000000001</v>
      </c>
      <c r="AR68" s="157" t="s">
        <v>2514</v>
      </c>
    </row>
    <row r="69" spans="1:44">
      <c r="A69" s="109">
        <v>227</v>
      </c>
      <c r="B69" s="155" t="s">
        <v>290</v>
      </c>
      <c r="C69" s="155" t="s">
        <v>292</v>
      </c>
      <c r="D69" s="508">
        <v>447.52</v>
      </c>
      <c r="E69" s="508">
        <v>447.52</v>
      </c>
      <c r="F69" s="508">
        <v>447.52</v>
      </c>
      <c r="G69" s="508">
        <v>447.52</v>
      </c>
      <c r="H69" s="508">
        <v>447.52</v>
      </c>
      <c r="I69" s="508">
        <v>447.52</v>
      </c>
      <c r="J69" s="508">
        <v>447.52</v>
      </c>
      <c r="K69" s="508">
        <v>447.52</v>
      </c>
      <c r="L69" s="508">
        <v>447.52</v>
      </c>
      <c r="M69" s="508">
        <v>447.52</v>
      </c>
      <c r="N69" s="508">
        <v>447.52</v>
      </c>
      <c r="O69" s="508">
        <v>447.52</v>
      </c>
      <c r="P69" s="508">
        <v>447.52</v>
      </c>
      <c r="Q69" s="508">
        <v>447.52</v>
      </c>
      <c r="R69" s="508">
        <v>447.52</v>
      </c>
      <c r="S69" s="508">
        <v>447.52</v>
      </c>
      <c r="T69" s="508">
        <v>447.52</v>
      </c>
      <c r="U69" s="508">
        <v>447.52</v>
      </c>
      <c r="V69" s="508">
        <v>447.52</v>
      </c>
      <c r="W69" s="508">
        <v>447.52</v>
      </c>
      <c r="X69" s="508">
        <v>447.52</v>
      </c>
      <c r="Y69" s="508">
        <v>447.52</v>
      </c>
      <c r="Z69" s="508">
        <v>447.52</v>
      </c>
      <c r="AA69" s="508">
        <v>447.52</v>
      </c>
      <c r="AB69" s="508">
        <v>447.52</v>
      </c>
      <c r="AC69" s="508">
        <v>447.52</v>
      </c>
      <c r="AD69" s="508">
        <v>447.52</v>
      </c>
      <c r="AE69" s="508">
        <v>447.52</v>
      </c>
      <c r="AF69" s="508">
        <v>447.52</v>
      </c>
      <c r="AG69" s="508">
        <v>447.52</v>
      </c>
      <c r="AH69" s="508">
        <v>447.52</v>
      </c>
      <c r="AI69" s="508">
        <v>447.52</v>
      </c>
      <c r="AJ69" s="508">
        <v>447.52</v>
      </c>
      <c r="AK69" s="508">
        <v>447.52</v>
      </c>
      <c r="AL69" s="508">
        <v>447.52</v>
      </c>
      <c r="AM69" s="508">
        <v>447.52</v>
      </c>
      <c r="AN69" s="508">
        <v>447.52</v>
      </c>
      <c r="AO69" s="508">
        <v>447.52</v>
      </c>
      <c r="AP69" s="508">
        <v>447.52</v>
      </c>
      <c r="AR69" s="157" t="s">
        <v>218</v>
      </c>
    </row>
    <row r="70" spans="1:44">
      <c r="A70" s="109">
        <v>228</v>
      </c>
      <c r="B70" s="155" t="s">
        <v>294</v>
      </c>
      <c r="C70" s="155" t="s">
        <v>282</v>
      </c>
      <c r="D70" s="508">
        <v>1061.1400000000001</v>
      </c>
      <c r="E70" s="508">
        <v>1061.1400000000001</v>
      </c>
      <c r="F70" s="508">
        <v>1061.1400000000001</v>
      </c>
      <c r="G70" s="508">
        <v>1061.1400000000001</v>
      </c>
      <c r="H70" s="508">
        <v>1061.1400000000001</v>
      </c>
      <c r="I70" s="508">
        <v>1061.1400000000001</v>
      </c>
      <c r="J70" s="508">
        <v>1061.1400000000001</v>
      </c>
      <c r="K70" s="508">
        <v>1061.1400000000001</v>
      </c>
      <c r="L70" s="508">
        <v>1061.1400000000001</v>
      </c>
      <c r="M70" s="508">
        <v>1061.1400000000001</v>
      </c>
      <c r="N70" s="508">
        <v>1061.1400000000001</v>
      </c>
      <c r="O70" s="508">
        <v>1061.1400000000001</v>
      </c>
      <c r="P70" s="508">
        <v>1061.1400000000001</v>
      </c>
      <c r="Q70" s="508">
        <v>1061.1400000000001</v>
      </c>
      <c r="R70" s="508">
        <v>1061.1400000000001</v>
      </c>
      <c r="S70" s="508">
        <v>1061.1400000000001</v>
      </c>
      <c r="T70" s="508">
        <v>1061.1400000000001</v>
      </c>
      <c r="U70" s="508">
        <v>1061.1400000000001</v>
      </c>
      <c r="V70" s="508">
        <v>1061.1400000000001</v>
      </c>
      <c r="W70" s="508">
        <v>1061.1400000000001</v>
      </c>
      <c r="X70" s="508">
        <v>1061.1400000000001</v>
      </c>
      <c r="Y70" s="508">
        <v>1061.1400000000001</v>
      </c>
      <c r="Z70" s="508">
        <v>1061.1400000000001</v>
      </c>
      <c r="AA70" s="508">
        <v>1061.1400000000001</v>
      </c>
      <c r="AB70" s="508">
        <v>1061.1400000000001</v>
      </c>
      <c r="AC70" s="508">
        <v>1061.1400000000001</v>
      </c>
      <c r="AD70" s="508">
        <v>1061.1400000000001</v>
      </c>
      <c r="AE70" s="508">
        <v>1061.1400000000001</v>
      </c>
      <c r="AF70" s="508">
        <v>1061.1400000000001</v>
      </c>
      <c r="AG70" s="508">
        <v>1061.1400000000001</v>
      </c>
      <c r="AH70" s="508">
        <v>1061.1400000000001</v>
      </c>
      <c r="AI70" s="508">
        <v>1061.1400000000001</v>
      </c>
      <c r="AJ70" s="508">
        <v>1061.1400000000001</v>
      </c>
      <c r="AK70" s="508">
        <v>1061.1400000000001</v>
      </c>
      <c r="AL70" s="508">
        <v>1061.1400000000001</v>
      </c>
      <c r="AM70" s="508">
        <v>1061.1400000000001</v>
      </c>
      <c r="AN70" s="508">
        <v>1061.1400000000001</v>
      </c>
      <c r="AO70" s="508">
        <v>1061.1400000000001</v>
      </c>
      <c r="AP70" s="508">
        <v>1061.1400000000001</v>
      </c>
      <c r="AR70" s="157" t="s">
        <v>216</v>
      </c>
    </row>
    <row r="71" spans="1:44">
      <c r="A71" s="109">
        <v>229</v>
      </c>
      <c r="B71" s="155" t="s">
        <v>296</v>
      </c>
      <c r="C71" s="155" t="s">
        <v>292</v>
      </c>
      <c r="D71" s="508">
        <v>942.05</v>
      </c>
      <c r="E71" s="508">
        <v>942.05</v>
      </c>
      <c r="F71" s="508">
        <v>942.05</v>
      </c>
      <c r="G71" s="508">
        <v>942.05</v>
      </c>
      <c r="H71" s="508">
        <v>942.05</v>
      </c>
      <c r="I71" s="508">
        <v>942.05</v>
      </c>
      <c r="J71" s="508">
        <v>942.05</v>
      </c>
      <c r="K71" s="508">
        <v>942.05</v>
      </c>
      <c r="L71" s="508">
        <v>942.05</v>
      </c>
      <c r="M71" s="508">
        <v>942.05</v>
      </c>
      <c r="N71" s="508">
        <v>942.05</v>
      </c>
      <c r="O71" s="508">
        <v>942.05</v>
      </c>
      <c r="P71" s="508">
        <v>942.05</v>
      </c>
      <c r="Q71" s="508">
        <v>942.05</v>
      </c>
      <c r="R71" s="508">
        <v>942.05</v>
      </c>
      <c r="S71" s="508">
        <v>942.05</v>
      </c>
      <c r="T71" s="508">
        <v>942.05</v>
      </c>
      <c r="U71" s="508">
        <v>942.05</v>
      </c>
      <c r="V71" s="508">
        <v>942.05</v>
      </c>
      <c r="W71" s="508">
        <v>942.05</v>
      </c>
      <c r="X71" s="508">
        <v>942.05</v>
      </c>
      <c r="Y71" s="508">
        <v>942.05</v>
      </c>
      <c r="Z71" s="508">
        <v>942.05</v>
      </c>
      <c r="AA71" s="508">
        <v>942.05</v>
      </c>
      <c r="AB71" s="508">
        <v>942.05</v>
      </c>
      <c r="AC71" s="508">
        <v>942.05</v>
      </c>
      <c r="AD71" s="508">
        <v>942.05</v>
      </c>
      <c r="AE71" s="508">
        <v>942.05</v>
      </c>
      <c r="AF71" s="508">
        <v>942.05</v>
      </c>
      <c r="AG71" s="508">
        <v>942.05</v>
      </c>
      <c r="AH71" s="508">
        <v>942.05</v>
      </c>
      <c r="AI71" s="508">
        <v>942.05</v>
      </c>
      <c r="AJ71" s="508">
        <v>942.05</v>
      </c>
      <c r="AK71" s="508">
        <v>942.05</v>
      </c>
      <c r="AL71" s="508">
        <v>942.05</v>
      </c>
      <c r="AM71" s="508">
        <v>942.05</v>
      </c>
      <c r="AN71" s="508">
        <v>942.05</v>
      </c>
      <c r="AO71" s="508">
        <v>942.05</v>
      </c>
      <c r="AP71" s="508">
        <v>942.05</v>
      </c>
      <c r="AR71" s="157" t="s">
        <v>289</v>
      </c>
    </row>
    <row r="72" spans="1:44">
      <c r="A72" s="109">
        <v>230</v>
      </c>
      <c r="B72" s="155" t="s">
        <v>297</v>
      </c>
      <c r="C72" s="155" t="s">
        <v>292</v>
      </c>
      <c r="D72" s="508">
        <v>495.06</v>
      </c>
      <c r="E72" s="508">
        <v>495.06</v>
      </c>
      <c r="F72" s="508">
        <v>495.06</v>
      </c>
      <c r="G72" s="508">
        <v>495.06</v>
      </c>
      <c r="H72" s="508">
        <v>495.06</v>
      </c>
      <c r="I72" s="508">
        <v>495.06</v>
      </c>
      <c r="J72" s="508">
        <v>495.06</v>
      </c>
      <c r="K72" s="508">
        <v>495.06</v>
      </c>
      <c r="L72" s="508">
        <v>495.06</v>
      </c>
      <c r="M72" s="508">
        <v>495.06</v>
      </c>
      <c r="N72" s="508">
        <v>495.06</v>
      </c>
      <c r="O72" s="508">
        <v>495.06</v>
      </c>
      <c r="P72" s="508">
        <v>495.06</v>
      </c>
      <c r="Q72" s="508">
        <v>495.06</v>
      </c>
      <c r="R72" s="508">
        <v>495.06</v>
      </c>
      <c r="S72" s="508">
        <v>495.06</v>
      </c>
      <c r="T72" s="508">
        <v>495.06</v>
      </c>
      <c r="U72" s="508">
        <v>495.06</v>
      </c>
      <c r="V72" s="508">
        <v>495.06</v>
      </c>
      <c r="W72" s="508">
        <v>495.06</v>
      </c>
      <c r="X72" s="508">
        <v>495.06</v>
      </c>
      <c r="Y72" s="508">
        <v>495.06</v>
      </c>
      <c r="Z72" s="508">
        <v>495.06</v>
      </c>
      <c r="AA72" s="508">
        <v>495.06</v>
      </c>
      <c r="AB72" s="508">
        <v>495.06</v>
      </c>
      <c r="AC72" s="508">
        <v>495.06</v>
      </c>
      <c r="AD72" s="508">
        <v>495.06</v>
      </c>
      <c r="AE72" s="508">
        <v>495.06</v>
      </c>
      <c r="AF72" s="508">
        <v>495.06</v>
      </c>
      <c r="AG72" s="508">
        <v>495.06</v>
      </c>
      <c r="AH72" s="508">
        <v>495.06</v>
      </c>
      <c r="AI72" s="508">
        <v>495.06</v>
      </c>
      <c r="AJ72" s="508">
        <v>495.06</v>
      </c>
      <c r="AK72" s="508">
        <v>495.06</v>
      </c>
      <c r="AL72" s="508">
        <v>495.06</v>
      </c>
      <c r="AM72" s="508">
        <v>495.06</v>
      </c>
      <c r="AN72" s="508">
        <v>495.06</v>
      </c>
      <c r="AO72" s="508">
        <v>495.06</v>
      </c>
      <c r="AP72" s="508">
        <v>495.06</v>
      </c>
      <c r="AR72" s="157" t="s">
        <v>218</v>
      </c>
    </row>
    <row r="73" spans="1:44">
      <c r="A73" s="109">
        <v>231</v>
      </c>
      <c r="B73" s="155" t="s">
        <v>298</v>
      </c>
      <c r="C73" s="155" t="s">
        <v>282</v>
      </c>
      <c r="D73" s="508">
        <v>489.29</v>
      </c>
      <c r="E73" s="508">
        <v>489.29</v>
      </c>
      <c r="F73" s="508">
        <v>489.29</v>
      </c>
      <c r="G73" s="508">
        <v>489.29</v>
      </c>
      <c r="H73" s="508">
        <v>489.29</v>
      </c>
      <c r="I73" s="508">
        <v>489.29</v>
      </c>
      <c r="J73" s="508">
        <v>489.29</v>
      </c>
      <c r="K73" s="508">
        <v>489.29</v>
      </c>
      <c r="L73" s="508">
        <v>489.29</v>
      </c>
      <c r="M73" s="508">
        <v>489.29</v>
      </c>
      <c r="N73" s="508">
        <v>489.29</v>
      </c>
      <c r="O73" s="508">
        <v>489.29</v>
      </c>
      <c r="P73" s="508">
        <v>489.29</v>
      </c>
      <c r="Q73" s="508">
        <v>489.29</v>
      </c>
      <c r="R73" s="508">
        <v>489.29</v>
      </c>
      <c r="S73" s="508">
        <v>489.29</v>
      </c>
      <c r="T73" s="508">
        <v>489.29</v>
      </c>
      <c r="U73" s="508">
        <v>489.29</v>
      </c>
      <c r="V73" s="508">
        <v>489.29</v>
      </c>
      <c r="W73" s="508">
        <v>489.29</v>
      </c>
      <c r="X73" s="508">
        <v>489.29</v>
      </c>
      <c r="Y73" s="508">
        <v>489.29</v>
      </c>
      <c r="Z73" s="508">
        <v>489.29</v>
      </c>
      <c r="AA73" s="508">
        <v>489.29</v>
      </c>
      <c r="AB73" s="508">
        <v>489.29</v>
      </c>
      <c r="AC73" s="508">
        <v>489.29</v>
      </c>
      <c r="AD73" s="508">
        <v>489.29</v>
      </c>
      <c r="AE73" s="508">
        <v>489.29</v>
      </c>
      <c r="AF73" s="508">
        <v>489.29</v>
      </c>
      <c r="AG73" s="508">
        <v>489.29</v>
      </c>
      <c r="AH73" s="508">
        <v>489.29</v>
      </c>
      <c r="AI73" s="508">
        <v>489.29</v>
      </c>
      <c r="AJ73" s="508">
        <v>489.29</v>
      </c>
      <c r="AK73" s="508">
        <v>489.29</v>
      </c>
      <c r="AL73" s="508">
        <v>489.29</v>
      </c>
      <c r="AM73" s="508">
        <v>489.29</v>
      </c>
      <c r="AN73" s="508">
        <v>489.29</v>
      </c>
      <c r="AO73" s="508">
        <v>489.29</v>
      </c>
      <c r="AP73" s="508">
        <v>489.29</v>
      </c>
      <c r="AR73" s="157" t="s">
        <v>2514</v>
      </c>
    </row>
    <row r="74" spans="1:44">
      <c r="A74" s="109">
        <v>232</v>
      </c>
      <c r="B74" s="155" t="s">
        <v>302</v>
      </c>
      <c r="C74" s="155" t="s">
        <v>292</v>
      </c>
      <c r="D74" s="508">
        <v>842.33</v>
      </c>
      <c r="E74" s="508">
        <v>842.33</v>
      </c>
      <c r="F74" s="508">
        <v>842.33</v>
      </c>
      <c r="G74" s="508">
        <v>842.33</v>
      </c>
      <c r="H74" s="508">
        <v>842.33</v>
      </c>
      <c r="I74" s="508">
        <v>842.33</v>
      </c>
      <c r="J74" s="508">
        <v>842.33</v>
      </c>
      <c r="K74" s="508">
        <v>842.33</v>
      </c>
      <c r="L74" s="508">
        <v>842.33</v>
      </c>
      <c r="M74" s="508">
        <v>842.33</v>
      </c>
      <c r="N74" s="508">
        <v>842.33</v>
      </c>
      <c r="O74" s="508">
        <v>842.33</v>
      </c>
      <c r="P74" s="508">
        <v>842.33</v>
      </c>
      <c r="Q74" s="508">
        <v>842.33</v>
      </c>
      <c r="R74" s="508">
        <v>842.33</v>
      </c>
      <c r="S74" s="508">
        <v>842.33</v>
      </c>
      <c r="T74" s="508">
        <v>842.33</v>
      </c>
      <c r="U74" s="508">
        <v>842.33</v>
      </c>
      <c r="V74" s="508">
        <v>842.33</v>
      </c>
      <c r="W74" s="508">
        <v>842.33</v>
      </c>
      <c r="X74" s="508">
        <v>842.33</v>
      </c>
      <c r="Y74" s="508">
        <v>842.33</v>
      </c>
      <c r="Z74" s="508">
        <v>842.33</v>
      </c>
      <c r="AA74" s="508">
        <v>842.33</v>
      </c>
      <c r="AB74" s="508">
        <v>842.33</v>
      </c>
      <c r="AC74" s="508">
        <v>842.33</v>
      </c>
      <c r="AD74" s="508">
        <v>842.33</v>
      </c>
      <c r="AE74" s="508">
        <v>842.33</v>
      </c>
      <c r="AF74" s="508">
        <v>842.33</v>
      </c>
      <c r="AG74" s="508">
        <v>842.33</v>
      </c>
      <c r="AH74" s="508">
        <v>842.33</v>
      </c>
      <c r="AI74" s="508">
        <v>842.33</v>
      </c>
      <c r="AJ74" s="508">
        <v>842.33</v>
      </c>
      <c r="AK74" s="508">
        <v>842.33</v>
      </c>
      <c r="AL74" s="508">
        <v>842.33</v>
      </c>
      <c r="AM74" s="508">
        <v>842.33</v>
      </c>
      <c r="AN74" s="508">
        <v>842.33</v>
      </c>
      <c r="AO74" s="508">
        <v>842.33</v>
      </c>
      <c r="AP74" s="508">
        <v>842.33</v>
      </c>
      <c r="AR74" s="157" t="s">
        <v>2515</v>
      </c>
    </row>
    <row r="75" spans="1:44">
      <c r="A75" s="109">
        <v>233</v>
      </c>
      <c r="B75" s="155" t="s">
        <v>303</v>
      </c>
      <c r="C75" s="155" t="s">
        <v>282</v>
      </c>
      <c r="D75" s="508">
        <v>984.29</v>
      </c>
      <c r="E75" s="508">
        <v>984.29</v>
      </c>
      <c r="F75" s="508">
        <v>984.29</v>
      </c>
      <c r="G75" s="508">
        <v>984.29</v>
      </c>
      <c r="H75" s="508">
        <v>984.29</v>
      </c>
      <c r="I75" s="508">
        <v>984.29</v>
      </c>
      <c r="J75" s="508">
        <v>984.29</v>
      </c>
      <c r="K75" s="508">
        <v>984.29</v>
      </c>
      <c r="L75" s="508">
        <v>984.29</v>
      </c>
      <c r="M75" s="508">
        <v>984.29</v>
      </c>
      <c r="N75" s="508">
        <v>984.29</v>
      </c>
      <c r="O75" s="508">
        <v>984.29</v>
      </c>
      <c r="P75" s="508">
        <v>984.29</v>
      </c>
      <c r="Q75" s="508">
        <v>984.29</v>
      </c>
      <c r="R75" s="508">
        <v>984.29</v>
      </c>
      <c r="S75" s="508">
        <v>984.29</v>
      </c>
      <c r="T75" s="508">
        <v>984.29</v>
      </c>
      <c r="U75" s="508">
        <v>984.29</v>
      </c>
      <c r="V75" s="508">
        <v>984.29</v>
      </c>
      <c r="W75" s="508">
        <v>984.29</v>
      </c>
      <c r="X75" s="508">
        <v>984.29</v>
      </c>
      <c r="Y75" s="508">
        <v>984.29</v>
      </c>
      <c r="Z75" s="508">
        <v>984.29</v>
      </c>
      <c r="AA75" s="508">
        <v>984.29</v>
      </c>
      <c r="AB75" s="508">
        <v>984.29</v>
      </c>
      <c r="AC75" s="508">
        <v>984.29</v>
      </c>
      <c r="AD75" s="508">
        <v>984.29</v>
      </c>
      <c r="AE75" s="508">
        <v>984.29</v>
      </c>
      <c r="AF75" s="508">
        <v>984.29</v>
      </c>
      <c r="AG75" s="508">
        <v>984.29</v>
      </c>
      <c r="AH75" s="508">
        <v>984.29</v>
      </c>
      <c r="AI75" s="508">
        <v>984.29</v>
      </c>
      <c r="AJ75" s="508">
        <v>984.29</v>
      </c>
      <c r="AK75" s="508">
        <v>984.29</v>
      </c>
      <c r="AL75" s="508">
        <v>984.29</v>
      </c>
      <c r="AM75" s="508">
        <v>984.29</v>
      </c>
      <c r="AN75" s="508">
        <v>984.29</v>
      </c>
      <c r="AO75" s="508">
        <v>984.29</v>
      </c>
      <c r="AP75" s="508">
        <v>984.29</v>
      </c>
      <c r="AR75" s="157" t="s">
        <v>2515</v>
      </c>
    </row>
    <row r="76" spans="1:44">
      <c r="A76" s="109">
        <v>234</v>
      </c>
      <c r="B76" s="155" t="s">
        <v>304</v>
      </c>
      <c r="C76" s="155" t="s">
        <v>289</v>
      </c>
      <c r="D76" s="508">
        <v>290.26</v>
      </c>
      <c r="E76" s="508">
        <v>290.26</v>
      </c>
      <c r="F76" s="508">
        <v>290.26</v>
      </c>
      <c r="G76" s="508">
        <v>290.26</v>
      </c>
      <c r="H76" s="508">
        <v>290.26</v>
      </c>
      <c r="I76" s="508">
        <v>290.26</v>
      </c>
      <c r="J76" s="508">
        <v>290.26</v>
      </c>
      <c r="K76" s="508">
        <v>290.26</v>
      </c>
      <c r="L76" s="508">
        <v>290.26</v>
      </c>
      <c r="M76" s="508">
        <v>290.26</v>
      </c>
      <c r="N76" s="508">
        <v>290.26</v>
      </c>
      <c r="O76" s="508">
        <v>290.26</v>
      </c>
      <c r="P76" s="508">
        <v>290.26</v>
      </c>
      <c r="Q76" s="508">
        <v>290.26</v>
      </c>
      <c r="R76" s="508">
        <v>290.26</v>
      </c>
      <c r="S76" s="508">
        <v>290.26</v>
      </c>
      <c r="T76" s="508">
        <v>290.26</v>
      </c>
      <c r="U76" s="508">
        <v>290.26</v>
      </c>
      <c r="V76" s="508">
        <v>290.26</v>
      </c>
      <c r="W76" s="508">
        <v>290.26</v>
      </c>
      <c r="X76" s="508">
        <v>290.26</v>
      </c>
      <c r="Y76" s="508">
        <v>290.26</v>
      </c>
      <c r="Z76" s="508">
        <v>290.26</v>
      </c>
      <c r="AA76" s="508">
        <v>290.26</v>
      </c>
      <c r="AB76" s="508">
        <v>290.26</v>
      </c>
      <c r="AC76" s="508">
        <v>290.26</v>
      </c>
      <c r="AD76" s="508">
        <v>290.26</v>
      </c>
      <c r="AE76" s="508">
        <v>290.26</v>
      </c>
      <c r="AF76" s="508">
        <v>290.26</v>
      </c>
      <c r="AG76" s="508">
        <v>290.26</v>
      </c>
      <c r="AH76" s="508">
        <v>290.26</v>
      </c>
      <c r="AI76" s="508">
        <v>290.26</v>
      </c>
      <c r="AJ76" s="508">
        <v>290.26</v>
      </c>
      <c r="AK76" s="508">
        <v>290.26</v>
      </c>
      <c r="AL76" s="508">
        <v>290.26</v>
      </c>
      <c r="AM76" s="508">
        <v>290.26</v>
      </c>
      <c r="AN76" s="508">
        <v>290.26</v>
      </c>
      <c r="AO76" s="508">
        <v>290.26</v>
      </c>
      <c r="AP76" s="508">
        <v>290.26</v>
      </c>
      <c r="AR76" s="157" t="s">
        <v>2515</v>
      </c>
    </row>
    <row r="77" spans="1:44">
      <c r="A77" s="109">
        <v>235</v>
      </c>
      <c r="B77" s="155" t="s">
        <v>305</v>
      </c>
      <c r="C77" s="155" t="s">
        <v>282</v>
      </c>
      <c r="D77" s="508">
        <v>1350.87</v>
      </c>
      <c r="E77" s="508">
        <v>1350.87</v>
      </c>
      <c r="F77" s="508">
        <v>1350.87</v>
      </c>
      <c r="G77" s="508">
        <v>1350.87</v>
      </c>
      <c r="H77" s="508">
        <v>1350.87</v>
      </c>
      <c r="I77" s="508">
        <v>1350.87</v>
      </c>
      <c r="J77" s="508">
        <v>1350.87</v>
      </c>
      <c r="K77" s="508">
        <v>1350.87</v>
      </c>
      <c r="L77" s="508">
        <v>1350.87</v>
      </c>
      <c r="M77" s="508">
        <v>1350.87</v>
      </c>
      <c r="N77" s="508">
        <v>1350.87</v>
      </c>
      <c r="O77" s="508">
        <v>1350.87</v>
      </c>
      <c r="P77" s="508">
        <v>1350.87</v>
      </c>
      <c r="Q77" s="508">
        <v>1350.87</v>
      </c>
      <c r="R77" s="508">
        <v>1350.87</v>
      </c>
      <c r="S77" s="508">
        <v>1350.87</v>
      </c>
      <c r="T77" s="508">
        <v>1350.87</v>
      </c>
      <c r="U77" s="508">
        <v>1350.87</v>
      </c>
      <c r="V77" s="508">
        <v>1350.87</v>
      </c>
      <c r="W77" s="508">
        <v>1350.87</v>
      </c>
      <c r="X77" s="508">
        <v>1350.87</v>
      </c>
      <c r="Y77" s="508">
        <v>1350.87</v>
      </c>
      <c r="Z77" s="508">
        <v>1350.87</v>
      </c>
      <c r="AA77" s="508">
        <v>1350.87</v>
      </c>
      <c r="AB77" s="508">
        <v>1350.87</v>
      </c>
      <c r="AC77" s="508">
        <v>1350.87</v>
      </c>
      <c r="AD77" s="508">
        <v>1350.87</v>
      </c>
      <c r="AE77" s="508">
        <v>1350.87</v>
      </c>
      <c r="AF77" s="508">
        <v>1350.87</v>
      </c>
      <c r="AG77" s="508">
        <v>1350.87</v>
      </c>
      <c r="AH77" s="508">
        <v>1350.87</v>
      </c>
      <c r="AI77" s="508">
        <v>1350.87</v>
      </c>
      <c r="AJ77" s="508">
        <v>1350.87</v>
      </c>
      <c r="AK77" s="508">
        <v>1350.87</v>
      </c>
      <c r="AL77" s="508">
        <v>1350.87</v>
      </c>
      <c r="AM77" s="508">
        <v>1350.87</v>
      </c>
      <c r="AN77" s="508">
        <v>1350.87</v>
      </c>
      <c r="AO77" s="508">
        <v>1350.87</v>
      </c>
      <c r="AP77" s="508">
        <v>1350.87</v>
      </c>
      <c r="AR77" s="157" t="s">
        <v>2515</v>
      </c>
    </row>
    <row r="78" spans="1:44">
      <c r="A78" s="109">
        <v>236</v>
      </c>
      <c r="B78" s="155" t="s">
        <v>307</v>
      </c>
      <c r="C78" s="155" t="s">
        <v>282</v>
      </c>
      <c r="D78" s="508">
        <v>842.33</v>
      </c>
      <c r="E78" s="508">
        <v>842.33</v>
      </c>
      <c r="F78" s="508">
        <v>842.33</v>
      </c>
      <c r="G78" s="508">
        <v>842.33</v>
      </c>
      <c r="H78" s="508">
        <v>842.33</v>
      </c>
      <c r="I78" s="508">
        <v>842.33</v>
      </c>
      <c r="J78" s="508">
        <v>842.33</v>
      </c>
      <c r="K78" s="508">
        <v>842.33</v>
      </c>
      <c r="L78" s="508">
        <v>842.33</v>
      </c>
      <c r="M78" s="508">
        <v>842.33</v>
      </c>
      <c r="N78" s="508">
        <v>842.33</v>
      </c>
      <c r="O78" s="508">
        <v>842.33</v>
      </c>
      <c r="P78" s="508">
        <v>842.33</v>
      </c>
      <c r="Q78" s="508">
        <v>842.33</v>
      </c>
      <c r="R78" s="508">
        <v>842.33</v>
      </c>
      <c r="S78" s="508">
        <v>842.33</v>
      </c>
      <c r="T78" s="508">
        <v>842.33</v>
      </c>
      <c r="U78" s="508">
        <v>842.33</v>
      </c>
      <c r="V78" s="508">
        <v>842.33</v>
      </c>
      <c r="W78" s="508">
        <v>842.33</v>
      </c>
      <c r="X78" s="508">
        <v>842.33</v>
      </c>
      <c r="Y78" s="508">
        <v>842.33</v>
      </c>
      <c r="Z78" s="508">
        <v>842.33</v>
      </c>
      <c r="AA78" s="508">
        <v>842.33</v>
      </c>
      <c r="AB78" s="508">
        <v>842.33</v>
      </c>
      <c r="AC78" s="508">
        <v>842.33</v>
      </c>
      <c r="AD78" s="508">
        <v>842.33</v>
      </c>
      <c r="AE78" s="508">
        <v>842.33</v>
      </c>
      <c r="AF78" s="508">
        <v>842.33</v>
      </c>
      <c r="AG78" s="508">
        <v>842.33</v>
      </c>
      <c r="AH78" s="508">
        <v>842.33</v>
      </c>
      <c r="AI78" s="508">
        <v>842.33</v>
      </c>
      <c r="AJ78" s="508">
        <v>842.33</v>
      </c>
      <c r="AK78" s="508">
        <v>842.33</v>
      </c>
      <c r="AL78" s="508">
        <v>842.33</v>
      </c>
      <c r="AM78" s="508">
        <v>842.33</v>
      </c>
      <c r="AN78" s="508">
        <v>842.33</v>
      </c>
      <c r="AO78" s="508">
        <v>842.33</v>
      </c>
      <c r="AP78" s="508">
        <v>842.33</v>
      </c>
      <c r="AR78" s="157" t="s">
        <v>2515</v>
      </c>
    </row>
    <row r="79" spans="1:44">
      <c r="A79" s="109">
        <v>237</v>
      </c>
      <c r="B79" s="155" t="s">
        <v>311</v>
      </c>
      <c r="C79" s="155" t="s">
        <v>282</v>
      </c>
      <c r="D79" s="508">
        <v>760.85</v>
      </c>
      <c r="E79" s="508">
        <v>760.85</v>
      </c>
      <c r="F79" s="508">
        <v>760.85</v>
      </c>
      <c r="G79" s="508">
        <v>760.85</v>
      </c>
      <c r="H79" s="508">
        <v>760.85</v>
      </c>
      <c r="I79" s="508">
        <v>760.85</v>
      </c>
      <c r="J79" s="508">
        <v>760.85</v>
      </c>
      <c r="K79" s="508">
        <v>760.85</v>
      </c>
      <c r="L79" s="508">
        <v>760.85</v>
      </c>
      <c r="M79" s="508">
        <v>760.85</v>
      </c>
      <c r="N79" s="508">
        <v>760.85</v>
      </c>
      <c r="O79" s="508">
        <v>760.85</v>
      </c>
      <c r="P79" s="508">
        <v>760.85</v>
      </c>
      <c r="Q79" s="508">
        <v>760.85</v>
      </c>
      <c r="R79" s="508">
        <v>760.85</v>
      </c>
      <c r="S79" s="508">
        <v>760.85</v>
      </c>
      <c r="T79" s="508">
        <v>760.85</v>
      </c>
      <c r="U79" s="508">
        <v>760.85</v>
      </c>
      <c r="V79" s="508">
        <v>760.85</v>
      </c>
      <c r="W79" s="508">
        <v>760.85</v>
      </c>
      <c r="X79" s="508">
        <v>760.85</v>
      </c>
      <c r="Y79" s="508">
        <v>760.85</v>
      </c>
      <c r="Z79" s="508">
        <v>760.85</v>
      </c>
      <c r="AA79" s="508">
        <v>760.85</v>
      </c>
      <c r="AB79" s="508">
        <v>760.85</v>
      </c>
      <c r="AC79" s="508">
        <v>760.85</v>
      </c>
      <c r="AD79" s="508">
        <v>760.85</v>
      </c>
      <c r="AE79" s="508">
        <v>760.85</v>
      </c>
      <c r="AF79" s="508">
        <v>760.85</v>
      </c>
      <c r="AG79" s="508">
        <v>760.85</v>
      </c>
      <c r="AH79" s="508">
        <v>760.85</v>
      </c>
      <c r="AI79" s="508">
        <v>760.85</v>
      </c>
      <c r="AJ79" s="508">
        <v>760.85</v>
      </c>
      <c r="AK79" s="508">
        <v>760.85</v>
      </c>
      <c r="AL79" s="508">
        <v>760.85</v>
      </c>
      <c r="AM79" s="508">
        <v>760.85</v>
      </c>
      <c r="AN79" s="508">
        <v>760.85</v>
      </c>
      <c r="AO79" s="508">
        <v>760.85</v>
      </c>
      <c r="AP79" s="508">
        <v>760.85</v>
      </c>
      <c r="AR79" s="157" t="s">
        <v>2514</v>
      </c>
    </row>
    <row r="80" spans="1:44">
      <c r="A80" s="109">
        <v>238</v>
      </c>
      <c r="B80" s="155" t="s">
        <v>314</v>
      </c>
      <c r="C80" s="155" t="s">
        <v>282</v>
      </c>
      <c r="D80" s="508">
        <v>963.75</v>
      </c>
      <c r="E80" s="508">
        <v>963.75</v>
      </c>
      <c r="F80" s="508">
        <v>963.75</v>
      </c>
      <c r="G80" s="508">
        <v>963.75</v>
      </c>
      <c r="H80" s="508">
        <v>963.75</v>
      </c>
      <c r="I80" s="508">
        <v>963.75</v>
      </c>
      <c r="J80" s="508">
        <v>963.75</v>
      </c>
      <c r="K80" s="508">
        <v>963.75</v>
      </c>
      <c r="L80" s="508">
        <v>963.75</v>
      </c>
      <c r="M80" s="508">
        <v>963.75</v>
      </c>
      <c r="N80" s="508">
        <v>963.75</v>
      </c>
      <c r="O80" s="508">
        <v>963.75</v>
      </c>
      <c r="P80" s="508">
        <v>963.75</v>
      </c>
      <c r="Q80" s="508">
        <v>963.75</v>
      </c>
      <c r="R80" s="508">
        <v>963.75</v>
      </c>
      <c r="S80" s="508">
        <v>963.75</v>
      </c>
      <c r="T80" s="508">
        <v>963.75</v>
      </c>
      <c r="U80" s="508">
        <v>963.75</v>
      </c>
      <c r="V80" s="508">
        <v>963.75</v>
      </c>
      <c r="W80" s="508">
        <v>963.75</v>
      </c>
      <c r="X80" s="508">
        <v>963.75</v>
      </c>
      <c r="Y80" s="508">
        <v>963.75</v>
      </c>
      <c r="Z80" s="508">
        <v>963.75</v>
      </c>
      <c r="AA80" s="508">
        <v>963.75</v>
      </c>
      <c r="AB80" s="508">
        <v>963.75</v>
      </c>
      <c r="AC80" s="508">
        <v>963.75</v>
      </c>
      <c r="AD80" s="508">
        <v>963.75</v>
      </c>
      <c r="AE80" s="508">
        <v>963.75</v>
      </c>
      <c r="AF80" s="508">
        <v>963.75</v>
      </c>
      <c r="AG80" s="508">
        <v>963.75</v>
      </c>
      <c r="AH80" s="508">
        <v>963.75</v>
      </c>
      <c r="AI80" s="508">
        <v>963.75</v>
      </c>
      <c r="AJ80" s="508">
        <v>963.75</v>
      </c>
      <c r="AK80" s="508">
        <v>963.75</v>
      </c>
      <c r="AL80" s="508">
        <v>963.75</v>
      </c>
      <c r="AM80" s="508">
        <v>963.75</v>
      </c>
      <c r="AN80" s="508">
        <v>963.75</v>
      </c>
      <c r="AO80" s="508">
        <v>963.75</v>
      </c>
      <c r="AP80" s="508">
        <v>963.75</v>
      </c>
      <c r="AR80" s="157" t="s">
        <v>289</v>
      </c>
    </row>
    <row r="81" spans="1:44">
      <c r="A81" s="109">
        <v>239</v>
      </c>
      <c r="B81" s="155" t="s">
        <v>315</v>
      </c>
      <c r="C81" s="155" t="s">
        <v>282</v>
      </c>
      <c r="D81" s="508">
        <v>963.75</v>
      </c>
      <c r="E81" s="508">
        <v>963.75</v>
      </c>
      <c r="F81" s="508">
        <v>963.75</v>
      </c>
      <c r="G81" s="508">
        <v>963.75</v>
      </c>
      <c r="H81" s="508">
        <v>963.75</v>
      </c>
      <c r="I81" s="508">
        <v>963.75</v>
      </c>
      <c r="J81" s="508">
        <v>963.75</v>
      </c>
      <c r="K81" s="508">
        <v>963.75</v>
      </c>
      <c r="L81" s="508">
        <v>963.75</v>
      </c>
      <c r="M81" s="508">
        <v>963.75</v>
      </c>
      <c r="N81" s="508">
        <v>963.75</v>
      </c>
      <c r="O81" s="508">
        <v>963.75</v>
      </c>
      <c r="P81" s="508">
        <v>963.75</v>
      </c>
      <c r="Q81" s="508">
        <v>963.75</v>
      </c>
      <c r="R81" s="508">
        <v>963.75</v>
      </c>
      <c r="S81" s="508">
        <v>963.75</v>
      </c>
      <c r="T81" s="508">
        <v>963.75</v>
      </c>
      <c r="U81" s="508">
        <v>963.75</v>
      </c>
      <c r="V81" s="508">
        <v>963.75</v>
      </c>
      <c r="W81" s="508">
        <v>963.75</v>
      </c>
      <c r="X81" s="508">
        <v>963.75</v>
      </c>
      <c r="Y81" s="508">
        <v>963.75</v>
      </c>
      <c r="Z81" s="508">
        <v>963.75</v>
      </c>
      <c r="AA81" s="508">
        <v>963.75</v>
      </c>
      <c r="AB81" s="508">
        <v>963.75</v>
      </c>
      <c r="AC81" s="508">
        <v>963.75</v>
      </c>
      <c r="AD81" s="508">
        <v>963.75</v>
      </c>
      <c r="AE81" s="508">
        <v>963.75</v>
      </c>
      <c r="AF81" s="508">
        <v>963.75</v>
      </c>
      <c r="AG81" s="508">
        <v>963.75</v>
      </c>
      <c r="AH81" s="508">
        <v>963.75</v>
      </c>
      <c r="AI81" s="508">
        <v>963.75</v>
      </c>
      <c r="AJ81" s="508">
        <v>963.75</v>
      </c>
      <c r="AK81" s="508">
        <v>963.75</v>
      </c>
      <c r="AL81" s="508">
        <v>963.75</v>
      </c>
      <c r="AM81" s="508">
        <v>963.75</v>
      </c>
      <c r="AN81" s="508">
        <v>963.75</v>
      </c>
      <c r="AO81" s="508">
        <v>963.75</v>
      </c>
      <c r="AP81" s="508">
        <v>963.75</v>
      </c>
      <c r="AR81" s="157" t="s">
        <v>289</v>
      </c>
    </row>
    <row r="82" spans="1:44">
      <c r="A82" s="109">
        <v>240</v>
      </c>
      <c r="B82" s="155" t="s">
        <v>316</v>
      </c>
      <c r="C82" s="155" t="s">
        <v>282</v>
      </c>
      <c r="D82" s="508">
        <v>1115.96</v>
      </c>
      <c r="E82" s="508">
        <v>1115.96</v>
      </c>
      <c r="F82" s="508">
        <v>1115.96</v>
      </c>
      <c r="G82" s="508">
        <v>1115.96</v>
      </c>
      <c r="H82" s="508">
        <v>1115.96</v>
      </c>
      <c r="I82" s="508">
        <v>1115.96</v>
      </c>
      <c r="J82" s="508">
        <v>1115.96</v>
      </c>
      <c r="K82" s="508">
        <v>1115.96</v>
      </c>
      <c r="L82" s="508">
        <v>1115.96</v>
      </c>
      <c r="M82" s="508">
        <v>1115.96</v>
      </c>
      <c r="N82" s="508">
        <v>1115.96</v>
      </c>
      <c r="O82" s="508">
        <v>1115.96</v>
      </c>
      <c r="P82" s="508">
        <v>1115.96</v>
      </c>
      <c r="Q82" s="508">
        <v>1115.96</v>
      </c>
      <c r="R82" s="508">
        <v>1115.96</v>
      </c>
      <c r="S82" s="508">
        <v>1115.96</v>
      </c>
      <c r="T82" s="508">
        <v>1115.96</v>
      </c>
      <c r="U82" s="508">
        <v>1115.96</v>
      </c>
      <c r="V82" s="508">
        <v>1115.96</v>
      </c>
      <c r="W82" s="508">
        <v>1115.96</v>
      </c>
      <c r="X82" s="508">
        <v>1115.96</v>
      </c>
      <c r="Y82" s="508">
        <v>1115.96</v>
      </c>
      <c r="Z82" s="508">
        <v>1115.96</v>
      </c>
      <c r="AA82" s="508">
        <v>1115.96</v>
      </c>
      <c r="AB82" s="508">
        <v>1115.96</v>
      </c>
      <c r="AC82" s="508">
        <v>1115.96</v>
      </c>
      <c r="AD82" s="508">
        <v>1115.96</v>
      </c>
      <c r="AE82" s="508">
        <v>1115.96</v>
      </c>
      <c r="AF82" s="508">
        <v>1115.96</v>
      </c>
      <c r="AG82" s="508">
        <v>1115.96</v>
      </c>
      <c r="AH82" s="508">
        <v>1115.96</v>
      </c>
      <c r="AI82" s="508">
        <v>1115.96</v>
      </c>
      <c r="AJ82" s="508">
        <v>1115.96</v>
      </c>
      <c r="AK82" s="508">
        <v>1115.96</v>
      </c>
      <c r="AL82" s="508">
        <v>1115.96</v>
      </c>
      <c r="AM82" s="508">
        <v>1115.96</v>
      </c>
      <c r="AN82" s="508">
        <v>1115.96</v>
      </c>
      <c r="AO82" s="508">
        <v>1115.96</v>
      </c>
      <c r="AP82" s="508">
        <v>1115.96</v>
      </c>
      <c r="AR82" s="157" t="s">
        <v>289</v>
      </c>
    </row>
    <row r="83" spans="1:44">
      <c r="A83" s="109">
        <v>241</v>
      </c>
      <c r="B83" s="155" t="s">
        <v>318</v>
      </c>
      <c r="C83" s="155" t="s">
        <v>292</v>
      </c>
      <c r="D83" s="508">
        <v>495.75</v>
      </c>
      <c r="E83" s="508">
        <v>495.75</v>
      </c>
      <c r="F83" s="508">
        <v>495.75</v>
      </c>
      <c r="G83" s="508">
        <v>495.75</v>
      </c>
      <c r="H83" s="508">
        <v>495.75</v>
      </c>
      <c r="I83" s="508">
        <v>495.75</v>
      </c>
      <c r="J83" s="508">
        <v>495.75</v>
      </c>
      <c r="K83" s="508">
        <v>495.75</v>
      </c>
      <c r="L83" s="508">
        <v>495.75</v>
      </c>
      <c r="M83" s="508">
        <v>495.75</v>
      </c>
      <c r="N83" s="508">
        <v>495.75</v>
      </c>
      <c r="O83" s="508">
        <v>495.75</v>
      </c>
      <c r="P83" s="508">
        <v>495.75</v>
      </c>
      <c r="Q83" s="508">
        <v>495.75</v>
      </c>
      <c r="R83" s="508">
        <v>495.75</v>
      </c>
      <c r="S83" s="508">
        <v>495.75</v>
      </c>
      <c r="T83" s="508">
        <v>495.75</v>
      </c>
      <c r="U83" s="508">
        <v>495.75</v>
      </c>
      <c r="V83" s="508">
        <v>495.75</v>
      </c>
      <c r="W83" s="508">
        <v>495.75</v>
      </c>
      <c r="X83" s="508">
        <v>495.75</v>
      </c>
      <c r="Y83" s="508">
        <v>495.75</v>
      </c>
      <c r="Z83" s="508">
        <v>495.75</v>
      </c>
      <c r="AA83" s="508">
        <v>495.75</v>
      </c>
      <c r="AB83" s="508">
        <v>495.75</v>
      </c>
      <c r="AC83" s="508">
        <v>495.75</v>
      </c>
      <c r="AD83" s="508">
        <v>495.75</v>
      </c>
      <c r="AE83" s="508">
        <v>495.75</v>
      </c>
      <c r="AF83" s="508">
        <v>495.75</v>
      </c>
      <c r="AG83" s="508">
        <v>495.75</v>
      </c>
      <c r="AH83" s="508">
        <v>495.75</v>
      </c>
      <c r="AI83" s="508">
        <v>495.75</v>
      </c>
      <c r="AJ83" s="508">
        <v>495.75</v>
      </c>
      <c r="AK83" s="508">
        <v>495.75</v>
      </c>
      <c r="AL83" s="508">
        <v>495.75</v>
      </c>
      <c r="AM83" s="508">
        <v>495.75</v>
      </c>
      <c r="AN83" s="508">
        <v>495.75</v>
      </c>
      <c r="AO83" s="508">
        <v>495.75</v>
      </c>
      <c r="AP83" s="508">
        <v>495.75</v>
      </c>
      <c r="AR83" s="157" t="s">
        <v>216</v>
      </c>
    </row>
    <row r="84" spans="1:44">
      <c r="A84" s="109">
        <v>242</v>
      </c>
      <c r="B84" s="155" t="s">
        <v>319</v>
      </c>
      <c r="C84" s="155" t="s">
        <v>292</v>
      </c>
      <c r="D84" s="508">
        <v>1176.45</v>
      </c>
      <c r="E84" s="508">
        <v>1176.45</v>
      </c>
      <c r="F84" s="508">
        <v>1176.45</v>
      </c>
      <c r="G84" s="508">
        <v>1176.45</v>
      </c>
      <c r="H84" s="508">
        <v>1176.45</v>
      </c>
      <c r="I84" s="508">
        <v>1176.45</v>
      </c>
      <c r="J84" s="508">
        <v>1176.45</v>
      </c>
      <c r="K84" s="508">
        <v>1176.45</v>
      </c>
      <c r="L84" s="508">
        <v>1176.45</v>
      </c>
      <c r="M84" s="508">
        <v>1176.45</v>
      </c>
      <c r="N84" s="508">
        <v>1176.45</v>
      </c>
      <c r="O84" s="508">
        <v>1176.45</v>
      </c>
      <c r="P84" s="508">
        <v>1176.45</v>
      </c>
      <c r="Q84" s="508">
        <v>1176.45</v>
      </c>
      <c r="R84" s="508">
        <v>1176.45</v>
      </c>
      <c r="S84" s="508">
        <v>1176.45</v>
      </c>
      <c r="T84" s="508">
        <v>1176.45</v>
      </c>
      <c r="U84" s="508">
        <v>1176.45</v>
      </c>
      <c r="V84" s="508">
        <v>1176.45</v>
      </c>
      <c r="W84" s="508">
        <v>1176.45</v>
      </c>
      <c r="X84" s="508">
        <v>1176.45</v>
      </c>
      <c r="Y84" s="508">
        <v>1176.45</v>
      </c>
      <c r="Z84" s="508">
        <v>1176.45</v>
      </c>
      <c r="AA84" s="508">
        <v>1176.45</v>
      </c>
      <c r="AB84" s="508">
        <v>1176.45</v>
      </c>
      <c r="AC84" s="508">
        <v>1176.45</v>
      </c>
      <c r="AD84" s="508">
        <v>1176.45</v>
      </c>
      <c r="AE84" s="508">
        <v>1176.45</v>
      </c>
      <c r="AF84" s="508">
        <v>1176.45</v>
      </c>
      <c r="AG84" s="508">
        <v>1176.45</v>
      </c>
      <c r="AH84" s="508">
        <v>1176.45</v>
      </c>
      <c r="AI84" s="508">
        <v>1176.45</v>
      </c>
      <c r="AJ84" s="508">
        <v>1176.45</v>
      </c>
      <c r="AK84" s="508">
        <v>1176.45</v>
      </c>
      <c r="AL84" s="508">
        <v>1176.45</v>
      </c>
      <c r="AM84" s="508">
        <v>1176.45</v>
      </c>
      <c r="AN84" s="508">
        <v>1176.45</v>
      </c>
      <c r="AO84" s="508">
        <v>1176.45</v>
      </c>
      <c r="AP84" s="508">
        <v>1176.45</v>
      </c>
      <c r="AR84" s="157" t="s">
        <v>2514</v>
      </c>
    </row>
    <row r="85" spans="1:44">
      <c r="A85" s="109">
        <v>243</v>
      </c>
      <c r="B85" s="155" t="s">
        <v>320</v>
      </c>
      <c r="C85" s="155" t="s">
        <v>292</v>
      </c>
      <c r="D85" s="508">
        <v>495.08</v>
      </c>
      <c r="E85" s="508">
        <v>495.08</v>
      </c>
      <c r="F85" s="508">
        <v>495.08</v>
      </c>
      <c r="G85" s="508">
        <v>495.08</v>
      </c>
      <c r="H85" s="508">
        <v>495.08</v>
      </c>
      <c r="I85" s="508">
        <v>495.08</v>
      </c>
      <c r="J85" s="508">
        <v>495.08</v>
      </c>
      <c r="K85" s="508">
        <v>495.08</v>
      </c>
      <c r="L85" s="508">
        <v>495.08</v>
      </c>
      <c r="M85" s="508">
        <v>495.08</v>
      </c>
      <c r="N85" s="508">
        <v>495.08</v>
      </c>
      <c r="O85" s="508">
        <v>495.08</v>
      </c>
      <c r="P85" s="508">
        <v>495.08</v>
      </c>
      <c r="Q85" s="508">
        <v>495.08</v>
      </c>
      <c r="R85" s="508">
        <v>495.08</v>
      </c>
      <c r="S85" s="508">
        <v>495.08</v>
      </c>
      <c r="T85" s="508">
        <v>495.08</v>
      </c>
      <c r="U85" s="508">
        <v>495.08</v>
      </c>
      <c r="V85" s="508">
        <v>495.08</v>
      </c>
      <c r="W85" s="508">
        <v>495.08</v>
      </c>
      <c r="X85" s="508">
        <v>495.08</v>
      </c>
      <c r="Y85" s="508">
        <v>495.08</v>
      </c>
      <c r="Z85" s="508">
        <v>495.08</v>
      </c>
      <c r="AA85" s="508">
        <v>495.08</v>
      </c>
      <c r="AB85" s="508">
        <v>495.08</v>
      </c>
      <c r="AC85" s="508">
        <v>495.08</v>
      </c>
      <c r="AD85" s="508">
        <v>495.08</v>
      </c>
      <c r="AE85" s="508">
        <v>495.08</v>
      </c>
      <c r="AF85" s="508">
        <v>495.08</v>
      </c>
      <c r="AG85" s="508">
        <v>495.08</v>
      </c>
      <c r="AH85" s="508">
        <v>495.08</v>
      </c>
      <c r="AI85" s="508">
        <v>495.08</v>
      </c>
      <c r="AJ85" s="508">
        <v>495.08</v>
      </c>
      <c r="AK85" s="508">
        <v>495.08</v>
      </c>
      <c r="AL85" s="508">
        <v>495.08</v>
      </c>
      <c r="AM85" s="508">
        <v>495.08</v>
      </c>
      <c r="AN85" s="508">
        <v>495.08</v>
      </c>
      <c r="AO85" s="508">
        <v>495.08</v>
      </c>
      <c r="AP85" s="508">
        <v>495.08</v>
      </c>
      <c r="AR85" s="157" t="s">
        <v>2514</v>
      </c>
    </row>
    <row r="86" spans="1:44">
      <c r="A86" s="109">
        <v>244</v>
      </c>
      <c r="B86" s="155" t="s">
        <v>321</v>
      </c>
      <c r="C86" s="155" t="s">
        <v>292</v>
      </c>
      <c r="D86" s="508">
        <v>495.06</v>
      </c>
      <c r="E86" s="508">
        <v>495.06</v>
      </c>
      <c r="F86" s="508">
        <v>495.06</v>
      </c>
      <c r="G86" s="508">
        <v>495.06</v>
      </c>
      <c r="H86" s="508">
        <v>495.06</v>
      </c>
      <c r="I86" s="508">
        <v>495.06</v>
      </c>
      <c r="J86" s="508">
        <v>495.06</v>
      </c>
      <c r="K86" s="508">
        <v>495.06</v>
      </c>
      <c r="L86" s="508">
        <v>495.06</v>
      </c>
      <c r="M86" s="508">
        <v>495.06</v>
      </c>
      <c r="N86" s="508">
        <v>495.06</v>
      </c>
      <c r="O86" s="508">
        <v>495.06</v>
      </c>
      <c r="P86" s="508">
        <v>495.06</v>
      </c>
      <c r="Q86" s="508">
        <v>495.06</v>
      </c>
      <c r="R86" s="508">
        <v>495.06</v>
      </c>
      <c r="S86" s="508">
        <v>495.06</v>
      </c>
      <c r="T86" s="508">
        <v>495.06</v>
      </c>
      <c r="U86" s="508">
        <v>495.06</v>
      </c>
      <c r="V86" s="508">
        <v>495.06</v>
      </c>
      <c r="W86" s="508">
        <v>495.06</v>
      </c>
      <c r="X86" s="508">
        <v>495.06</v>
      </c>
      <c r="Y86" s="508">
        <v>495.06</v>
      </c>
      <c r="Z86" s="508">
        <v>495.06</v>
      </c>
      <c r="AA86" s="508">
        <v>495.06</v>
      </c>
      <c r="AB86" s="508">
        <v>495.06</v>
      </c>
      <c r="AC86" s="508">
        <v>495.06</v>
      </c>
      <c r="AD86" s="508">
        <v>495.06</v>
      </c>
      <c r="AE86" s="508">
        <v>495.06</v>
      </c>
      <c r="AF86" s="508">
        <v>495.06</v>
      </c>
      <c r="AG86" s="508">
        <v>495.06</v>
      </c>
      <c r="AH86" s="508">
        <v>495.06</v>
      </c>
      <c r="AI86" s="508">
        <v>495.06</v>
      </c>
      <c r="AJ86" s="508">
        <v>495.06</v>
      </c>
      <c r="AK86" s="508">
        <v>495.06</v>
      </c>
      <c r="AL86" s="508">
        <v>495.06</v>
      </c>
      <c r="AM86" s="508">
        <v>495.06</v>
      </c>
      <c r="AN86" s="508">
        <v>495.06</v>
      </c>
      <c r="AO86" s="508">
        <v>495.06</v>
      </c>
      <c r="AP86" s="508">
        <v>495.06</v>
      </c>
      <c r="AR86" s="157" t="s">
        <v>289</v>
      </c>
    </row>
    <row r="87" spans="1:44">
      <c r="A87" s="109">
        <v>245</v>
      </c>
      <c r="B87" s="155" t="s">
        <v>322</v>
      </c>
      <c r="C87" s="155" t="s">
        <v>282</v>
      </c>
      <c r="D87" s="508">
        <v>562.65</v>
      </c>
      <c r="E87" s="508">
        <v>562.65</v>
      </c>
      <c r="F87" s="508">
        <v>562.65</v>
      </c>
      <c r="G87" s="508">
        <v>562.65</v>
      </c>
      <c r="H87" s="508">
        <v>562.65</v>
      </c>
      <c r="I87" s="508">
        <v>562.65</v>
      </c>
      <c r="J87" s="508">
        <v>562.65</v>
      </c>
      <c r="K87" s="508">
        <v>562.65</v>
      </c>
      <c r="L87" s="508">
        <v>562.65</v>
      </c>
      <c r="M87" s="508">
        <v>562.65</v>
      </c>
      <c r="N87" s="508">
        <v>562.65</v>
      </c>
      <c r="O87" s="508">
        <v>562.65</v>
      </c>
      <c r="P87" s="508">
        <v>562.65</v>
      </c>
      <c r="Q87" s="508">
        <v>562.65</v>
      </c>
      <c r="R87" s="508">
        <v>562.65</v>
      </c>
      <c r="S87" s="508">
        <v>562.65</v>
      </c>
      <c r="T87" s="508">
        <v>562.65</v>
      </c>
      <c r="U87" s="508">
        <v>562.65</v>
      </c>
      <c r="V87" s="508">
        <v>562.65</v>
      </c>
      <c r="W87" s="508">
        <v>562.65</v>
      </c>
      <c r="X87" s="508">
        <v>562.65</v>
      </c>
      <c r="Y87" s="508">
        <v>562.65</v>
      </c>
      <c r="Z87" s="508">
        <v>562.65</v>
      </c>
      <c r="AA87" s="508">
        <v>562.65</v>
      </c>
      <c r="AB87" s="508">
        <v>562.65</v>
      </c>
      <c r="AC87" s="508">
        <v>562.65</v>
      </c>
      <c r="AD87" s="508">
        <v>562.65</v>
      </c>
      <c r="AE87" s="508">
        <v>562.65</v>
      </c>
      <c r="AF87" s="508">
        <v>562.65</v>
      </c>
      <c r="AG87" s="508">
        <v>562.65</v>
      </c>
      <c r="AH87" s="508">
        <v>562.65</v>
      </c>
      <c r="AI87" s="508">
        <v>562.65</v>
      </c>
      <c r="AJ87" s="508">
        <v>562.65</v>
      </c>
      <c r="AK87" s="508">
        <v>562.65</v>
      </c>
      <c r="AL87" s="508">
        <v>562.65</v>
      </c>
      <c r="AM87" s="508">
        <v>562.65</v>
      </c>
      <c r="AN87" s="508">
        <v>562.65</v>
      </c>
      <c r="AO87" s="508">
        <v>562.65</v>
      </c>
      <c r="AP87" s="508">
        <v>562.65</v>
      </c>
      <c r="AR87" s="157" t="s">
        <v>2514</v>
      </c>
    </row>
    <row r="88" spans="1:44">
      <c r="A88" s="109">
        <v>246</v>
      </c>
      <c r="B88" s="155" t="s">
        <v>325</v>
      </c>
      <c r="C88" s="155" t="s">
        <v>282</v>
      </c>
      <c r="D88" s="508">
        <v>1124.53</v>
      </c>
      <c r="E88" s="508">
        <v>1124.53</v>
      </c>
      <c r="F88" s="508">
        <v>1124.53</v>
      </c>
      <c r="G88" s="508">
        <v>1124.53</v>
      </c>
      <c r="H88" s="508">
        <v>1124.53</v>
      </c>
      <c r="I88" s="508">
        <v>1124.53</v>
      </c>
      <c r="J88" s="508">
        <v>1124.53</v>
      </c>
      <c r="K88" s="508">
        <v>1124.53</v>
      </c>
      <c r="L88" s="508">
        <v>1124.53</v>
      </c>
      <c r="M88" s="508">
        <v>1124.53</v>
      </c>
      <c r="N88" s="508">
        <v>1124.53</v>
      </c>
      <c r="O88" s="508">
        <v>1124.53</v>
      </c>
      <c r="P88" s="508">
        <v>1124.53</v>
      </c>
      <c r="Q88" s="508">
        <v>1124.53</v>
      </c>
      <c r="R88" s="508">
        <v>1124.53</v>
      </c>
      <c r="S88" s="508">
        <v>1124.53</v>
      </c>
      <c r="T88" s="508">
        <v>1124.53</v>
      </c>
      <c r="U88" s="508">
        <v>1124.53</v>
      </c>
      <c r="V88" s="508">
        <v>1124.53</v>
      </c>
      <c r="W88" s="508">
        <v>1124.53</v>
      </c>
      <c r="X88" s="508">
        <v>1124.53</v>
      </c>
      <c r="Y88" s="508">
        <v>1124.53</v>
      </c>
      <c r="Z88" s="508">
        <v>1124.53</v>
      </c>
      <c r="AA88" s="508">
        <v>1124.53</v>
      </c>
      <c r="AB88" s="508">
        <v>1124.53</v>
      </c>
      <c r="AC88" s="508">
        <v>1124.53</v>
      </c>
      <c r="AD88" s="508">
        <v>1124.53</v>
      </c>
      <c r="AE88" s="508">
        <v>1124.53</v>
      </c>
      <c r="AF88" s="508">
        <v>1124.53</v>
      </c>
      <c r="AG88" s="508">
        <v>1124.53</v>
      </c>
      <c r="AH88" s="508">
        <v>1124.53</v>
      </c>
      <c r="AI88" s="508">
        <v>1124.53</v>
      </c>
      <c r="AJ88" s="508">
        <v>1124.53</v>
      </c>
      <c r="AK88" s="508">
        <v>1124.53</v>
      </c>
      <c r="AL88" s="508">
        <v>1124.53</v>
      </c>
      <c r="AM88" s="508">
        <v>1124.53</v>
      </c>
      <c r="AN88" s="508">
        <v>1124.53</v>
      </c>
      <c r="AO88" s="508">
        <v>1124.53</v>
      </c>
      <c r="AP88" s="508">
        <v>1124.53</v>
      </c>
      <c r="AR88" s="157" t="s">
        <v>2514</v>
      </c>
    </row>
    <row r="89" spans="1:44">
      <c r="A89" s="109">
        <v>247</v>
      </c>
      <c r="B89" s="155" t="s">
        <v>330</v>
      </c>
      <c r="C89" s="155" t="s">
        <v>282</v>
      </c>
      <c r="D89" s="508">
        <v>609.51</v>
      </c>
      <c r="E89" s="508">
        <v>609.51</v>
      </c>
      <c r="F89" s="508">
        <v>609.51</v>
      </c>
      <c r="G89" s="508">
        <v>609.51</v>
      </c>
      <c r="H89" s="508">
        <v>609.51</v>
      </c>
      <c r="I89" s="508">
        <v>609.51</v>
      </c>
      <c r="J89" s="508">
        <v>609.51</v>
      </c>
      <c r="K89" s="508">
        <v>609.51</v>
      </c>
      <c r="L89" s="508">
        <v>609.51</v>
      </c>
      <c r="M89" s="508">
        <v>609.51</v>
      </c>
      <c r="N89" s="508">
        <v>609.51</v>
      </c>
      <c r="O89" s="508">
        <v>609.51</v>
      </c>
      <c r="P89" s="508">
        <v>609.51</v>
      </c>
      <c r="Q89" s="508">
        <v>609.51</v>
      </c>
      <c r="R89" s="508">
        <v>609.51</v>
      </c>
      <c r="S89" s="508">
        <v>609.51</v>
      </c>
      <c r="T89" s="508">
        <v>609.51</v>
      </c>
      <c r="U89" s="508">
        <v>609.51</v>
      </c>
      <c r="V89" s="508">
        <v>609.51</v>
      </c>
      <c r="W89" s="508">
        <v>609.51</v>
      </c>
      <c r="X89" s="508">
        <v>609.51</v>
      </c>
      <c r="Y89" s="508">
        <v>609.51</v>
      </c>
      <c r="Z89" s="508">
        <v>609.51</v>
      </c>
      <c r="AA89" s="508">
        <v>609.51</v>
      </c>
      <c r="AB89" s="508">
        <v>609.51</v>
      </c>
      <c r="AC89" s="508">
        <v>609.51</v>
      </c>
      <c r="AD89" s="508">
        <v>609.51</v>
      </c>
      <c r="AE89" s="508">
        <v>609.51</v>
      </c>
      <c r="AF89" s="508">
        <v>609.51</v>
      </c>
      <c r="AG89" s="508">
        <v>609.51</v>
      </c>
      <c r="AH89" s="508">
        <v>609.51</v>
      </c>
      <c r="AI89" s="508">
        <v>609.51</v>
      </c>
      <c r="AJ89" s="508">
        <v>609.51</v>
      </c>
      <c r="AK89" s="508">
        <v>609.51</v>
      </c>
      <c r="AL89" s="508">
        <v>609.51</v>
      </c>
      <c r="AM89" s="508">
        <v>609.51</v>
      </c>
      <c r="AN89" s="508">
        <v>609.51</v>
      </c>
      <c r="AO89" s="508">
        <v>609.51</v>
      </c>
      <c r="AP89" s="508">
        <v>609.51</v>
      </c>
      <c r="AR89" s="157" t="s">
        <v>289</v>
      </c>
    </row>
    <row r="90" spans="1:44">
      <c r="A90" s="109">
        <v>248</v>
      </c>
      <c r="B90" s="155" t="s">
        <v>334</v>
      </c>
      <c r="C90" s="155" t="s">
        <v>292</v>
      </c>
      <c r="D90" s="508">
        <v>495.06</v>
      </c>
      <c r="E90" s="508">
        <v>495.06</v>
      </c>
      <c r="F90" s="508">
        <v>495.06</v>
      </c>
      <c r="G90" s="508">
        <v>495.06</v>
      </c>
      <c r="H90" s="508">
        <v>495.06</v>
      </c>
      <c r="I90" s="508">
        <v>495.06</v>
      </c>
      <c r="J90" s="508">
        <v>495.06</v>
      </c>
      <c r="K90" s="508">
        <v>495.06</v>
      </c>
      <c r="L90" s="508">
        <v>495.06</v>
      </c>
      <c r="M90" s="508">
        <v>495.06</v>
      </c>
      <c r="N90" s="508">
        <v>495.06</v>
      </c>
      <c r="O90" s="508">
        <v>495.06</v>
      </c>
      <c r="P90" s="508">
        <v>495.06</v>
      </c>
      <c r="Q90" s="508">
        <v>495.06</v>
      </c>
      <c r="R90" s="508">
        <v>495.06</v>
      </c>
      <c r="S90" s="508">
        <v>495.06</v>
      </c>
      <c r="T90" s="508">
        <v>495.06</v>
      </c>
      <c r="U90" s="508">
        <v>495.06</v>
      </c>
      <c r="V90" s="508">
        <v>495.06</v>
      </c>
      <c r="W90" s="508">
        <v>495.06</v>
      </c>
      <c r="X90" s="508">
        <v>495.06</v>
      </c>
      <c r="Y90" s="508">
        <v>495.06</v>
      </c>
      <c r="Z90" s="508">
        <v>495.06</v>
      </c>
      <c r="AA90" s="508">
        <v>495.06</v>
      </c>
      <c r="AB90" s="508">
        <v>495.06</v>
      </c>
      <c r="AC90" s="508">
        <v>495.06</v>
      </c>
      <c r="AD90" s="508">
        <v>495.06</v>
      </c>
      <c r="AE90" s="508">
        <v>495.06</v>
      </c>
      <c r="AF90" s="508">
        <v>495.06</v>
      </c>
      <c r="AG90" s="508">
        <v>495.06</v>
      </c>
      <c r="AH90" s="508">
        <v>495.06</v>
      </c>
      <c r="AI90" s="508">
        <v>495.06</v>
      </c>
      <c r="AJ90" s="508">
        <v>495.06</v>
      </c>
      <c r="AK90" s="508">
        <v>495.06</v>
      </c>
      <c r="AL90" s="508">
        <v>495.06</v>
      </c>
      <c r="AM90" s="508">
        <v>495.06</v>
      </c>
      <c r="AN90" s="508">
        <v>495.06</v>
      </c>
      <c r="AO90" s="508">
        <v>495.06</v>
      </c>
      <c r="AP90" s="508">
        <v>495.06</v>
      </c>
      <c r="AR90" s="157" t="s">
        <v>2514</v>
      </c>
    </row>
    <row r="91" spans="1:44">
      <c r="A91" s="109">
        <v>249</v>
      </c>
      <c r="B91" s="155" t="s">
        <v>335</v>
      </c>
      <c r="C91" s="155" t="s">
        <v>282</v>
      </c>
      <c r="D91" s="508">
        <v>842.33</v>
      </c>
      <c r="E91" s="508">
        <v>842.33</v>
      </c>
      <c r="F91" s="508">
        <v>842.33</v>
      </c>
      <c r="G91" s="508">
        <v>842.33</v>
      </c>
      <c r="H91" s="508">
        <v>842.33</v>
      </c>
      <c r="I91" s="508">
        <v>842.33</v>
      </c>
      <c r="J91" s="508">
        <v>842.33</v>
      </c>
      <c r="K91" s="508">
        <v>842.33</v>
      </c>
      <c r="L91" s="508">
        <v>842.33</v>
      </c>
      <c r="M91" s="508">
        <v>842.33</v>
      </c>
      <c r="N91" s="508">
        <v>842.33</v>
      </c>
      <c r="O91" s="508">
        <v>842.33</v>
      </c>
      <c r="P91" s="508">
        <v>842.33</v>
      </c>
      <c r="Q91" s="508">
        <v>842.33</v>
      </c>
      <c r="R91" s="508">
        <v>842.33</v>
      </c>
      <c r="S91" s="508">
        <v>842.33</v>
      </c>
      <c r="T91" s="508">
        <v>842.33</v>
      </c>
      <c r="U91" s="508">
        <v>842.33</v>
      </c>
      <c r="V91" s="508">
        <v>842.33</v>
      </c>
      <c r="W91" s="508">
        <v>842.33</v>
      </c>
      <c r="X91" s="508">
        <v>842.33</v>
      </c>
      <c r="Y91" s="508">
        <v>842.33</v>
      </c>
      <c r="Z91" s="508">
        <v>842.33</v>
      </c>
      <c r="AA91" s="508">
        <v>842.33</v>
      </c>
      <c r="AB91" s="508">
        <v>842.33</v>
      </c>
      <c r="AC91" s="508">
        <v>842.33</v>
      </c>
      <c r="AD91" s="508">
        <v>842.33</v>
      </c>
      <c r="AE91" s="508">
        <v>842.33</v>
      </c>
      <c r="AF91" s="508">
        <v>842.33</v>
      </c>
      <c r="AG91" s="508">
        <v>842.33</v>
      </c>
      <c r="AH91" s="508">
        <v>842.33</v>
      </c>
      <c r="AI91" s="508">
        <v>842.33</v>
      </c>
      <c r="AJ91" s="508">
        <v>842.33</v>
      </c>
      <c r="AK91" s="508">
        <v>842.33</v>
      </c>
      <c r="AL91" s="508">
        <v>842.33</v>
      </c>
      <c r="AM91" s="508">
        <v>842.33</v>
      </c>
      <c r="AN91" s="508">
        <v>842.33</v>
      </c>
      <c r="AO91" s="508">
        <v>842.33</v>
      </c>
      <c r="AP91" s="508">
        <v>842.33</v>
      </c>
      <c r="AR91" s="157" t="s">
        <v>2514</v>
      </c>
    </row>
    <row r="92" spans="1:44">
      <c r="A92" s="109">
        <v>250</v>
      </c>
      <c r="B92" s="155" t="s">
        <v>342</v>
      </c>
      <c r="C92" s="155" t="s">
        <v>292</v>
      </c>
      <c r="D92" s="508">
        <v>1176.45</v>
      </c>
      <c r="E92" s="508">
        <v>1176.45</v>
      </c>
      <c r="F92" s="508">
        <v>1176.45</v>
      </c>
      <c r="G92" s="508">
        <v>1176.45</v>
      </c>
      <c r="H92" s="508">
        <v>1176.45</v>
      </c>
      <c r="I92" s="508">
        <v>1176.45</v>
      </c>
      <c r="J92" s="508">
        <v>1176.45</v>
      </c>
      <c r="K92" s="508">
        <v>1176.45</v>
      </c>
      <c r="L92" s="508">
        <v>1176.45</v>
      </c>
      <c r="M92" s="508">
        <v>1176.45</v>
      </c>
      <c r="N92" s="508">
        <v>1176.45</v>
      </c>
      <c r="O92" s="508">
        <v>1176.45</v>
      </c>
      <c r="P92" s="508">
        <v>1176.45</v>
      </c>
      <c r="Q92" s="508">
        <v>1176.45</v>
      </c>
      <c r="R92" s="508">
        <v>1176.45</v>
      </c>
      <c r="S92" s="508">
        <v>1176.45</v>
      </c>
      <c r="T92" s="508">
        <v>1176.45</v>
      </c>
      <c r="U92" s="508">
        <v>1176.45</v>
      </c>
      <c r="V92" s="508">
        <v>1176.45</v>
      </c>
      <c r="W92" s="508">
        <v>1176.45</v>
      </c>
      <c r="X92" s="508">
        <v>1176.45</v>
      </c>
      <c r="Y92" s="508">
        <v>1176.45</v>
      </c>
      <c r="Z92" s="508">
        <v>1176.45</v>
      </c>
      <c r="AA92" s="508">
        <v>1176.45</v>
      </c>
      <c r="AB92" s="508">
        <v>1176.45</v>
      </c>
      <c r="AC92" s="508">
        <v>1176.45</v>
      </c>
      <c r="AD92" s="508">
        <v>1176.45</v>
      </c>
      <c r="AE92" s="508">
        <v>1176.45</v>
      </c>
      <c r="AF92" s="508">
        <v>1176.45</v>
      </c>
      <c r="AG92" s="508">
        <v>1176.45</v>
      </c>
      <c r="AH92" s="508">
        <v>1176.45</v>
      </c>
      <c r="AI92" s="508">
        <v>1176.45</v>
      </c>
      <c r="AJ92" s="508">
        <v>1176.45</v>
      </c>
      <c r="AK92" s="508">
        <v>1176.45</v>
      </c>
      <c r="AL92" s="508">
        <v>1176.45</v>
      </c>
      <c r="AM92" s="508">
        <v>1176.45</v>
      </c>
      <c r="AN92" s="508">
        <v>1176.45</v>
      </c>
      <c r="AO92" s="508">
        <v>1176.45</v>
      </c>
      <c r="AP92" s="508">
        <v>1176.45</v>
      </c>
      <c r="AR92" s="157" t="s">
        <v>2514</v>
      </c>
    </row>
    <row r="93" spans="1:44">
      <c r="A93" s="109">
        <v>251</v>
      </c>
      <c r="B93" s="155" t="s">
        <v>343</v>
      </c>
      <c r="C93" s="155" t="s">
        <v>282</v>
      </c>
      <c r="D93" s="508">
        <v>842.33</v>
      </c>
      <c r="E93" s="508">
        <v>842.33</v>
      </c>
      <c r="F93" s="508">
        <v>842.33</v>
      </c>
      <c r="G93" s="508">
        <v>842.33</v>
      </c>
      <c r="H93" s="508">
        <v>842.33</v>
      </c>
      <c r="I93" s="508">
        <v>842.33</v>
      </c>
      <c r="J93" s="508">
        <v>842.33</v>
      </c>
      <c r="K93" s="508">
        <v>842.33</v>
      </c>
      <c r="L93" s="508">
        <v>842.33</v>
      </c>
      <c r="M93" s="508">
        <v>842.33</v>
      </c>
      <c r="N93" s="508">
        <v>842.33</v>
      </c>
      <c r="O93" s="508">
        <v>842.33</v>
      </c>
      <c r="P93" s="508">
        <v>842.33</v>
      </c>
      <c r="Q93" s="508">
        <v>842.33</v>
      </c>
      <c r="R93" s="508">
        <v>842.33</v>
      </c>
      <c r="S93" s="508">
        <v>842.33</v>
      </c>
      <c r="T93" s="508">
        <v>842.33</v>
      </c>
      <c r="U93" s="508">
        <v>842.33</v>
      </c>
      <c r="V93" s="508">
        <v>842.33</v>
      </c>
      <c r="W93" s="508">
        <v>842.33</v>
      </c>
      <c r="X93" s="508">
        <v>842.33</v>
      </c>
      <c r="Y93" s="508">
        <v>842.33</v>
      </c>
      <c r="Z93" s="508">
        <v>842.33</v>
      </c>
      <c r="AA93" s="508">
        <v>842.33</v>
      </c>
      <c r="AB93" s="508">
        <v>842.33</v>
      </c>
      <c r="AC93" s="508">
        <v>842.33</v>
      </c>
      <c r="AD93" s="508">
        <v>842.33</v>
      </c>
      <c r="AE93" s="508">
        <v>842.33</v>
      </c>
      <c r="AF93" s="508">
        <v>842.33</v>
      </c>
      <c r="AG93" s="508">
        <v>842.33</v>
      </c>
      <c r="AH93" s="508">
        <v>842.33</v>
      </c>
      <c r="AI93" s="508">
        <v>842.33</v>
      </c>
      <c r="AJ93" s="508">
        <v>842.33</v>
      </c>
      <c r="AK93" s="508">
        <v>842.33</v>
      </c>
      <c r="AL93" s="508">
        <v>842.33</v>
      </c>
      <c r="AM93" s="508">
        <v>842.33</v>
      </c>
      <c r="AN93" s="508">
        <v>842.33</v>
      </c>
      <c r="AO93" s="508">
        <v>842.33</v>
      </c>
      <c r="AP93" s="508">
        <v>842.33</v>
      </c>
      <c r="AR93" s="157" t="s">
        <v>2514</v>
      </c>
    </row>
    <row r="94" spans="1:44">
      <c r="A94" s="109">
        <v>252</v>
      </c>
      <c r="B94" s="155" t="s">
        <v>349</v>
      </c>
      <c r="C94" s="155" t="s">
        <v>292</v>
      </c>
      <c r="D94" s="508">
        <v>842.33</v>
      </c>
      <c r="E94" s="508">
        <v>842.33</v>
      </c>
      <c r="F94" s="508">
        <v>842.33</v>
      </c>
      <c r="G94" s="508">
        <v>842.33</v>
      </c>
      <c r="H94" s="508">
        <v>842.33</v>
      </c>
      <c r="I94" s="508">
        <v>842.33</v>
      </c>
      <c r="J94" s="508">
        <v>842.33</v>
      </c>
      <c r="K94" s="508">
        <v>842.33</v>
      </c>
      <c r="L94" s="508">
        <v>842.33</v>
      </c>
      <c r="M94" s="508">
        <v>842.33</v>
      </c>
      <c r="N94" s="508">
        <v>842.33</v>
      </c>
      <c r="O94" s="508">
        <v>842.33</v>
      </c>
      <c r="P94" s="508">
        <v>842.33</v>
      </c>
      <c r="Q94" s="508">
        <v>842.33</v>
      </c>
      <c r="R94" s="508">
        <v>842.33</v>
      </c>
      <c r="S94" s="508">
        <v>842.33</v>
      </c>
      <c r="T94" s="508">
        <v>842.33</v>
      </c>
      <c r="U94" s="508">
        <v>842.33</v>
      </c>
      <c r="V94" s="508">
        <v>842.33</v>
      </c>
      <c r="W94" s="508">
        <v>842.33</v>
      </c>
      <c r="X94" s="508">
        <v>842.33</v>
      </c>
      <c r="Y94" s="508">
        <v>842.33</v>
      </c>
      <c r="Z94" s="508">
        <v>842.33</v>
      </c>
      <c r="AA94" s="508">
        <v>842.33</v>
      </c>
      <c r="AB94" s="508">
        <v>842.33</v>
      </c>
      <c r="AC94" s="508">
        <v>842.33</v>
      </c>
      <c r="AD94" s="508">
        <v>842.33</v>
      </c>
      <c r="AE94" s="508">
        <v>842.33</v>
      </c>
      <c r="AF94" s="508">
        <v>842.33</v>
      </c>
      <c r="AG94" s="508">
        <v>842.33</v>
      </c>
      <c r="AH94" s="508">
        <v>842.33</v>
      </c>
      <c r="AI94" s="508">
        <v>842.33</v>
      </c>
      <c r="AJ94" s="508">
        <v>842.33</v>
      </c>
      <c r="AK94" s="508">
        <v>842.33</v>
      </c>
      <c r="AL94" s="508">
        <v>842.33</v>
      </c>
      <c r="AM94" s="508">
        <v>842.33</v>
      </c>
      <c r="AN94" s="508">
        <v>842.33</v>
      </c>
      <c r="AO94" s="508">
        <v>842.33</v>
      </c>
      <c r="AP94" s="508">
        <v>842.33</v>
      </c>
      <c r="AR94" s="157" t="s">
        <v>218</v>
      </c>
    </row>
    <row r="95" spans="1:44">
      <c r="A95" s="109">
        <v>253</v>
      </c>
      <c r="B95" s="155" t="s">
        <v>350</v>
      </c>
      <c r="C95" s="155" t="s">
        <v>289</v>
      </c>
      <c r="D95" s="508">
        <v>279.45</v>
      </c>
      <c r="E95" s="508">
        <v>279.45</v>
      </c>
      <c r="F95" s="508">
        <v>279.45</v>
      </c>
      <c r="G95" s="508">
        <v>279.45</v>
      </c>
      <c r="H95" s="508">
        <v>279.45</v>
      </c>
      <c r="I95" s="508">
        <v>279.45</v>
      </c>
      <c r="J95" s="508">
        <v>279.45</v>
      </c>
      <c r="K95" s="508">
        <v>279.45</v>
      </c>
      <c r="L95" s="508">
        <v>279.45</v>
      </c>
      <c r="M95" s="508">
        <v>279.45</v>
      </c>
      <c r="N95" s="508">
        <v>279.45</v>
      </c>
      <c r="O95" s="508">
        <v>279.45</v>
      </c>
      <c r="P95" s="508">
        <v>279.45</v>
      </c>
      <c r="Q95" s="508">
        <v>279.45</v>
      </c>
      <c r="R95" s="508">
        <v>279.45</v>
      </c>
      <c r="S95" s="508">
        <v>279.45</v>
      </c>
      <c r="T95" s="508">
        <v>279.45</v>
      </c>
      <c r="U95" s="508">
        <v>279.45</v>
      </c>
      <c r="V95" s="508">
        <v>279.45</v>
      </c>
      <c r="W95" s="508">
        <v>279.45</v>
      </c>
      <c r="X95" s="508">
        <v>279.45</v>
      </c>
      <c r="Y95" s="508">
        <v>279.45</v>
      </c>
      <c r="Z95" s="508">
        <v>279.45</v>
      </c>
      <c r="AA95" s="508">
        <v>279.45</v>
      </c>
      <c r="AB95" s="508">
        <v>279.45</v>
      </c>
      <c r="AC95" s="508">
        <v>279.45</v>
      </c>
      <c r="AD95" s="508">
        <v>279.45</v>
      </c>
      <c r="AE95" s="508">
        <v>279.45</v>
      </c>
      <c r="AF95" s="508">
        <v>279.45</v>
      </c>
      <c r="AG95" s="508">
        <v>279.45</v>
      </c>
      <c r="AH95" s="508">
        <v>279.45</v>
      </c>
      <c r="AI95" s="508">
        <v>279.45</v>
      </c>
      <c r="AJ95" s="508">
        <v>279.45</v>
      </c>
      <c r="AK95" s="508">
        <v>279.45</v>
      </c>
      <c r="AL95" s="508">
        <v>279.45</v>
      </c>
      <c r="AM95" s="508">
        <v>279.45</v>
      </c>
      <c r="AN95" s="508">
        <v>279.45</v>
      </c>
      <c r="AO95" s="508">
        <v>279.45</v>
      </c>
      <c r="AP95" s="508">
        <v>279.45</v>
      </c>
      <c r="AR95" s="157" t="s">
        <v>289</v>
      </c>
    </row>
    <row r="96" spans="1:44">
      <c r="A96" s="109">
        <v>254</v>
      </c>
      <c r="B96" s="155" t="s">
        <v>357</v>
      </c>
      <c r="C96" s="155" t="s">
        <v>282</v>
      </c>
      <c r="D96" s="508">
        <v>1153.98</v>
      </c>
      <c r="E96" s="508">
        <v>1153.98</v>
      </c>
      <c r="F96" s="508">
        <v>1153.98</v>
      </c>
      <c r="G96" s="508">
        <v>1153.98</v>
      </c>
      <c r="H96" s="508">
        <v>1153.98</v>
      </c>
      <c r="I96" s="508">
        <v>1153.98</v>
      </c>
      <c r="J96" s="508">
        <v>1153.98</v>
      </c>
      <c r="K96" s="508">
        <v>1153.98</v>
      </c>
      <c r="L96" s="508">
        <v>1153.98</v>
      </c>
      <c r="M96" s="508">
        <v>1153.98</v>
      </c>
      <c r="N96" s="508">
        <v>1153.98</v>
      </c>
      <c r="O96" s="508">
        <v>1153.98</v>
      </c>
      <c r="P96" s="508">
        <v>1153.98</v>
      </c>
      <c r="Q96" s="508">
        <v>1153.98</v>
      </c>
      <c r="R96" s="508">
        <v>1153.98</v>
      </c>
      <c r="S96" s="508">
        <v>1153.98</v>
      </c>
      <c r="T96" s="508">
        <v>1153.98</v>
      </c>
      <c r="U96" s="508">
        <v>1153.98</v>
      </c>
      <c r="V96" s="508">
        <v>1153.98</v>
      </c>
      <c r="W96" s="508">
        <v>1153.98</v>
      </c>
      <c r="X96" s="508">
        <v>1153.98</v>
      </c>
      <c r="Y96" s="508">
        <v>1153.98</v>
      </c>
      <c r="Z96" s="508">
        <v>1153.98</v>
      </c>
      <c r="AA96" s="508">
        <v>1153.98</v>
      </c>
      <c r="AB96" s="508">
        <v>1153.98</v>
      </c>
      <c r="AC96" s="508">
        <v>1153.98</v>
      </c>
      <c r="AD96" s="508">
        <v>1153.98</v>
      </c>
      <c r="AE96" s="508">
        <v>1153.98</v>
      </c>
      <c r="AF96" s="508">
        <v>1153.98</v>
      </c>
      <c r="AG96" s="508">
        <v>1153.98</v>
      </c>
      <c r="AH96" s="508">
        <v>1153.98</v>
      </c>
      <c r="AI96" s="508">
        <v>1153.98</v>
      </c>
      <c r="AJ96" s="508">
        <v>1153.98</v>
      </c>
      <c r="AK96" s="508">
        <v>1153.98</v>
      </c>
      <c r="AL96" s="508">
        <v>1153.98</v>
      </c>
      <c r="AM96" s="508">
        <v>1153.98</v>
      </c>
      <c r="AN96" s="508">
        <v>1153.98</v>
      </c>
      <c r="AO96" s="508">
        <v>1153.98</v>
      </c>
      <c r="AP96" s="508">
        <v>1153.98</v>
      </c>
    </row>
    <row r="97" spans="1:42">
      <c r="A97" s="109">
        <v>255</v>
      </c>
      <c r="B97" s="155" t="s">
        <v>361</v>
      </c>
      <c r="C97" s="155" t="s">
        <v>282</v>
      </c>
      <c r="D97" s="508">
        <v>828.98</v>
      </c>
      <c r="E97" s="508">
        <v>828.98</v>
      </c>
      <c r="F97" s="508">
        <v>828.98</v>
      </c>
      <c r="G97" s="508">
        <v>828.98</v>
      </c>
      <c r="H97" s="508">
        <v>828.98</v>
      </c>
      <c r="I97" s="508">
        <v>828.98</v>
      </c>
      <c r="J97" s="508">
        <v>828.98</v>
      </c>
      <c r="K97" s="508">
        <v>828.98</v>
      </c>
      <c r="L97" s="508">
        <v>828.98</v>
      </c>
      <c r="M97" s="508">
        <v>828.98</v>
      </c>
      <c r="N97" s="508">
        <v>828.98</v>
      </c>
      <c r="O97" s="508">
        <v>828.98</v>
      </c>
      <c r="P97" s="508">
        <v>828.98</v>
      </c>
      <c r="Q97" s="508">
        <v>828.98</v>
      </c>
      <c r="R97" s="508">
        <v>828.98</v>
      </c>
      <c r="S97" s="508">
        <v>828.98</v>
      </c>
      <c r="T97" s="508">
        <v>828.98</v>
      </c>
      <c r="U97" s="508">
        <v>828.98</v>
      </c>
      <c r="V97" s="508">
        <v>828.98</v>
      </c>
      <c r="W97" s="508">
        <v>828.98</v>
      </c>
      <c r="X97" s="508">
        <v>828.98</v>
      </c>
      <c r="Y97" s="508">
        <v>828.98</v>
      </c>
      <c r="Z97" s="508">
        <v>828.98</v>
      </c>
      <c r="AA97" s="508">
        <v>828.98</v>
      </c>
      <c r="AB97" s="508">
        <v>828.98</v>
      </c>
      <c r="AC97" s="508">
        <v>828.98</v>
      </c>
      <c r="AD97" s="508">
        <v>828.98</v>
      </c>
      <c r="AE97" s="508">
        <v>828.98</v>
      </c>
      <c r="AF97" s="508">
        <v>828.98</v>
      </c>
      <c r="AG97" s="508">
        <v>828.98</v>
      </c>
      <c r="AH97" s="508">
        <v>828.98</v>
      </c>
      <c r="AI97" s="508">
        <v>828.98</v>
      </c>
      <c r="AJ97" s="508">
        <v>828.98</v>
      </c>
      <c r="AK97" s="508">
        <v>828.98</v>
      </c>
      <c r="AL97" s="508">
        <v>828.98</v>
      </c>
      <c r="AM97" s="508">
        <v>828.98</v>
      </c>
      <c r="AN97" s="508">
        <v>828.98</v>
      </c>
      <c r="AO97" s="508">
        <v>828.98</v>
      </c>
      <c r="AP97" s="508">
        <v>828.98</v>
      </c>
    </row>
    <row r="98" spans="1:42">
      <c r="A98" s="109">
        <v>256</v>
      </c>
      <c r="B98" s="155" t="s">
        <v>363</v>
      </c>
      <c r="C98" s="155" t="s">
        <v>292</v>
      </c>
      <c r="D98" s="508">
        <v>562.65</v>
      </c>
      <c r="E98" s="508">
        <v>562.65</v>
      </c>
      <c r="F98" s="508">
        <v>562.65</v>
      </c>
      <c r="G98" s="508">
        <v>562.65</v>
      </c>
      <c r="H98" s="508">
        <v>562.65</v>
      </c>
      <c r="I98" s="508">
        <v>562.65</v>
      </c>
      <c r="J98" s="508">
        <v>562.65</v>
      </c>
      <c r="K98" s="508">
        <v>562.65</v>
      </c>
      <c r="L98" s="508">
        <v>562.65</v>
      </c>
      <c r="M98" s="508">
        <v>562.65</v>
      </c>
      <c r="N98" s="508">
        <v>562.65</v>
      </c>
      <c r="O98" s="508">
        <v>562.65</v>
      </c>
      <c r="P98" s="508">
        <v>562.65</v>
      </c>
      <c r="Q98" s="508">
        <v>562.65</v>
      </c>
      <c r="R98" s="508">
        <v>562.65</v>
      </c>
      <c r="S98" s="508">
        <v>562.65</v>
      </c>
      <c r="T98" s="508">
        <v>562.65</v>
      </c>
      <c r="U98" s="508">
        <v>562.65</v>
      </c>
      <c r="V98" s="508">
        <v>562.65</v>
      </c>
      <c r="W98" s="508">
        <v>562.65</v>
      </c>
      <c r="X98" s="508">
        <v>562.65</v>
      </c>
      <c r="Y98" s="508">
        <v>562.65</v>
      </c>
      <c r="Z98" s="508">
        <v>562.65</v>
      </c>
      <c r="AA98" s="508">
        <v>562.65</v>
      </c>
      <c r="AB98" s="508">
        <v>562.65</v>
      </c>
      <c r="AC98" s="508">
        <v>562.65</v>
      </c>
      <c r="AD98" s="508">
        <v>562.65</v>
      </c>
      <c r="AE98" s="508">
        <v>562.65</v>
      </c>
      <c r="AF98" s="508">
        <v>562.65</v>
      </c>
      <c r="AG98" s="508">
        <v>562.65</v>
      </c>
      <c r="AH98" s="508">
        <v>562.65</v>
      </c>
      <c r="AI98" s="508">
        <v>562.65</v>
      </c>
      <c r="AJ98" s="508">
        <v>562.65</v>
      </c>
      <c r="AK98" s="508">
        <v>562.65</v>
      </c>
      <c r="AL98" s="508">
        <v>562.65</v>
      </c>
      <c r="AM98" s="508">
        <v>562.65</v>
      </c>
      <c r="AN98" s="508">
        <v>562.65</v>
      </c>
      <c r="AO98" s="508">
        <v>562.65</v>
      </c>
      <c r="AP98" s="508">
        <v>562.65</v>
      </c>
    </row>
    <row r="99" spans="1:42">
      <c r="A99" s="109">
        <v>257</v>
      </c>
      <c r="B99" s="155" t="s">
        <v>371</v>
      </c>
      <c r="C99" s="155" t="s">
        <v>282</v>
      </c>
      <c r="D99" s="508">
        <v>907.52</v>
      </c>
      <c r="E99" s="508">
        <v>907.52</v>
      </c>
      <c r="F99" s="508">
        <v>907.52</v>
      </c>
      <c r="G99" s="508">
        <v>907.52</v>
      </c>
      <c r="H99" s="508">
        <v>907.52</v>
      </c>
      <c r="I99" s="508">
        <v>907.52</v>
      </c>
      <c r="J99" s="508">
        <v>907.52</v>
      </c>
      <c r="K99" s="508">
        <v>907.52</v>
      </c>
      <c r="L99" s="508">
        <v>907.52</v>
      </c>
      <c r="M99" s="508">
        <v>907.52</v>
      </c>
      <c r="N99" s="508">
        <v>907.52</v>
      </c>
      <c r="O99" s="508">
        <v>907.52</v>
      </c>
      <c r="P99" s="508">
        <v>907.52</v>
      </c>
      <c r="Q99" s="508">
        <v>907.52</v>
      </c>
      <c r="R99" s="508">
        <v>907.52</v>
      </c>
      <c r="S99" s="508">
        <v>907.52</v>
      </c>
      <c r="T99" s="508">
        <v>907.52</v>
      </c>
      <c r="U99" s="508">
        <v>907.52</v>
      </c>
      <c r="V99" s="508">
        <v>907.52</v>
      </c>
      <c r="W99" s="508">
        <v>907.52</v>
      </c>
      <c r="X99" s="508">
        <v>907.52</v>
      </c>
      <c r="Y99" s="508">
        <v>907.52</v>
      </c>
      <c r="Z99" s="508">
        <v>907.52</v>
      </c>
      <c r="AA99" s="508">
        <v>907.52</v>
      </c>
      <c r="AB99" s="508">
        <v>907.52</v>
      </c>
      <c r="AC99" s="508">
        <v>907.52</v>
      </c>
      <c r="AD99" s="508">
        <v>907.52</v>
      </c>
      <c r="AE99" s="508">
        <v>907.52</v>
      </c>
      <c r="AF99" s="508">
        <v>907.52</v>
      </c>
      <c r="AG99" s="508">
        <v>907.52</v>
      </c>
      <c r="AH99" s="508">
        <v>907.52</v>
      </c>
      <c r="AI99" s="508">
        <v>907.52</v>
      </c>
      <c r="AJ99" s="508">
        <v>907.52</v>
      </c>
      <c r="AK99" s="508">
        <v>907.52</v>
      </c>
      <c r="AL99" s="508">
        <v>907.52</v>
      </c>
      <c r="AM99" s="508">
        <v>907.52</v>
      </c>
      <c r="AN99" s="508">
        <v>907.52</v>
      </c>
      <c r="AO99" s="508">
        <v>907.52</v>
      </c>
      <c r="AP99" s="508">
        <v>907.52</v>
      </c>
    </row>
    <row r="100" spans="1:42">
      <c r="A100" s="109">
        <v>258</v>
      </c>
      <c r="B100" s="155" t="s">
        <v>372</v>
      </c>
      <c r="C100" s="155" t="s">
        <v>282</v>
      </c>
      <c r="D100" s="508">
        <v>1016.04</v>
      </c>
      <c r="E100" s="508">
        <v>1016.04</v>
      </c>
      <c r="F100" s="508">
        <v>1016.04</v>
      </c>
      <c r="G100" s="508">
        <v>1016.04</v>
      </c>
      <c r="H100" s="508">
        <v>1016.04</v>
      </c>
      <c r="I100" s="508">
        <v>1016.04</v>
      </c>
      <c r="J100" s="508">
        <v>1016.04</v>
      </c>
      <c r="K100" s="508">
        <v>1016.04</v>
      </c>
      <c r="L100" s="508">
        <v>1016.04</v>
      </c>
      <c r="M100" s="508">
        <v>1016.04</v>
      </c>
      <c r="N100" s="508">
        <v>1016.04</v>
      </c>
      <c r="O100" s="508">
        <v>1016.04</v>
      </c>
      <c r="P100" s="508">
        <v>1016.04</v>
      </c>
      <c r="Q100" s="508">
        <v>1016.04</v>
      </c>
      <c r="R100" s="508">
        <v>1016.04</v>
      </c>
      <c r="S100" s="508">
        <v>1016.04</v>
      </c>
      <c r="T100" s="508">
        <v>1016.04</v>
      </c>
      <c r="U100" s="508">
        <v>1016.04</v>
      </c>
      <c r="V100" s="508">
        <v>1016.04</v>
      </c>
      <c r="W100" s="508">
        <v>1016.04</v>
      </c>
      <c r="X100" s="508">
        <v>1016.04</v>
      </c>
      <c r="Y100" s="508">
        <v>1016.04</v>
      </c>
      <c r="Z100" s="508">
        <v>1016.04</v>
      </c>
      <c r="AA100" s="508">
        <v>1016.04</v>
      </c>
      <c r="AB100" s="508">
        <v>1016.04</v>
      </c>
      <c r="AC100" s="508">
        <v>1016.04</v>
      </c>
      <c r="AD100" s="508">
        <v>1016.04</v>
      </c>
      <c r="AE100" s="508">
        <v>1016.04</v>
      </c>
      <c r="AF100" s="508">
        <v>1016.04</v>
      </c>
      <c r="AG100" s="508">
        <v>1016.04</v>
      </c>
      <c r="AH100" s="508">
        <v>1016.04</v>
      </c>
      <c r="AI100" s="508">
        <v>1016.04</v>
      </c>
      <c r="AJ100" s="508">
        <v>1016.04</v>
      </c>
      <c r="AK100" s="508">
        <v>1016.04</v>
      </c>
      <c r="AL100" s="508">
        <v>1016.04</v>
      </c>
      <c r="AM100" s="508">
        <v>1016.04</v>
      </c>
      <c r="AN100" s="508">
        <v>1016.04</v>
      </c>
      <c r="AO100" s="508">
        <v>1016.04</v>
      </c>
      <c r="AP100" s="508">
        <v>1016.04</v>
      </c>
    </row>
    <row r="101" spans="1:42">
      <c r="A101" s="109">
        <v>259</v>
      </c>
      <c r="B101" s="155" t="s">
        <v>380</v>
      </c>
      <c r="C101" s="155" t="s">
        <v>292</v>
      </c>
      <c r="D101" s="508">
        <v>977.53</v>
      </c>
      <c r="E101" s="508">
        <v>977.53</v>
      </c>
      <c r="F101" s="508">
        <v>977.53</v>
      </c>
      <c r="G101" s="508">
        <v>977.53</v>
      </c>
      <c r="H101" s="508">
        <v>977.53</v>
      </c>
      <c r="I101" s="508">
        <v>977.53</v>
      </c>
      <c r="J101" s="508">
        <v>977.53</v>
      </c>
      <c r="K101" s="508">
        <v>977.53</v>
      </c>
      <c r="L101" s="508">
        <v>977.53</v>
      </c>
      <c r="M101" s="508">
        <v>977.53</v>
      </c>
      <c r="N101" s="508">
        <v>977.53</v>
      </c>
      <c r="O101" s="508">
        <v>977.53</v>
      </c>
      <c r="P101" s="508">
        <v>977.53</v>
      </c>
      <c r="Q101" s="508">
        <v>977.53</v>
      </c>
      <c r="R101" s="508">
        <v>977.53</v>
      </c>
      <c r="S101" s="508">
        <v>977.53</v>
      </c>
      <c r="T101" s="508">
        <v>977.53</v>
      </c>
      <c r="U101" s="508">
        <v>977.53</v>
      </c>
      <c r="V101" s="508">
        <v>977.53</v>
      </c>
      <c r="W101" s="508">
        <v>977.53</v>
      </c>
      <c r="X101" s="508">
        <v>977.53</v>
      </c>
      <c r="Y101" s="508">
        <v>977.53</v>
      </c>
      <c r="Z101" s="508">
        <v>977.53</v>
      </c>
      <c r="AA101" s="508">
        <v>977.53</v>
      </c>
      <c r="AB101" s="508">
        <v>977.53</v>
      </c>
      <c r="AC101" s="508">
        <v>977.53</v>
      </c>
      <c r="AD101" s="508">
        <v>977.53</v>
      </c>
      <c r="AE101" s="508">
        <v>977.53</v>
      </c>
      <c r="AF101" s="508">
        <v>977.53</v>
      </c>
      <c r="AG101" s="508">
        <v>977.53</v>
      </c>
      <c r="AH101" s="508">
        <v>977.53</v>
      </c>
      <c r="AI101" s="508">
        <v>977.53</v>
      </c>
      <c r="AJ101" s="508">
        <v>977.53</v>
      </c>
      <c r="AK101" s="508">
        <v>977.53</v>
      </c>
      <c r="AL101" s="508">
        <v>977.53</v>
      </c>
      <c r="AM101" s="508">
        <v>977.53</v>
      </c>
      <c r="AN101" s="508">
        <v>977.53</v>
      </c>
      <c r="AO101" s="508">
        <v>977.53</v>
      </c>
      <c r="AP101" s="508">
        <v>977.53</v>
      </c>
    </row>
    <row r="102" spans="1:42">
      <c r="A102" s="109">
        <v>260</v>
      </c>
      <c r="B102" s="155" t="s">
        <v>383</v>
      </c>
      <c r="C102" s="155" t="s">
        <v>292</v>
      </c>
      <c r="D102" s="508">
        <v>827.17</v>
      </c>
      <c r="E102" s="508">
        <v>827.17</v>
      </c>
      <c r="F102" s="508">
        <v>827.17</v>
      </c>
      <c r="G102" s="508">
        <v>827.17</v>
      </c>
      <c r="H102" s="508">
        <v>827.17</v>
      </c>
      <c r="I102" s="508">
        <v>827.17</v>
      </c>
      <c r="J102" s="508">
        <v>827.17</v>
      </c>
      <c r="K102" s="508">
        <v>827.17</v>
      </c>
      <c r="L102" s="508">
        <v>827.17</v>
      </c>
      <c r="M102" s="508">
        <v>827.17</v>
      </c>
      <c r="N102" s="508">
        <v>827.17</v>
      </c>
      <c r="O102" s="508">
        <v>827.17</v>
      </c>
      <c r="P102" s="508">
        <v>827.17</v>
      </c>
      <c r="Q102" s="508">
        <v>827.17</v>
      </c>
      <c r="R102" s="508">
        <v>827.17</v>
      </c>
      <c r="S102" s="508">
        <v>827.17</v>
      </c>
      <c r="T102" s="508">
        <v>827.17</v>
      </c>
      <c r="U102" s="508">
        <v>827.17</v>
      </c>
      <c r="V102" s="508">
        <v>827.17</v>
      </c>
      <c r="W102" s="508">
        <v>827.17</v>
      </c>
      <c r="X102" s="508">
        <v>827.17</v>
      </c>
      <c r="Y102" s="508">
        <v>827.17</v>
      </c>
      <c r="Z102" s="508">
        <v>827.17</v>
      </c>
      <c r="AA102" s="508">
        <v>827.17</v>
      </c>
      <c r="AB102" s="508">
        <v>827.17</v>
      </c>
      <c r="AC102" s="508">
        <v>827.17</v>
      </c>
      <c r="AD102" s="508">
        <v>827.17</v>
      </c>
      <c r="AE102" s="508">
        <v>827.17</v>
      </c>
      <c r="AF102" s="508">
        <v>827.17</v>
      </c>
      <c r="AG102" s="508">
        <v>827.17</v>
      </c>
      <c r="AH102" s="508">
        <v>827.17</v>
      </c>
      <c r="AI102" s="508">
        <v>827.17</v>
      </c>
      <c r="AJ102" s="508">
        <v>827.17</v>
      </c>
      <c r="AK102" s="508">
        <v>827.17</v>
      </c>
      <c r="AL102" s="508">
        <v>827.17</v>
      </c>
      <c r="AM102" s="508">
        <v>827.17</v>
      </c>
      <c r="AN102" s="508">
        <v>827.17</v>
      </c>
      <c r="AO102" s="508">
        <v>827.17</v>
      </c>
      <c r="AP102" s="508">
        <v>827.17</v>
      </c>
    </row>
    <row r="103" spans="1:42">
      <c r="A103" s="109">
        <v>261</v>
      </c>
      <c r="B103" s="155" t="s">
        <v>385</v>
      </c>
      <c r="C103" s="155" t="s">
        <v>282</v>
      </c>
      <c r="D103" s="508">
        <v>829.7</v>
      </c>
      <c r="E103" s="508">
        <v>829.7</v>
      </c>
      <c r="F103" s="508">
        <v>829.7</v>
      </c>
      <c r="G103" s="508">
        <v>829.7</v>
      </c>
      <c r="H103" s="508">
        <v>829.7</v>
      </c>
      <c r="I103" s="508">
        <v>829.7</v>
      </c>
      <c r="J103" s="508">
        <v>829.7</v>
      </c>
      <c r="K103" s="508">
        <v>829.7</v>
      </c>
      <c r="L103" s="508">
        <v>829.7</v>
      </c>
      <c r="M103" s="508">
        <v>829.7</v>
      </c>
      <c r="N103" s="508">
        <v>829.7</v>
      </c>
      <c r="O103" s="508">
        <v>829.7</v>
      </c>
      <c r="P103" s="508">
        <v>829.7</v>
      </c>
      <c r="Q103" s="508">
        <v>829.7</v>
      </c>
      <c r="R103" s="508">
        <v>829.7</v>
      </c>
      <c r="S103" s="508">
        <v>829.7</v>
      </c>
      <c r="T103" s="508">
        <v>829.7</v>
      </c>
      <c r="U103" s="508">
        <v>829.7</v>
      </c>
      <c r="V103" s="508">
        <v>829.7</v>
      </c>
      <c r="W103" s="508">
        <v>829.7</v>
      </c>
      <c r="X103" s="508">
        <v>829.7</v>
      </c>
      <c r="Y103" s="508">
        <v>829.7</v>
      </c>
      <c r="Z103" s="508">
        <v>829.7</v>
      </c>
      <c r="AA103" s="508">
        <v>829.7</v>
      </c>
      <c r="AB103" s="508">
        <v>829.7</v>
      </c>
      <c r="AC103" s="508">
        <v>829.7</v>
      </c>
      <c r="AD103" s="508">
        <v>829.7</v>
      </c>
      <c r="AE103" s="508">
        <v>829.7</v>
      </c>
      <c r="AF103" s="508">
        <v>829.7</v>
      </c>
      <c r="AG103" s="508">
        <v>829.7</v>
      </c>
      <c r="AH103" s="508">
        <v>829.7</v>
      </c>
      <c r="AI103" s="508">
        <v>829.7</v>
      </c>
      <c r="AJ103" s="508">
        <v>829.7</v>
      </c>
      <c r="AK103" s="508">
        <v>829.7</v>
      </c>
      <c r="AL103" s="508">
        <v>829.7</v>
      </c>
      <c r="AM103" s="508">
        <v>829.7</v>
      </c>
      <c r="AN103" s="508">
        <v>829.7</v>
      </c>
      <c r="AO103" s="508">
        <v>829.7</v>
      </c>
      <c r="AP103" s="508">
        <v>829.7</v>
      </c>
    </row>
    <row r="104" spans="1:42">
      <c r="A104" s="109">
        <v>262</v>
      </c>
      <c r="B104" s="155" t="s">
        <v>386</v>
      </c>
      <c r="C104" s="155" t="s">
        <v>292</v>
      </c>
      <c r="D104" s="508">
        <v>495.75</v>
      </c>
      <c r="E104" s="508">
        <v>495.75</v>
      </c>
      <c r="F104" s="508">
        <v>495.75</v>
      </c>
      <c r="G104" s="508">
        <v>495.75</v>
      </c>
      <c r="H104" s="508">
        <v>495.75</v>
      </c>
      <c r="I104" s="508">
        <v>495.75</v>
      </c>
      <c r="J104" s="508">
        <v>495.75</v>
      </c>
      <c r="K104" s="508">
        <v>495.75</v>
      </c>
      <c r="L104" s="508">
        <v>495.75</v>
      </c>
      <c r="M104" s="508">
        <v>495.75</v>
      </c>
      <c r="N104" s="508">
        <v>495.75</v>
      </c>
      <c r="O104" s="508">
        <v>495.75</v>
      </c>
      <c r="P104" s="508">
        <v>495.75</v>
      </c>
      <c r="Q104" s="508">
        <v>495.75</v>
      </c>
      <c r="R104" s="508">
        <v>495.75</v>
      </c>
      <c r="S104" s="508">
        <v>495.75</v>
      </c>
      <c r="T104" s="508">
        <v>495.75</v>
      </c>
      <c r="U104" s="508">
        <v>495.75</v>
      </c>
      <c r="V104" s="508">
        <v>495.75</v>
      </c>
      <c r="W104" s="508">
        <v>495.75</v>
      </c>
      <c r="X104" s="508">
        <v>495.75</v>
      </c>
      <c r="Y104" s="508">
        <v>495.75</v>
      </c>
      <c r="Z104" s="508">
        <v>495.75</v>
      </c>
      <c r="AA104" s="508">
        <v>495.75</v>
      </c>
      <c r="AB104" s="508">
        <v>495.75</v>
      </c>
      <c r="AC104" s="508">
        <v>495.75</v>
      </c>
      <c r="AD104" s="508">
        <v>495.75</v>
      </c>
      <c r="AE104" s="508">
        <v>495.75</v>
      </c>
      <c r="AF104" s="508">
        <v>495.75</v>
      </c>
      <c r="AG104" s="508">
        <v>495.75</v>
      </c>
      <c r="AH104" s="508">
        <v>495.75</v>
      </c>
      <c r="AI104" s="508">
        <v>495.75</v>
      </c>
      <c r="AJ104" s="508">
        <v>495.75</v>
      </c>
      <c r="AK104" s="508">
        <v>495.75</v>
      </c>
      <c r="AL104" s="508">
        <v>495.75</v>
      </c>
      <c r="AM104" s="508">
        <v>495.75</v>
      </c>
      <c r="AN104" s="508">
        <v>495.75</v>
      </c>
      <c r="AO104" s="508">
        <v>495.75</v>
      </c>
      <c r="AP104" s="508">
        <v>495.75</v>
      </c>
    </row>
    <row r="105" spans="1:42">
      <c r="A105" s="109">
        <v>263</v>
      </c>
      <c r="B105" s="155" t="s">
        <v>387</v>
      </c>
      <c r="C105" s="155" t="s">
        <v>292</v>
      </c>
      <c r="D105" s="508">
        <v>474.77</v>
      </c>
      <c r="E105" s="508">
        <v>474.77</v>
      </c>
      <c r="F105" s="508">
        <v>474.77</v>
      </c>
      <c r="G105" s="508">
        <v>474.77</v>
      </c>
      <c r="H105" s="508">
        <v>474.77</v>
      </c>
      <c r="I105" s="508">
        <v>474.77</v>
      </c>
      <c r="J105" s="508">
        <v>474.77</v>
      </c>
      <c r="K105" s="508">
        <v>474.77</v>
      </c>
      <c r="L105" s="508">
        <v>474.77</v>
      </c>
      <c r="M105" s="508">
        <v>474.77</v>
      </c>
      <c r="N105" s="508">
        <v>474.77</v>
      </c>
      <c r="O105" s="508">
        <v>474.77</v>
      </c>
      <c r="P105" s="508">
        <v>474.77</v>
      </c>
      <c r="Q105" s="508">
        <v>474.77</v>
      </c>
      <c r="R105" s="508">
        <v>474.77</v>
      </c>
      <c r="S105" s="508">
        <v>474.77</v>
      </c>
      <c r="T105" s="508">
        <v>474.77</v>
      </c>
      <c r="U105" s="508">
        <v>474.77</v>
      </c>
      <c r="V105" s="508">
        <v>474.77</v>
      </c>
      <c r="W105" s="508">
        <v>474.77</v>
      </c>
      <c r="X105" s="508">
        <v>474.77</v>
      </c>
      <c r="Y105" s="508">
        <v>474.77</v>
      </c>
      <c r="Z105" s="508">
        <v>474.77</v>
      </c>
      <c r="AA105" s="508">
        <v>474.77</v>
      </c>
      <c r="AB105" s="508">
        <v>474.77</v>
      </c>
      <c r="AC105" s="508">
        <v>474.77</v>
      </c>
      <c r="AD105" s="508">
        <v>474.77</v>
      </c>
      <c r="AE105" s="508">
        <v>474.77</v>
      </c>
      <c r="AF105" s="508">
        <v>474.77</v>
      </c>
      <c r="AG105" s="508">
        <v>474.77</v>
      </c>
      <c r="AH105" s="508">
        <v>474.77</v>
      </c>
      <c r="AI105" s="508">
        <v>474.77</v>
      </c>
      <c r="AJ105" s="508">
        <v>474.77</v>
      </c>
      <c r="AK105" s="508">
        <v>474.77</v>
      </c>
      <c r="AL105" s="508">
        <v>474.77</v>
      </c>
      <c r="AM105" s="508">
        <v>474.77</v>
      </c>
      <c r="AN105" s="508">
        <v>474.77</v>
      </c>
      <c r="AO105" s="508">
        <v>474.77</v>
      </c>
      <c r="AP105" s="508">
        <v>474.77</v>
      </c>
    </row>
    <row r="106" spans="1:42">
      <c r="A106" s="109">
        <v>264</v>
      </c>
      <c r="B106" s="155" t="s">
        <v>392</v>
      </c>
      <c r="C106" s="155" t="s">
        <v>282</v>
      </c>
      <c r="D106" s="508">
        <v>842.33</v>
      </c>
      <c r="E106" s="508">
        <v>842.33</v>
      </c>
      <c r="F106" s="508">
        <v>842.33</v>
      </c>
      <c r="G106" s="508">
        <v>842.33</v>
      </c>
      <c r="H106" s="508">
        <v>842.33</v>
      </c>
      <c r="I106" s="508">
        <v>842.33</v>
      </c>
      <c r="J106" s="508">
        <v>842.33</v>
      </c>
      <c r="K106" s="508">
        <v>842.33</v>
      </c>
      <c r="L106" s="508">
        <v>842.33</v>
      </c>
      <c r="M106" s="508">
        <v>842.33</v>
      </c>
      <c r="N106" s="508">
        <v>842.33</v>
      </c>
      <c r="O106" s="508">
        <v>842.33</v>
      </c>
      <c r="P106" s="508">
        <v>842.33</v>
      </c>
      <c r="Q106" s="508">
        <v>842.33</v>
      </c>
      <c r="R106" s="508">
        <v>842.33</v>
      </c>
      <c r="S106" s="508">
        <v>842.33</v>
      </c>
      <c r="T106" s="508">
        <v>842.33</v>
      </c>
      <c r="U106" s="508">
        <v>842.33</v>
      </c>
      <c r="V106" s="508">
        <v>842.33</v>
      </c>
      <c r="W106" s="508">
        <v>842.33</v>
      </c>
      <c r="X106" s="508">
        <v>842.33</v>
      </c>
      <c r="Y106" s="508">
        <v>842.33</v>
      </c>
      <c r="Z106" s="508">
        <v>842.33</v>
      </c>
      <c r="AA106" s="508">
        <v>842.33</v>
      </c>
      <c r="AB106" s="508">
        <v>842.33</v>
      </c>
      <c r="AC106" s="508">
        <v>842.33</v>
      </c>
      <c r="AD106" s="508">
        <v>842.33</v>
      </c>
      <c r="AE106" s="508">
        <v>842.33</v>
      </c>
      <c r="AF106" s="508">
        <v>842.33</v>
      </c>
      <c r="AG106" s="508">
        <v>842.33</v>
      </c>
      <c r="AH106" s="508">
        <v>842.33</v>
      </c>
      <c r="AI106" s="508">
        <v>842.33</v>
      </c>
      <c r="AJ106" s="508">
        <v>842.33</v>
      </c>
      <c r="AK106" s="508">
        <v>842.33</v>
      </c>
      <c r="AL106" s="508">
        <v>842.33</v>
      </c>
      <c r="AM106" s="508">
        <v>842.33</v>
      </c>
      <c r="AN106" s="508">
        <v>842.33</v>
      </c>
      <c r="AO106" s="508">
        <v>842.33</v>
      </c>
      <c r="AP106" s="508">
        <v>842.33</v>
      </c>
    </row>
    <row r="107" spans="1:42">
      <c r="A107" s="109">
        <v>265</v>
      </c>
      <c r="B107" s="155" t="s">
        <v>394</v>
      </c>
      <c r="C107" s="155" t="s">
        <v>292</v>
      </c>
      <c r="D107" s="508">
        <v>415.82</v>
      </c>
      <c r="E107" s="508">
        <v>415.82</v>
      </c>
      <c r="F107" s="508">
        <v>415.82</v>
      </c>
      <c r="G107" s="508">
        <v>415.82</v>
      </c>
      <c r="H107" s="508">
        <v>415.82</v>
      </c>
      <c r="I107" s="508">
        <v>415.82</v>
      </c>
      <c r="J107" s="508">
        <v>415.82</v>
      </c>
      <c r="K107" s="508">
        <v>415.82</v>
      </c>
      <c r="L107" s="508">
        <v>415.82</v>
      </c>
      <c r="M107" s="508">
        <v>415.82</v>
      </c>
      <c r="N107" s="508">
        <v>415.82</v>
      </c>
      <c r="O107" s="508">
        <v>415.82</v>
      </c>
      <c r="P107" s="508">
        <v>415.82</v>
      </c>
      <c r="Q107" s="508">
        <v>415.82</v>
      </c>
      <c r="R107" s="508">
        <v>415.82</v>
      </c>
      <c r="S107" s="508">
        <v>415.82</v>
      </c>
      <c r="T107" s="508">
        <v>415.82</v>
      </c>
      <c r="U107" s="508">
        <v>415.82</v>
      </c>
      <c r="V107" s="508">
        <v>415.82</v>
      </c>
      <c r="W107" s="508">
        <v>415.82</v>
      </c>
      <c r="X107" s="508">
        <v>415.82</v>
      </c>
      <c r="Y107" s="508">
        <v>415.82</v>
      </c>
      <c r="Z107" s="508">
        <v>415.82</v>
      </c>
      <c r="AA107" s="508">
        <v>415.82</v>
      </c>
      <c r="AB107" s="508">
        <v>415.82</v>
      </c>
      <c r="AC107" s="508">
        <v>415.82</v>
      </c>
      <c r="AD107" s="508">
        <v>415.82</v>
      </c>
      <c r="AE107" s="508">
        <v>415.82</v>
      </c>
      <c r="AF107" s="508">
        <v>415.82</v>
      </c>
      <c r="AG107" s="508">
        <v>415.82</v>
      </c>
      <c r="AH107" s="508">
        <v>415.82</v>
      </c>
      <c r="AI107" s="508">
        <v>415.82</v>
      </c>
      <c r="AJ107" s="508">
        <v>415.82</v>
      </c>
      <c r="AK107" s="508">
        <v>415.82</v>
      </c>
      <c r="AL107" s="508">
        <v>415.82</v>
      </c>
      <c r="AM107" s="508">
        <v>415.82</v>
      </c>
      <c r="AN107" s="508">
        <v>415.82</v>
      </c>
      <c r="AO107" s="508">
        <v>415.82</v>
      </c>
      <c r="AP107" s="508">
        <v>415.82</v>
      </c>
    </row>
    <row r="108" spans="1:42">
      <c r="A108" s="109">
        <v>266</v>
      </c>
      <c r="B108" s="155" t="s">
        <v>396</v>
      </c>
      <c r="C108" s="155" t="s">
        <v>282</v>
      </c>
      <c r="D108" s="508">
        <v>827.17</v>
      </c>
      <c r="E108" s="508">
        <v>827.17</v>
      </c>
      <c r="F108" s="508">
        <v>827.17</v>
      </c>
      <c r="G108" s="508">
        <v>827.17</v>
      </c>
      <c r="H108" s="508">
        <v>827.17</v>
      </c>
      <c r="I108" s="508">
        <v>827.17</v>
      </c>
      <c r="J108" s="508">
        <v>827.17</v>
      </c>
      <c r="K108" s="508">
        <v>827.17</v>
      </c>
      <c r="L108" s="508">
        <v>827.17</v>
      </c>
      <c r="M108" s="508">
        <v>827.17</v>
      </c>
      <c r="N108" s="508">
        <v>827.17</v>
      </c>
      <c r="O108" s="508">
        <v>827.17</v>
      </c>
      <c r="P108" s="508">
        <v>827.17</v>
      </c>
      <c r="Q108" s="508">
        <v>827.17</v>
      </c>
      <c r="R108" s="508">
        <v>827.17</v>
      </c>
      <c r="S108" s="508">
        <v>827.17</v>
      </c>
      <c r="T108" s="508">
        <v>827.17</v>
      </c>
      <c r="U108" s="508">
        <v>827.17</v>
      </c>
      <c r="V108" s="508">
        <v>827.17</v>
      </c>
      <c r="W108" s="508">
        <v>827.17</v>
      </c>
      <c r="X108" s="508">
        <v>827.17</v>
      </c>
      <c r="Y108" s="508">
        <v>827.17</v>
      </c>
      <c r="Z108" s="508">
        <v>827.17</v>
      </c>
      <c r="AA108" s="508">
        <v>827.17</v>
      </c>
      <c r="AB108" s="508">
        <v>827.17</v>
      </c>
      <c r="AC108" s="508">
        <v>827.17</v>
      </c>
      <c r="AD108" s="508">
        <v>827.17</v>
      </c>
      <c r="AE108" s="508">
        <v>827.17</v>
      </c>
      <c r="AF108" s="508">
        <v>827.17</v>
      </c>
      <c r="AG108" s="508">
        <v>827.17</v>
      </c>
      <c r="AH108" s="508">
        <v>827.17</v>
      </c>
      <c r="AI108" s="508">
        <v>827.17</v>
      </c>
      <c r="AJ108" s="508">
        <v>827.17</v>
      </c>
      <c r="AK108" s="508">
        <v>827.17</v>
      </c>
      <c r="AL108" s="508">
        <v>827.17</v>
      </c>
      <c r="AM108" s="508">
        <v>827.17</v>
      </c>
      <c r="AN108" s="508">
        <v>827.17</v>
      </c>
      <c r="AO108" s="508">
        <v>827.17</v>
      </c>
      <c r="AP108" s="508">
        <v>827.17</v>
      </c>
    </row>
    <row r="109" spans="1:42">
      <c r="A109">
        <v>301</v>
      </c>
      <c r="B109" t="s">
        <v>2517</v>
      </c>
      <c r="C109" s="155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5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5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5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5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5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5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5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5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5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5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5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8">
        <v>1301</v>
      </c>
      <c r="B121" s="159" t="s">
        <v>2520</v>
      </c>
      <c r="C121" s="278" t="s">
        <v>28</v>
      </c>
      <c r="D121" s="163">
        <v>242.05</v>
      </c>
      <c r="E121" s="163">
        <v>242.05</v>
      </c>
      <c r="F121" s="163">
        <v>242.05</v>
      </c>
      <c r="G121" s="163">
        <v>242.05</v>
      </c>
      <c r="H121" s="163">
        <v>242.05</v>
      </c>
      <c r="I121" s="163">
        <v>242.05</v>
      </c>
      <c r="J121" s="163">
        <v>242.05</v>
      </c>
      <c r="K121" s="163">
        <v>242.05</v>
      </c>
      <c r="L121" s="163">
        <v>242.05</v>
      </c>
      <c r="M121" s="163">
        <v>242.05</v>
      </c>
      <c r="N121" s="163">
        <v>242.05</v>
      </c>
      <c r="O121" s="163">
        <v>242.05</v>
      </c>
      <c r="P121" s="163">
        <v>242.05</v>
      </c>
      <c r="Q121" s="163">
        <v>242.05</v>
      </c>
      <c r="R121" s="163">
        <v>242.05</v>
      </c>
      <c r="S121" s="163">
        <v>242.05</v>
      </c>
      <c r="T121" s="163">
        <v>242.05</v>
      </c>
      <c r="U121" s="163">
        <v>242.05</v>
      </c>
      <c r="V121" s="163">
        <v>242.05</v>
      </c>
      <c r="W121" s="163">
        <v>242.05</v>
      </c>
      <c r="X121" s="163">
        <v>242.05</v>
      </c>
      <c r="Y121" s="163">
        <v>242.05</v>
      </c>
      <c r="Z121" s="163">
        <v>242.05</v>
      </c>
      <c r="AA121" s="163">
        <v>242.05</v>
      </c>
      <c r="AB121" s="163">
        <v>242.05</v>
      </c>
      <c r="AC121" s="163">
        <v>242.05</v>
      </c>
      <c r="AD121" s="163">
        <v>242.05</v>
      </c>
      <c r="AE121" s="163">
        <v>242.05</v>
      </c>
      <c r="AF121" s="163">
        <v>242.05</v>
      </c>
      <c r="AG121" s="163">
        <v>242.05</v>
      </c>
      <c r="AH121" s="163">
        <v>242.05</v>
      </c>
      <c r="AI121" s="163">
        <v>242.05</v>
      </c>
      <c r="AJ121" s="163">
        <v>242.05</v>
      </c>
      <c r="AK121" s="163">
        <v>242.05</v>
      </c>
      <c r="AL121" s="163">
        <v>242.05</v>
      </c>
      <c r="AM121" s="163">
        <v>242.05</v>
      </c>
      <c r="AN121" s="163">
        <v>242.05</v>
      </c>
      <c r="AO121" s="163">
        <v>242.05</v>
      </c>
      <c r="AP121" s="163">
        <v>242.05</v>
      </c>
    </row>
    <row r="122" spans="1:44">
      <c r="A122" s="158">
        <v>1302</v>
      </c>
      <c r="B122" s="159" t="s">
        <v>2521</v>
      </c>
      <c r="C122" s="278" t="s">
        <v>28</v>
      </c>
      <c r="D122" s="163">
        <v>193.64</v>
      </c>
      <c r="E122" s="163">
        <v>193.64</v>
      </c>
      <c r="F122" s="163">
        <v>193.64</v>
      </c>
      <c r="G122" s="163">
        <v>193.64</v>
      </c>
      <c r="H122" s="163">
        <v>193.64</v>
      </c>
      <c r="I122" s="163">
        <v>193.64</v>
      </c>
      <c r="J122" s="163">
        <v>193.64</v>
      </c>
      <c r="K122" s="163">
        <v>193.64</v>
      </c>
      <c r="L122" s="163">
        <v>193.64</v>
      </c>
      <c r="M122" s="163">
        <v>193.64</v>
      </c>
      <c r="N122" s="163">
        <v>193.64</v>
      </c>
      <c r="O122" s="163">
        <v>193.64</v>
      </c>
      <c r="P122" s="163">
        <v>193.64</v>
      </c>
      <c r="Q122" s="163">
        <v>193.64</v>
      </c>
      <c r="R122" s="163">
        <v>193.64</v>
      </c>
      <c r="S122" s="163">
        <v>193.64</v>
      </c>
      <c r="T122" s="163">
        <v>193.64</v>
      </c>
      <c r="U122" s="163">
        <v>193.64</v>
      </c>
      <c r="V122" s="163">
        <v>193.64</v>
      </c>
      <c r="W122" s="163">
        <v>193.64</v>
      </c>
      <c r="X122" s="163">
        <v>193.64</v>
      </c>
      <c r="Y122" s="163">
        <v>193.64</v>
      </c>
      <c r="Z122" s="163">
        <v>193.64</v>
      </c>
      <c r="AA122" s="163">
        <v>193.64</v>
      </c>
      <c r="AB122" s="163">
        <v>193.64</v>
      </c>
      <c r="AC122" s="163">
        <v>193.64</v>
      </c>
      <c r="AD122" s="163">
        <v>193.64</v>
      </c>
      <c r="AE122" s="163">
        <v>193.64</v>
      </c>
      <c r="AF122" s="163">
        <v>193.64</v>
      </c>
      <c r="AG122" s="163">
        <v>193.64</v>
      </c>
      <c r="AH122" s="163">
        <v>193.64</v>
      </c>
      <c r="AI122" s="163">
        <v>193.64</v>
      </c>
      <c r="AJ122" s="163">
        <v>193.64</v>
      </c>
      <c r="AK122" s="163">
        <v>193.64</v>
      </c>
      <c r="AL122" s="163">
        <v>193.64</v>
      </c>
      <c r="AM122" s="163">
        <v>193.64</v>
      </c>
      <c r="AN122" s="163">
        <v>193.64</v>
      </c>
      <c r="AO122" s="163">
        <v>193.64</v>
      </c>
      <c r="AP122" s="163">
        <v>193.64</v>
      </c>
    </row>
    <row r="123" spans="1:44">
      <c r="A123" s="109">
        <v>1303</v>
      </c>
      <c r="B123" s="160" t="s">
        <v>216</v>
      </c>
      <c r="C123" s="278" t="s">
        <v>2522</v>
      </c>
      <c r="D123" s="163">
        <v>25.58</v>
      </c>
      <c r="E123" s="163">
        <v>25.58</v>
      </c>
      <c r="F123" s="163">
        <v>25.58</v>
      </c>
      <c r="G123" s="163">
        <v>25.58</v>
      </c>
      <c r="H123" s="163">
        <v>25.58</v>
      </c>
      <c r="I123" s="163">
        <v>25.58</v>
      </c>
      <c r="J123" s="163">
        <v>25.58</v>
      </c>
      <c r="K123" s="163">
        <v>25.58</v>
      </c>
      <c r="L123" s="163">
        <v>25.58</v>
      </c>
      <c r="M123" s="163">
        <v>25.58</v>
      </c>
      <c r="N123" s="163">
        <v>25.58</v>
      </c>
      <c r="O123" s="163">
        <v>25.58</v>
      </c>
      <c r="P123" s="163">
        <v>25.58</v>
      </c>
      <c r="Q123" s="163">
        <v>25.58</v>
      </c>
      <c r="R123" s="163">
        <v>25.58</v>
      </c>
      <c r="S123" s="163">
        <v>25.58</v>
      </c>
      <c r="T123" s="163">
        <v>25.58</v>
      </c>
      <c r="U123" s="163">
        <v>25.58</v>
      </c>
      <c r="V123" s="163">
        <v>25.58</v>
      </c>
      <c r="W123" s="163">
        <v>25.58</v>
      </c>
      <c r="X123" s="163">
        <v>25.58</v>
      </c>
      <c r="Y123" s="163">
        <v>25.58</v>
      </c>
      <c r="Z123" s="163">
        <v>25.58</v>
      </c>
      <c r="AA123" s="163">
        <v>25.58</v>
      </c>
      <c r="AB123" s="163">
        <v>25.58</v>
      </c>
      <c r="AC123" s="163">
        <v>25.58</v>
      </c>
      <c r="AD123" s="163">
        <v>25.58</v>
      </c>
      <c r="AE123" s="163">
        <v>25.58</v>
      </c>
      <c r="AF123" s="163">
        <v>25.58</v>
      </c>
      <c r="AG123" s="163">
        <v>25.58</v>
      </c>
      <c r="AH123" s="163">
        <v>25.58</v>
      </c>
      <c r="AI123" s="163">
        <v>25.58</v>
      </c>
      <c r="AJ123" s="163">
        <v>25.58</v>
      </c>
      <c r="AK123" s="163">
        <v>25.58</v>
      </c>
      <c r="AL123" s="163">
        <v>25.58</v>
      </c>
      <c r="AM123" s="163">
        <v>25.58</v>
      </c>
      <c r="AN123" s="163">
        <v>25.58</v>
      </c>
      <c r="AO123" s="163">
        <v>25.58</v>
      </c>
      <c r="AP123" s="163">
        <v>25.58</v>
      </c>
    </row>
    <row r="124" spans="1:44">
      <c r="A124" s="109">
        <v>1304</v>
      </c>
      <c r="B124" s="164" t="s">
        <v>204</v>
      </c>
      <c r="C124" s="278" t="s">
        <v>2518</v>
      </c>
      <c r="D124" s="163">
        <v>0</v>
      </c>
      <c r="E124" s="163">
        <v>0</v>
      </c>
      <c r="F124" s="163">
        <v>0</v>
      </c>
      <c r="G124" s="163">
        <v>0</v>
      </c>
      <c r="H124" s="163">
        <v>0</v>
      </c>
      <c r="I124" s="163">
        <v>0</v>
      </c>
      <c r="J124" s="163">
        <v>0</v>
      </c>
      <c r="K124" s="163">
        <v>0</v>
      </c>
      <c r="L124" s="163">
        <v>0</v>
      </c>
      <c r="M124" s="163">
        <v>0</v>
      </c>
      <c r="N124" s="163">
        <v>0</v>
      </c>
      <c r="O124" s="163">
        <v>0</v>
      </c>
      <c r="P124" s="163">
        <v>0</v>
      </c>
      <c r="Q124" s="163">
        <v>0</v>
      </c>
      <c r="R124" s="163">
        <v>0</v>
      </c>
      <c r="S124" s="163">
        <v>0</v>
      </c>
      <c r="T124" s="163">
        <v>0</v>
      </c>
      <c r="U124" s="163">
        <v>0</v>
      </c>
      <c r="V124" s="163">
        <v>0</v>
      </c>
      <c r="W124" s="163">
        <v>0</v>
      </c>
      <c r="X124" s="163">
        <v>0</v>
      </c>
      <c r="Y124" s="163">
        <v>0</v>
      </c>
      <c r="Z124" s="163">
        <v>0</v>
      </c>
      <c r="AA124" s="163">
        <v>0</v>
      </c>
      <c r="AB124" s="163">
        <v>0</v>
      </c>
      <c r="AC124" s="163">
        <v>0</v>
      </c>
      <c r="AD124" s="163">
        <v>0</v>
      </c>
      <c r="AE124" s="163">
        <v>0</v>
      </c>
      <c r="AF124" s="163">
        <v>0</v>
      </c>
      <c r="AG124" s="163">
        <v>0</v>
      </c>
      <c r="AH124" s="163">
        <v>0</v>
      </c>
      <c r="AI124" s="163">
        <v>0</v>
      </c>
      <c r="AJ124" s="163">
        <v>0</v>
      </c>
      <c r="AK124" s="163">
        <v>0</v>
      </c>
      <c r="AL124" s="163">
        <v>0</v>
      </c>
      <c r="AM124" s="163">
        <v>0</v>
      </c>
      <c r="AN124" s="163">
        <v>0</v>
      </c>
      <c r="AO124" s="163">
        <v>0</v>
      </c>
      <c r="AP124" s="163">
        <v>0</v>
      </c>
      <c r="AQ124" s="161"/>
      <c r="AR124" s="161"/>
    </row>
    <row r="125" spans="1:44">
      <c r="A125" s="109">
        <v>1315</v>
      </c>
      <c r="B125" s="166" t="s">
        <v>2523</v>
      </c>
      <c r="C125" s="278" t="s">
        <v>2518</v>
      </c>
      <c r="D125" s="163">
        <v>0</v>
      </c>
      <c r="E125" s="163">
        <v>0</v>
      </c>
      <c r="F125" s="163">
        <v>0</v>
      </c>
      <c r="G125" s="163">
        <v>0</v>
      </c>
      <c r="H125" s="163">
        <v>0</v>
      </c>
      <c r="I125" s="163">
        <v>0</v>
      </c>
      <c r="J125" s="163">
        <v>0</v>
      </c>
      <c r="K125" s="163">
        <v>0</v>
      </c>
      <c r="L125" s="163">
        <v>0</v>
      </c>
      <c r="M125" s="163">
        <v>0</v>
      </c>
      <c r="N125" s="163">
        <v>0</v>
      </c>
      <c r="O125" s="163">
        <v>0</v>
      </c>
      <c r="P125" s="163">
        <v>0</v>
      </c>
      <c r="Q125" s="163">
        <v>0</v>
      </c>
      <c r="R125" s="163">
        <v>0</v>
      </c>
      <c r="S125" s="163">
        <v>0</v>
      </c>
      <c r="T125" s="163">
        <v>0</v>
      </c>
      <c r="U125" s="163">
        <v>0</v>
      </c>
      <c r="V125" s="163">
        <v>0</v>
      </c>
      <c r="W125" s="163">
        <v>0</v>
      </c>
      <c r="X125" s="163">
        <v>0</v>
      </c>
      <c r="Y125" s="163">
        <v>0</v>
      </c>
      <c r="Z125" s="163">
        <v>0</v>
      </c>
      <c r="AA125" s="163">
        <v>0</v>
      </c>
      <c r="AB125" s="163">
        <v>0</v>
      </c>
      <c r="AC125" s="163">
        <v>0</v>
      </c>
      <c r="AD125" s="163">
        <v>0</v>
      </c>
      <c r="AE125" s="163">
        <v>0</v>
      </c>
      <c r="AF125" s="163">
        <v>0</v>
      </c>
      <c r="AG125" s="163">
        <v>0</v>
      </c>
      <c r="AH125" s="163">
        <v>0</v>
      </c>
      <c r="AI125" s="163">
        <v>0</v>
      </c>
      <c r="AJ125" s="163">
        <v>0</v>
      </c>
      <c r="AK125" s="163">
        <v>0</v>
      </c>
      <c r="AL125" s="163">
        <v>0</v>
      </c>
      <c r="AM125" s="163">
        <v>0</v>
      </c>
      <c r="AN125" s="163">
        <v>0</v>
      </c>
      <c r="AO125" s="163">
        <v>0</v>
      </c>
      <c r="AP125" s="163">
        <v>0</v>
      </c>
    </row>
    <row r="126" spans="1:44">
      <c r="A126" s="109">
        <v>1316</v>
      </c>
      <c r="B126" s="164" t="s">
        <v>2524</v>
      </c>
      <c r="C126" s="278" t="s">
        <v>2518</v>
      </c>
      <c r="D126" s="163">
        <v>0</v>
      </c>
      <c r="E126" s="163">
        <v>0</v>
      </c>
      <c r="F126" s="163">
        <v>0</v>
      </c>
      <c r="G126" s="163">
        <v>0</v>
      </c>
      <c r="H126" s="163">
        <v>0</v>
      </c>
      <c r="I126" s="163">
        <v>0</v>
      </c>
      <c r="J126" s="163">
        <v>0</v>
      </c>
      <c r="K126" s="163">
        <v>0</v>
      </c>
      <c r="L126" s="163">
        <v>0</v>
      </c>
      <c r="M126" s="163">
        <v>0</v>
      </c>
      <c r="N126" s="163">
        <v>0</v>
      </c>
      <c r="O126" s="163">
        <v>0</v>
      </c>
      <c r="P126" s="163">
        <v>0</v>
      </c>
      <c r="Q126" s="163">
        <v>0</v>
      </c>
      <c r="R126" s="163">
        <v>0</v>
      </c>
      <c r="S126" s="163">
        <v>0</v>
      </c>
      <c r="T126" s="163">
        <v>0</v>
      </c>
      <c r="U126" s="163">
        <v>0</v>
      </c>
      <c r="V126" s="163">
        <v>0</v>
      </c>
      <c r="W126" s="163">
        <v>0</v>
      </c>
      <c r="X126" s="163">
        <v>0</v>
      </c>
      <c r="Y126" s="163">
        <v>0</v>
      </c>
      <c r="Z126" s="163">
        <v>0</v>
      </c>
      <c r="AA126" s="163">
        <v>0</v>
      </c>
      <c r="AB126" s="163">
        <v>0</v>
      </c>
      <c r="AC126" s="163">
        <v>0</v>
      </c>
      <c r="AD126" s="163">
        <v>0</v>
      </c>
      <c r="AE126" s="163">
        <v>0</v>
      </c>
      <c r="AF126" s="163">
        <v>0</v>
      </c>
      <c r="AG126" s="163">
        <v>0</v>
      </c>
      <c r="AH126" s="163">
        <v>0</v>
      </c>
      <c r="AI126" s="163">
        <v>0</v>
      </c>
      <c r="AJ126" s="163">
        <v>0</v>
      </c>
      <c r="AK126" s="163">
        <v>0</v>
      </c>
      <c r="AL126" s="163">
        <v>0</v>
      </c>
      <c r="AM126" s="163">
        <v>0</v>
      </c>
      <c r="AN126" s="163">
        <v>0</v>
      </c>
      <c r="AO126" s="163">
        <v>0</v>
      </c>
      <c r="AP126" s="163">
        <v>0</v>
      </c>
    </row>
    <row r="127" spans="1:44">
      <c r="A127" s="109">
        <v>1318</v>
      </c>
      <c r="B127" s="390" t="s">
        <v>233</v>
      </c>
      <c r="C127" s="278" t="s">
        <v>2518</v>
      </c>
      <c r="D127" s="163">
        <v>200</v>
      </c>
      <c r="E127" s="163">
        <v>200</v>
      </c>
      <c r="F127" s="163">
        <v>200</v>
      </c>
      <c r="G127" s="163">
        <v>200</v>
      </c>
      <c r="H127" s="163">
        <v>200</v>
      </c>
      <c r="I127" s="163">
        <v>200</v>
      </c>
      <c r="J127" s="163">
        <v>200</v>
      </c>
      <c r="K127" s="163">
        <v>200</v>
      </c>
      <c r="L127" s="163">
        <v>200</v>
      </c>
      <c r="M127" s="163">
        <v>200</v>
      </c>
      <c r="N127" s="163">
        <v>200</v>
      </c>
      <c r="O127" s="163">
        <v>200</v>
      </c>
      <c r="P127" s="163">
        <v>200</v>
      </c>
      <c r="Q127" s="163">
        <v>200</v>
      </c>
      <c r="R127" s="163">
        <v>200</v>
      </c>
      <c r="S127" s="163">
        <v>200</v>
      </c>
      <c r="T127" s="163">
        <v>200</v>
      </c>
      <c r="U127" s="163">
        <v>200</v>
      </c>
      <c r="V127" s="163">
        <v>200</v>
      </c>
      <c r="W127" s="163">
        <v>150</v>
      </c>
      <c r="X127" s="163">
        <v>150</v>
      </c>
      <c r="Y127" s="163">
        <v>150</v>
      </c>
      <c r="Z127" s="163">
        <v>150</v>
      </c>
      <c r="AA127" s="163">
        <v>150</v>
      </c>
      <c r="AB127" s="163">
        <v>150</v>
      </c>
      <c r="AC127" s="163">
        <v>150</v>
      </c>
      <c r="AD127" s="163">
        <v>150</v>
      </c>
      <c r="AE127" s="163">
        <v>150</v>
      </c>
      <c r="AF127" s="163">
        <v>150</v>
      </c>
      <c r="AG127" s="163">
        <v>150</v>
      </c>
      <c r="AH127" s="163">
        <v>150</v>
      </c>
      <c r="AI127" s="163">
        <v>150</v>
      </c>
      <c r="AJ127" s="163">
        <v>150</v>
      </c>
      <c r="AK127" s="163">
        <v>150</v>
      </c>
      <c r="AL127" s="163">
        <v>150</v>
      </c>
      <c r="AM127" s="163">
        <v>150</v>
      </c>
      <c r="AN127" s="163">
        <v>150</v>
      </c>
      <c r="AO127" s="163">
        <v>150</v>
      </c>
      <c r="AP127" s="163">
        <v>150</v>
      </c>
    </row>
    <row r="128" spans="1:44">
      <c r="A128" s="109">
        <v>1321</v>
      </c>
      <c r="B128" s="165" t="s">
        <v>2525</v>
      </c>
      <c r="C128" s="278" t="s">
        <v>2526</v>
      </c>
      <c r="D128" s="163">
        <v>85</v>
      </c>
      <c r="E128" s="163">
        <v>85</v>
      </c>
      <c r="F128" s="163">
        <v>85</v>
      </c>
      <c r="G128" s="163">
        <v>85</v>
      </c>
      <c r="H128" s="163">
        <v>85</v>
      </c>
      <c r="I128" s="163">
        <v>85</v>
      </c>
      <c r="J128" s="163">
        <v>85</v>
      </c>
      <c r="K128" s="163">
        <v>85</v>
      </c>
      <c r="L128" s="163">
        <v>85</v>
      </c>
      <c r="M128" s="163">
        <v>85</v>
      </c>
      <c r="N128" s="163">
        <v>85</v>
      </c>
      <c r="O128" s="163">
        <v>85</v>
      </c>
      <c r="P128" s="163">
        <v>85</v>
      </c>
      <c r="Q128" s="163">
        <v>85</v>
      </c>
      <c r="R128" s="163">
        <v>85</v>
      </c>
      <c r="S128" s="163">
        <v>85</v>
      </c>
      <c r="T128" s="163">
        <v>85</v>
      </c>
      <c r="U128" s="163">
        <v>85</v>
      </c>
      <c r="V128" s="163">
        <v>85</v>
      </c>
      <c r="W128" s="163">
        <v>85</v>
      </c>
      <c r="X128" s="163">
        <v>85</v>
      </c>
      <c r="Y128" s="163">
        <v>85</v>
      </c>
      <c r="Z128" s="163">
        <v>85</v>
      </c>
      <c r="AA128" s="163">
        <v>85</v>
      </c>
      <c r="AB128" s="163">
        <v>85</v>
      </c>
      <c r="AC128" s="163">
        <v>85</v>
      </c>
      <c r="AD128" s="163">
        <v>85</v>
      </c>
      <c r="AE128" s="163">
        <v>85</v>
      </c>
      <c r="AF128" s="163">
        <v>85</v>
      </c>
      <c r="AG128" s="163">
        <v>85</v>
      </c>
      <c r="AH128" s="163">
        <v>85</v>
      </c>
      <c r="AI128" s="163">
        <v>85</v>
      </c>
      <c r="AJ128" s="163">
        <v>85</v>
      </c>
      <c r="AK128" s="163">
        <v>85</v>
      </c>
      <c r="AL128" s="163">
        <v>85</v>
      </c>
      <c r="AM128" s="163">
        <v>85</v>
      </c>
      <c r="AN128" s="163">
        <v>85</v>
      </c>
      <c r="AO128" s="163">
        <v>85</v>
      </c>
      <c r="AP128" s="163">
        <v>85</v>
      </c>
    </row>
    <row r="129" spans="1:65">
      <c r="A129" s="109">
        <v>1322</v>
      </c>
      <c r="B129" s="165" t="s">
        <v>2527</v>
      </c>
      <c r="C129" s="278" t="s">
        <v>2528</v>
      </c>
      <c r="D129" s="163">
        <v>140</v>
      </c>
      <c r="E129" s="163">
        <v>140</v>
      </c>
      <c r="F129" s="163">
        <v>140</v>
      </c>
      <c r="G129" s="163">
        <v>140</v>
      </c>
      <c r="H129" s="163">
        <v>140</v>
      </c>
      <c r="I129" s="163">
        <v>140</v>
      </c>
      <c r="J129" s="163">
        <v>140</v>
      </c>
      <c r="K129" s="163">
        <v>140</v>
      </c>
      <c r="L129" s="163">
        <v>140</v>
      </c>
      <c r="M129" s="163">
        <v>140</v>
      </c>
      <c r="N129" s="163">
        <v>140</v>
      </c>
      <c r="O129" s="163">
        <v>140</v>
      </c>
      <c r="P129" s="163">
        <v>140</v>
      </c>
      <c r="Q129" s="163">
        <v>140</v>
      </c>
      <c r="R129" s="163">
        <v>140</v>
      </c>
      <c r="S129" s="163">
        <v>140</v>
      </c>
      <c r="T129" s="163">
        <v>140</v>
      </c>
      <c r="U129" s="163">
        <v>140</v>
      </c>
      <c r="V129" s="163">
        <v>140</v>
      </c>
      <c r="W129" s="163">
        <v>140</v>
      </c>
      <c r="X129" s="163">
        <v>140</v>
      </c>
      <c r="Y129" s="163">
        <v>140</v>
      </c>
      <c r="Z129" s="163">
        <v>140</v>
      </c>
      <c r="AA129" s="163">
        <v>140</v>
      </c>
      <c r="AB129" s="163">
        <v>140</v>
      </c>
      <c r="AC129" s="163">
        <v>140</v>
      </c>
      <c r="AD129" s="163">
        <v>140</v>
      </c>
      <c r="AE129" s="163">
        <v>140</v>
      </c>
      <c r="AF129" s="163">
        <v>140</v>
      </c>
      <c r="AG129" s="163">
        <v>140</v>
      </c>
      <c r="AH129" s="163">
        <v>140</v>
      </c>
      <c r="AI129" s="163">
        <v>140</v>
      </c>
      <c r="AJ129" s="163">
        <v>140</v>
      </c>
      <c r="AK129" s="163">
        <v>140</v>
      </c>
      <c r="AL129" s="163">
        <v>140</v>
      </c>
      <c r="AM129" s="163">
        <v>140</v>
      </c>
      <c r="AN129" s="163">
        <v>140</v>
      </c>
      <c r="AO129" s="163">
        <v>140</v>
      </c>
      <c r="AP129" s="163">
        <v>140</v>
      </c>
      <c r="AS129" s="161"/>
      <c r="AT129" s="161"/>
      <c r="AU129" s="161"/>
      <c r="AV129" s="161"/>
      <c r="AW129" s="161"/>
      <c r="AX129" s="161"/>
      <c r="AY129" s="161"/>
      <c r="AZ129" s="161"/>
      <c r="BA129" s="161"/>
      <c r="BB129" s="161"/>
      <c r="BC129" s="161"/>
      <c r="BD129" s="161"/>
      <c r="BE129" s="161"/>
      <c r="BF129" s="161"/>
      <c r="BG129" s="161"/>
      <c r="BH129" s="161"/>
      <c r="BI129" s="161"/>
      <c r="BJ129" s="161"/>
      <c r="BK129" s="161"/>
      <c r="BL129" s="161"/>
      <c r="BM129" s="161"/>
    </row>
    <row r="130" spans="1:65">
      <c r="A130" s="109">
        <v>1323</v>
      </c>
      <c r="B130" s="165" t="s">
        <v>2529</v>
      </c>
      <c r="C130" s="278" t="s">
        <v>2526</v>
      </c>
      <c r="D130" s="163">
        <f>85*0.75</f>
        <v>63.75</v>
      </c>
      <c r="E130" s="163">
        <f t="shared" ref="E130:AP130" si="0">85*0.75</f>
        <v>63.75</v>
      </c>
      <c r="F130" s="163">
        <f t="shared" si="0"/>
        <v>63.75</v>
      </c>
      <c r="G130" s="163">
        <f t="shared" si="0"/>
        <v>63.75</v>
      </c>
      <c r="H130" s="163">
        <f t="shared" si="0"/>
        <v>63.75</v>
      </c>
      <c r="I130" s="163">
        <f t="shared" si="0"/>
        <v>63.75</v>
      </c>
      <c r="J130" s="163">
        <f t="shared" si="0"/>
        <v>63.75</v>
      </c>
      <c r="K130" s="163">
        <f t="shared" si="0"/>
        <v>63.75</v>
      </c>
      <c r="L130" s="163">
        <f t="shared" si="0"/>
        <v>63.75</v>
      </c>
      <c r="M130" s="163">
        <f t="shared" si="0"/>
        <v>63.75</v>
      </c>
      <c r="N130" s="163">
        <f t="shared" si="0"/>
        <v>63.75</v>
      </c>
      <c r="O130" s="163">
        <f t="shared" si="0"/>
        <v>63.75</v>
      </c>
      <c r="P130" s="163">
        <f t="shared" si="0"/>
        <v>63.75</v>
      </c>
      <c r="Q130" s="163">
        <f t="shared" si="0"/>
        <v>63.75</v>
      </c>
      <c r="R130" s="163">
        <f t="shared" si="0"/>
        <v>63.75</v>
      </c>
      <c r="S130" s="163">
        <f t="shared" si="0"/>
        <v>63.75</v>
      </c>
      <c r="T130" s="163">
        <f t="shared" si="0"/>
        <v>63.75</v>
      </c>
      <c r="U130" s="163">
        <f t="shared" si="0"/>
        <v>63.75</v>
      </c>
      <c r="V130" s="163">
        <f t="shared" si="0"/>
        <v>63.75</v>
      </c>
      <c r="W130" s="163">
        <f t="shared" si="0"/>
        <v>63.75</v>
      </c>
      <c r="X130" s="163">
        <f t="shared" si="0"/>
        <v>63.75</v>
      </c>
      <c r="Y130" s="163">
        <f t="shared" si="0"/>
        <v>63.75</v>
      </c>
      <c r="Z130" s="163">
        <f t="shared" si="0"/>
        <v>63.75</v>
      </c>
      <c r="AA130" s="163">
        <f t="shared" si="0"/>
        <v>63.75</v>
      </c>
      <c r="AB130" s="163">
        <f t="shared" si="0"/>
        <v>63.75</v>
      </c>
      <c r="AC130" s="163">
        <f t="shared" si="0"/>
        <v>63.75</v>
      </c>
      <c r="AD130" s="163">
        <f t="shared" si="0"/>
        <v>63.75</v>
      </c>
      <c r="AE130" s="163">
        <f t="shared" si="0"/>
        <v>63.75</v>
      </c>
      <c r="AF130" s="163">
        <f t="shared" si="0"/>
        <v>63.75</v>
      </c>
      <c r="AG130" s="163">
        <f t="shared" si="0"/>
        <v>63.75</v>
      </c>
      <c r="AH130" s="163">
        <f t="shared" si="0"/>
        <v>63.75</v>
      </c>
      <c r="AI130" s="163">
        <f t="shared" si="0"/>
        <v>63.75</v>
      </c>
      <c r="AJ130" s="163">
        <f t="shared" si="0"/>
        <v>63.75</v>
      </c>
      <c r="AK130" s="163">
        <f t="shared" si="0"/>
        <v>63.75</v>
      </c>
      <c r="AL130" s="163">
        <f t="shared" si="0"/>
        <v>63.75</v>
      </c>
      <c r="AM130" s="163">
        <f t="shared" si="0"/>
        <v>63.75</v>
      </c>
      <c r="AN130" s="163">
        <f t="shared" si="0"/>
        <v>63.75</v>
      </c>
      <c r="AO130" s="163">
        <f t="shared" si="0"/>
        <v>63.75</v>
      </c>
      <c r="AP130" s="163">
        <f t="shared" si="0"/>
        <v>63.75</v>
      </c>
      <c r="AS130" s="161"/>
      <c r="AT130" s="161"/>
      <c r="AU130" s="161"/>
      <c r="AV130" s="161"/>
      <c r="AW130" s="161"/>
      <c r="AX130" s="161"/>
      <c r="AY130" s="161"/>
      <c r="AZ130" s="161"/>
      <c r="BA130" s="161"/>
      <c r="BB130" s="161"/>
      <c r="BC130" s="161"/>
      <c r="BD130" s="161"/>
      <c r="BE130" s="161"/>
      <c r="BF130" s="161"/>
      <c r="BG130" s="161"/>
      <c r="BH130" s="161"/>
      <c r="BI130" s="161"/>
      <c r="BJ130" s="161"/>
      <c r="BK130" s="161"/>
      <c r="BL130" s="161"/>
      <c r="BM130" s="161"/>
    </row>
    <row r="131" spans="1:65">
      <c r="A131" s="109">
        <v>1325</v>
      </c>
      <c r="B131" s="164" t="s">
        <v>205</v>
      </c>
      <c r="C131" s="278" t="s">
        <v>2518</v>
      </c>
      <c r="D131" s="163">
        <v>0</v>
      </c>
      <c r="E131" s="163">
        <v>0</v>
      </c>
      <c r="F131" s="163">
        <v>0</v>
      </c>
      <c r="G131" s="163">
        <v>0</v>
      </c>
      <c r="H131" s="163">
        <v>0</v>
      </c>
      <c r="I131" s="163">
        <v>0</v>
      </c>
      <c r="J131" s="163">
        <v>0</v>
      </c>
      <c r="K131" s="163">
        <v>0</v>
      </c>
      <c r="L131" s="163">
        <v>0</v>
      </c>
      <c r="M131" s="163">
        <v>0</v>
      </c>
      <c r="N131" s="163">
        <v>0</v>
      </c>
      <c r="O131" s="163">
        <v>0</v>
      </c>
      <c r="P131" s="163">
        <v>0</v>
      </c>
      <c r="Q131" s="163">
        <v>0</v>
      </c>
      <c r="R131" s="163">
        <v>0</v>
      </c>
      <c r="S131" s="163">
        <v>0</v>
      </c>
      <c r="T131" s="163">
        <v>0</v>
      </c>
      <c r="U131" s="163">
        <v>0</v>
      </c>
      <c r="V131" s="163">
        <v>0</v>
      </c>
      <c r="W131" s="163">
        <v>0</v>
      </c>
      <c r="X131" s="163">
        <v>0</v>
      </c>
      <c r="Y131" s="163">
        <v>0</v>
      </c>
      <c r="Z131" s="163">
        <v>0</v>
      </c>
      <c r="AA131" s="163">
        <v>0</v>
      </c>
      <c r="AB131" s="163">
        <v>0</v>
      </c>
      <c r="AC131" s="163">
        <v>0</v>
      </c>
      <c r="AD131" s="163">
        <v>0</v>
      </c>
      <c r="AE131" s="163">
        <v>0</v>
      </c>
      <c r="AF131" s="163">
        <v>0</v>
      </c>
      <c r="AG131" s="163">
        <v>0</v>
      </c>
      <c r="AH131" s="163">
        <v>0</v>
      </c>
      <c r="AI131" s="163">
        <v>0</v>
      </c>
      <c r="AJ131" s="163">
        <v>0</v>
      </c>
      <c r="AK131" s="163">
        <v>0</v>
      </c>
      <c r="AL131" s="163">
        <v>0</v>
      </c>
      <c r="AM131" s="163">
        <v>0</v>
      </c>
      <c r="AN131" s="163">
        <v>0</v>
      </c>
      <c r="AO131" s="163">
        <v>0</v>
      </c>
      <c r="AP131" s="163">
        <v>0</v>
      </c>
      <c r="AQ131" s="161"/>
      <c r="AR131" s="161"/>
    </row>
    <row r="132" spans="1:65">
      <c r="A132" s="158">
        <v>1326</v>
      </c>
      <c r="B132" s="159" t="s">
        <v>2530</v>
      </c>
      <c r="C132" s="278" t="s">
        <v>28</v>
      </c>
      <c r="D132" s="163">
        <v>260</v>
      </c>
      <c r="E132" s="163">
        <v>260</v>
      </c>
      <c r="F132" s="163">
        <v>260</v>
      </c>
      <c r="G132" s="163">
        <v>260</v>
      </c>
      <c r="H132" s="163">
        <v>260</v>
      </c>
      <c r="I132" s="163">
        <v>260</v>
      </c>
      <c r="J132" s="163">
        <v>260</v>
      </c>
      <c r="K132" s="163">
        <v>260</v>
      </c>
      <c r="L132" s="163">
        <v>260</v>
      </c>
      <c r="M132" s="163">
        <v>260</v>
      </c>
      <c r="N132" s="163">
        <v>260</v>
      </c>
      <c r="O132" s="163">
        <v>260</v>
      </c>
      <c r="P132" s="163">
        <v>260</v>
      </c>
      <c r="Q132" s="163">
        <v>260</v>
      </c>
      <c r="R132" s="163">
        <v>260</v>
      </c>
      <c r="S132" s="163">
        <v>260</v>
      </c>
      <c r="T132" s="163">
        <v>260</v>
      </c>
      <c r="U132" s="163">
        <v>260</v>
      </c>
      <c r="V132" s="163">
        <v>260</v>
      </c>
      <c r="W132" s="163">
        <v>260</v>
      </c>
      <c r="X132" s="163">
        <v>260</v>
      </c>
      <c r="Y132" s="163">
        <v>260</v>
      </c>
      <c r="Z132" s="163">
        <v>260</v>
      </c>
      <c r="AA132" s="163">
        <v>260</v>
      </c>
      <c r="AB132" s="163">
        <v>260</v>
      </c>
      <c r="AC132" s="163">
        <v>260</v>
      </c>
      <c r="AD132" s="163">
        <v>260</v>
      </c>
      <c r="AE132" s="163">
        <v>260</v>
      </c>
      <c r="AF132" s="163">
        <v>260</v>
      </c>
      <c r="AG132" s="163">
        <v>260</v>
      </c>
      <c r="AH132" s="163">
        <v>260</v>
      </c>
      <c r="AI132" s="163">
        <v>260</v>
      </c>
      <c r="AJ132" s="163">
        <v>260</v>
      </c>
      <c r="AK132" s="163">
        <v>260</v>
      </c>
      <c r="AL132" s="163">
        <v>260</v>
      </c>
      <c r="AM132" s="163">
        <v>260</v>
      </c>
      <c r="AN132" s="163">
        <v>260</v>
      </c>
      <c r="AO132" s="163">
        <v>260</v>
      </c>
      <c r="AP132" s="163">
        <v>260</v>
      </c>
      <c r="AR132" s="249"/>
    </row>
    <row r="133" spans="1:65">
      <c r="A133" s="158">
        <v>1501</v>
      </c>
      <c r="B133" s="162" t="s">
        <v>2531</v>
      </c>
      <c r="C133" s="278" t="s">
        <v>2532</v>
      </c>
      <c r="D133" s="163">
        <v>260</v>
      </c>
      <c r="E133" s="163">
        <v>260</v>
      </c>
      <c r="F133" s="163">
        <v>260</v>
      </c>
      <c r="G133" s="163">
        <v>260</v>
      </c>
      <c r="H133" s="163">
        <v>260</v>
      </c>
      <c r="I133" s="163">
        <v>260</v>
      </c>
      <c r="J133" s="163">
        <v>260</v>
      </c>
      <c r="K133" s="163">
        <v>260</v>
      </c>
      <c r="L133" s="163">
        <v>260</v>
      </c>
      <c r="M133" s="163">
        <v>260</v>
      </c>
      <c r="N133" s="163">
        <v>260</v>
      </c>
      <c r="O133" s="163">
        <v>260</v>
      </c>
      <c r="P133" s="163">
        <v>260</v>
      </c>
      <c r="Q133" s="163">
        <v>260</v>
      </c>
      <c r="R133" s="163">
        <v>260</v>
      </c>
      <c r="S133" s="163">
        <v>260</v>
      </c>
      <c r="T133" s="163">
        <v>260</v>
      </c>
      <c r="U133" s="163">
        <v>260</v>
      </c>
      <c r="V133" s="163">
        <v>260</v>
      </c>
      <c r="W133" s="163">
        <v>260</v>
      </c>
      <c r="X133" s="163">
        <v>260</v>
      </c>
      <c r="Y133" s="163">
        <v>260</v>
      </c>
      <c r="Z133" s="163">
        <v>260</v>
      </c>
      <c r="AA133" s="163">
        <v>260</v>
      </c>
      <c r="AB133" s="163">
        <v>260</v>
      </c>
      <c r="AC133" s="163">
        <v>260</v>
      </c>
      <c r="AD133" s="163">
        <v>260</v>
      </c>
      <c r="AE133" s="163">
        <v>260</v>
      </c>
      <c r="AF133" s="163">
        <v>260</v>
      </c>
      <c r="AG133" s="163">
        <v>260</v>
      </c>
      <c r="AH133" s="163">
        <v>260</v>
      </c>
      <c r="AI133" s="163">
        <v>260</v>
      </c>
      <c r="AJ133" s="163">
        <v>260</v>
      </c>
      <c r="AK133" s="163">
        <v>260</v>
      </c>
      <c r="AL133" s="163">
        <v>260</v>
      </c>
      <c r="AM133" s="163">
        <v>260</v>
      </c>
      <c r="AN133" s="163">
        <v>260</v>
      </c>
      <c r="AO133" s="163">
        <v>260</v>
      </c>
      <c r="AP133" s="163">
        <v>260</v>
      </c>
    </row>
    <row r="134" spans="1:65">
      <c r="A134" s="109">
        <v>1502</v>
      </c>
      <c r="B134" s="607" t="s">
        <v>254</v>
      </c>
      <c r="C134" s="278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09">
        <v>1503</v>
      </c>
      <c r="B135" t="s">
        <v>2533</v>
      </c>
      <c r="C135" s="278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09">
        <v>1504</v>
      </c>
      <c r="B136" t="s">
        <v>2534</v>
      </c>
      <c r="C136" s="278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2535</v>
      </c>
      <c r="B1" s="61" t="s">
        <v>182</v>
      </c>
      <c r="C1" s="61" t="s">
        <v>2536</v>
      </c>
    </row>
    <row r="2" spans="1:3" ht="13.9" thickTop="1">
      <c r="A2" s="3">
        <v>2012</v>
      </c>
      <c r="B2" s="105">
        <f>tab_tipo_Combustivel!A2</f>
        <v>1</v>
      </c>
      <c r="C2" s="106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5">
        <f>tab_tipo_Combustivel!A3</f>
        <v>2</v>
      </c>
      <c r="C3" s="106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5">
        <f>tab_tipo_Combustivel!A4</f>
        <v>4</v>
      </c>
      <c r="C4" s="106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5">
        <f>tab_tipo_Combustivel!A5</f>
        <v>9</v>
      </c>
      <c r="C5" s="106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5">
        <f>tab_tipo_Combustivel!A6</f>
        <v>12</v>
      </c>
      <c r="C6" s="106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5">
        <f>tab_tipo_Combustivel!A7</f>
        <v>13</v>
      </c>
      <c r="C7" s="106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5">
        <f>tab_tipo_Combustivel!A8</f>
        <v>15</v>
      </c>
      <c r="C8" s="106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5">
        <f>tab_tipo_Combustivel!A9</f>
        <v>21</v>
      </c>
      <c r="C9" s="106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5">
        <f>tab_tipo_Combustivel!A10</f>
        <v>22</v>
      </c>
      <c r="C10" s="106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5">
        <f>tab_tipo_Combustivel!A11</f>
        <v>23</v>
      </c>
      <c r="C11" s="106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5">
        <f>tab_tipo_Combustivel!A12</f>
        <v>24</v>
      </c>
      <c r="C12" s="106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5">
        <f>tab_tipo_Combustivel!A13</f>
        <v>25</v>
      </c>
      <c r="C13" s="106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5">
        <f>tab_tipo_Combustivel!A14</f>
        <v>26</v>
      </c>
      <c r="C14" s="106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5">
        <f>tab_tipo_Combustivel!A15</f>
        <v>27</v>
      </c>
      <c r="C15" s="106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5">
        <f>tab_tipo_Combustivel!A16</f>
        <v>28</v>
      </c>
      <c r="C16" s="106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5">
        <f>tab_tipo_Combustivel!A17</f>
        <v>32</v>
      </c>
      <c r="C17" s="106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5">
        <f>tab_tipo_Combustivel!A18</f>
        <v>34</v>
      </c>
      <c r="C18" s="106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5">
        <f>tab_tipo_Combustivel!A19</f>
        <v>35</v>
      </c>
      <c r="C19" s="106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5">
        <f>tab_tipo_Combustivel!A20</f>
        <v>36</v>
      </c>
      <c r="C20" s="106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5">
        <f>tab_tipo_Combustivel!A21</f>
        <v>42</v>
      </c>
      <c r="C21" s="106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5">
        <f>tab_tipo_Combustivel!A22</f>
        <v>43</v>
      </c>
      <c r="C22" s="106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5">
        <f>tab_tipo_Combustivel!A23</f>
        <v>44</v>
      </c>
      <c r="C23" s="106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5">
        <f>tab_tipo_Combustivel!A24</f>
        <v>46</v>
      </c>
      <c r="C24" s="106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5">
        <f>tab_tipo_Combustivel!A25</f>
        <v>47</v>
      </c>
      <c r="C25" s="106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5">
        <f>tab_tipo_Combustivel!A26</f>
        <v>48</v>
      </c>
      <c r="C26" s="106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5">
        <f>tab_tipo_Combustivel!A27</f>
        <v>50</v>
      </c>
      <c r="C27" s="106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5">
        <f>tab_tipo_Combustivel!A28</f>
        <v>54</v>
      </c>
      <c r="C28" s="106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5">
        <f>tab_tipo_Combustivel!A29</f>
        <v>58</v>
      </c>
      <c r="C29" s="106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5">
        <f>tab_tipo_Combustivel!A30</f>
        <v>62</v>
      </c>
      <c r="C30" s="106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5">
        <f>tab_tipo_Combustivel!A31</f>
        <v>63</v>
      </c>
      <c r="C31" s="106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5">
        <f>tab_tipo_Combustivel!A32</f>
        <v>64</v>
      </c>
      <c r="C32" s="106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5">
        <f>tab_tipo_Combustivel!A33</f>
        <v>68</v>
      </c>
      <c r="C33" s="106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5">
        <f>tab_tipo_Combustivel!A34</f>
        <v>74</v>
      </c>
      <c r="C34" s="106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5">
        <f>tab_tipo_Combustivel!A35</f>
        <v>83</v>
      </c>
      <c r="C35" s="106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5">
        <f>tab_tipo_Combustivel!A36</f>
        <v>86</v>
      </c>
      <c r="C36" s="106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5">
        <f>tab_tipo_Combustivel!A37</f>
        <v>90</v>
      </c>
      <c r="C37" s="106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5">
        <f>tab_tipo_Combustivel!A38</f>
        <v>93</v>
      </c>
      <c r="C38" s="106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5">
        <f>tab_tipo_Combustivel!A39</f>
        <v>94</v>
      </c>
      <c r="C39" s="106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5">
        <f>tab_tipo_Combustivel!A40</f>
        <v>96</v>
      </c>
      <c r="C40" s="106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5">
        <f>tab_tipo_Combustivel!A41</f>
        <v>98</v>
      </c>
      <c r="C41" s="106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5">
        <f>tab_tipo_Combustivel!A42</f>
        <v>107</v>
      </c>
      <c r="C42" s="106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5">
        <f>tab_tipo_Combustivel!A43</f>
        <v>110</v>
      </c>
      <c r="C43" s="106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5">
        <f>tab_tipo_Combustivel!A44</f>
        <v>116</v>
      </c>
      <c r="C44" s="106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5">
        <f>tab_tipo_Combustivel!A45</f>
        <v>140</v>
      </c>
      <c r="C45" s="106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5">
        <f>tab_tipo_Combustivel!A46</f>
        <v>141</v>
      </c>
      <c r="C46" s="106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5">
        <f>tab_tipo_Combustivel!A47</f>
        <v>147</v>
      </c>
      <c r="C47" s="106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5">
        <f>tab_tipo_Combustivel!A48</f>
        <v>156</v>
      </c>
      <c r="C48" s="106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5">
        <f>tab_tipo_Combustivel!A49</f>
        <v>163</v>
      </c>
      <c r="C49" s="106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5">
        <f>tab_tipo_Combustivel!A50</f>
        <v>167</v>
      </c>
      <c r="C50" s="106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5">
        <f>tab_tipo_Combustivel!A51</f>
        <v>171</v>
      </c>
      <c r="C51" s="106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5">
        <f>tab_tipo_Combustivel!A52</f>
        <v>172</v>
      </c>
      <c r="C52" s="106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5">
        <f>tab_tipo_Combustivel!A53</f>
        <v>173</v>
      </c>
      <c r="C53" s="106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5">
        <f>tab_tipo_Combustivel!A54</f>
        <v>174</v>
      </c>
      <c r="C54" s="106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5">
        <f>tab_tipo_Combustivel!A55</f>
        <v>176</v>
      </c>
      <c r="C55" s="106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5">
        <f>tab_tipo_Combustivel!A56</f>
        <v>183</v>
      </c>
      <c r="C56" s="106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5">
        <f>tab_tipo_Combustivel!A57</f>
        <v>194</v>
      </c>
      <c r="C57" s="106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5">
        <f>tab_tipo_Combustivel!A58</f>
        <v>203</v>
      </c>
      <c r="C58" s="106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5">
        <f>tab_tipo_Combustivel!A59</f>
        <v>204</v>
      </c>
      <c r="C59" s="106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5">
        <f>tab_tipo_Combustivel!A60</f>
        <v>205</v>
      </c>
      <c r="C60" s="106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5">
        <f>tab_tipo_Combustivel!A61</f>
        <v>207</v>
      </c>
      <c r="C61" s="106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5">
        <f>tab_tipo_Combustivel!A62</f>
        <v>208</v>
      </c>
      <c r="C62" s="106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5">
        <f>tab_tipo_Combustivel!A63</f>
        <v>209</v>
      </c>
      <c r="C63" s="106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5">
        <f>tab_tipo_Combustivel!A64</f>
        <v>211</v>
      </c>
      <c r="C64" s="106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5">
        <f>tab_tipo_Combustivel!A65</f>
        <v>212</v>
      </c>
      <c r="C65" s="106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5">
        <f>tab_tipo_Combustivel!A66</f>
        <v>224</v>
      </c>
      <c r="C66" s="106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5">
        <f>tab_tipo_Combustivel!A67</f>
        <v>225</v>
      </c>
      <c r="C67" s="106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5">
        <f>tab_tipo_Combustivel!A68</f>
        <v>226</v>
      </c>
      <c r="C68" s="106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5">
        <f>tab_tipo_Combustivel!A69</f>
        <v>227</v>
      </c>
      <c r="C69" s="106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5">
        <f>tab_tipo_Combustivel!A70</f>
        <v>228</v>
      </c>
      <c r="C70" s="106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5">
        <f>tab_tipo_Combustivel!A71</f>
        <v>229</v>
      </c>
      <c r="C71" s="106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5">
        <f>tab_tipo_Combustivel!A72</f>
        <v>230</v>
      </c>
      <c r="C72" s="106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5">
        <f>tab_tipo_Combustivel!A73</f>
        <v>231</v>
      </c>
      <c r="C73" s="106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5">
        <f>tab_tipo_Combustivel!A74</f>
        <v>232</v>
      </c>
      <c r="C74" s="106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5">
        <f>tab_tipo_Combustivel!A75</f>
        <v>233</v>
      </c>
      <c r="C75" s="106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5">
        <f>tab_tipo_Combustivel!A76</f>
        <v>234</v>
      </c>
      <c r="C76" s="106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5">
        <f>tab_tipo_Combustivel!A77</f>
        <v>235</v>
      </c>
      <c r="C77" s="106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5">
        <f>tab_tipo_Combustivel!A78</f>
        <v>236</v>
      </c>
      <c r="C78" s="106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5">
        <f>tab_tipo_Combustivel!A79</f>
        <v>237</v>
      </c>
      <c r="C79" s="106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5">
        <f>tab_tipo_Combustivel!A80</f>
        <v>238</v>
      </c>
      <c r="C80" s="106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5">
        <f>tab_tipo_Combustivel!A81</f>
        <v>239</v>
      </c>
      <c r="C81" s="106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5">
        <f>tab_tipo_Combustivel!A82</f>
        <v>240</v>
      </c>
      <c r="C82" s="106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5">
        <f>tab_tipo_Combustivel!A83</f>
        <v>241</v>
      </c>
      <c r="C83" s="106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5">
        <f>tab_tipo_Combustivel!A84</f>
        <v>242</v>
      </c>
      <c r="C84" s="106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5">
        <f>tab_tipo_Combustivel!A85</f>
        <v>243</v>
      </c>
      <c r="C85" s="106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5">
        <f>tab_tipo_Combustivel!A86</f>
        <v>244</v>
      </c>
      <c r="C86" s="106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5">
        <f>tab_tipo_Combustivel!A87</f>
        <v>245</v>
      </c>
      <c r="C87" s="106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5">
        <f>tab_tipo_Combustivel!A88</f>
        <v>246</v>
      </c>
      <c r="C88" s="106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5">
        <f>tab_tipo_Combustivel!A89</f>
        <v>247</v>
      </c>
      <c r="C89" s="106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5">
        <f>tab_tipo_Combustivel!A90</f>
        <v>248</v>
      </c>
      <c r="C90" s="106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5">
        <f>tab_tipo_Combustivel!A91</f>
        <v>249</v>
      </c>
      <c r="C91" s="106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5">
        <f>tab_tipo_Combustivel!A92</f>
        <v>250</v>
      </c>
      <c r="C92" s="106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5">
        <f>tab_tipo_Combustivel!A93</f>
        <v>251</v>
      </c>
      <c r="C93" s="106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5">
        <f>tab_tipo_Combustivel!A94</f>
        <v>252</v>
      </c>
      <c r="C94" s="106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5">
        <f>tab_tipo_Combustivel!A95</f>
        <v>253</v>
      </c>
      <c r="C95" s="106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5">
        <f>tab_tipo_Combustivel!A96</f>
        <v>254</v>
      </c>
      <c r="C96" s="106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5">
        <f>tab_tipo_Combustivel!A97</f>
        <v>255</v>
      </c>
      <c r="C97" s="106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5">
        <f>tab_tipo_Combustivel!A98</f>
        <v>256</v>
      </c>
      <c r="C98" s="106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5">
        <f>tab_tipo_Combustivel!A99</f>
        <v>257</v>
      </c>
      <c r="C99" s="106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5">
        <f>tab_tipo_Combustivel!A100</f>
        <v>258</v>
      </c>
      <c r="C100" s="106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5">
        <f>tab_tipo_Combustivel!A101</f>
        <v>259</v>
      </c>
      <c r="C101" s="106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5">
        <f>tab_tipo_Combustivel!A102</f>
        <v>260</v>
      </c>
      <c r="C102" s="106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5">
        <f>tab_tipo_Combustivel!A103</f>
        <v>261</v>
      </c>
      <c r="C103" s="106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5">
        <f>tab_tipo_Combustivel!A104</f>
        <v>262</v>
      </c>
      <c r="C104" s="106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5">
        <f>tab_tipo_Combustivel!A105</f>
        <v>263</v>
      </c>
      <c r="C105" s="106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5">
        <f>tab_tipo_Combustivel!A106</f>
        <v>264</v>
      </c>
      <c r="C106" s="106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5">
        <f>tab_tipo_Combustivel!A107</f>
        <v>265</v>
      </c>
      <c r="C107" s="106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5">
        <f>tab_tipo_Combustivel!A108</f>
        <v>266</v>
      </c>
      <c r="C108" s="106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5">
        <f>tab_tipo_Combustivel!A109</f>
        <v>301</v>
      </c>
      <c r="C109" s="106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5">
        <f>tab_tipo_Combustivel!A110</f>
        <v>302</v>
      </c>
      <c r="C110" s="106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5">
        <f>tab_tipo_Combustivel!A111</f>
        <v>303</v>
      </c>
      <c r="C111" s="106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5">
        <f>tab_tipo_Combustivel!A112</f>
        <v>304</v>
      </c>
      <c r="C112" s="106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5">
        <f>tab_tipo_Combustivel!A113</f>
        <v>305</v>
      </c>
      <c r="C113" s="106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5">
        <f>tab_tipo_Combustivel!A114</f>
        <v>306</v>
      </c>
      <c r="C114" s="106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5">
        <f>tab_tipo_Combustivel!A115</f>
        <v>307</v>
      </c>
      <c r="C115" s="106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5">
        <f>tab_tipo_Combustivel!A116</f>
        <v>308</v>
      </c>
      <c r="C116" s="106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5">
        <f>tab_tipo_Combustivel!A117</f>
        <v>309</v>
      </c>
      <c r="C117" s="106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5">
        <f>tab_tipo_Combustivel!A118</f>
        <v>310</v>
      </c>
      <c r="C118" s="106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5">
        <f>tab_tipo_Combustivel!A119</f>
        <v>311</v>
      </c>
      <c r="C119" s="106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5">
        <f>tab_tipo_Combustivel!A120</f>
        <v>312</v>
      </c>
      <c r="C120" s="106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5">
        <f>tab_tipo_Combustivel!A121</f>
        <v>1301</v>
      </c>
      <c r="C121" s="106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5">
        <f>tab_tipo_Combustivel!A122</f>
        <v>1302</v>
      </c>
      <c r="C122" s="106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5">
        <f>tab_tipo_Combustivel!A123</f>
        <v>1303</v>
      </c>
      <c r="C123" s="106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5">
        <f>tab_tipo_Combustivel!A124</f>
        <v>1304</v>
      </c>
      <c r="C124" s="106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5">
        <f>tab_tipo_Combustivel!A125</f>
        <v>1315</v>
      </c>
      <c r="C125" s="106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5">
        <f>tab_tipo_Combustivel!A126</f>
        <v>1316</v>
      </c>
      <c r="C126" s="106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5">
        <f>tab_tipo_Combustivel!A127</f>
        <v>1318</v>
      </c>
      <c r="C127" s="106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5">
        <f>tab_tipo_Combustivel!A128</f>
        <v>1321</v>
      </c>
      <c r="C128" s="106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5">
        <f>tab_tipo_Combustivel!A129</f>
        <v>1322</v>
      </c>
      <c r="C129" s="106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5">
        <f>tab_tipo_Combustivel!A130</f>
        <v>1323</v>
      </c>
      <c r="C130" s="106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5">
        <f>tab_tipo_Combustivel!A131</f>
        <v>1325</v>
      </c>
      <c r="C131" s="106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5">
        <f>tab_tipo_Combustivel!A132</f>
        <v>1326</v>
      </c>
      <c r="C132" s="106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5">
        <f>tab_tipo_Combustivel!A133</f>
        <v>1501</v>
      </c>
      <c r="C133" s="106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5">
        <f>tab_tipo_Combustivel!A134</f>
        <v>1502</v>
      </c>
      <c r="C134" s="106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5">
        <f>tab_tipo_Combustivel!A135</f>
        <v>1503</v>
      </c>
      <c r="C135" s="106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5">
        <f>tab_tipo_Combustivel!A136</f>
        <v>1504</v>
      </c>
      <c r="C136" s="106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5">
        <f>B2</f>
        <v>1</v>
      </c>
      <c r="C137" s="106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5">
        <f t="shared" ref="B138:B201" si="1">B3</f>
        <v>2</v>
      </c>
      <c r="C138" s="106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5">
        <f t="shared" si="1"/>
        <v>4</v>
      </c>
      <c r="C139" s="106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5">
        <f t="shared" si="1"/>
        <v>9</v>
      </c>
      <c r="C140" s="106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5">
        <f t="shared" si="1"/>
        <v>12</v>
      </c>
      <c r="C141" s="106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5">
        <f t="shared" si="1"/>
        <v>13</v>
      </c>
      <c r="C142" s="106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5">
        <f t="shared" si="1"/>
        <v>15</v>
      </c>
      <c r="C143" s="106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5">
        <f t="shared" si="1"/>
        <v>21</v>
      </c>
      <c r="C144" s="106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5">
        <f t="shared" si="1"/>
        <v>22</v>
      </c>
      <c r="C145" s="106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5">
        <f t="shared" si="1"/>
        <v>23</v>
      </c>
      <c r="C146" s="106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5">
        <f t="shared" si="1"/>
        <v>24</v>
      </c>
      <c r="C147" s="106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5">
        <f t="shared" si="1"/>
        <v>25</v>
      </c>
      <c r="C148" s="106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5">
        <f t="shared" si="1"/>
        <v>26</v>
      </c>
      <c r="C149" s="106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5">
        <f t="shared" si="1"/>
        <v>27</v>
      </c>
      <c r="C150" s="106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5">
        <f t="shared" si="1"/>
        <v>28</v>
      </c>
      <c r="C151" s="106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5">
        <f t="shared" si="1"/>
        <v>32</v>
      </c>
      <c r="C152" s="106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5">
        <f t="shared" si="1"/>
        <v>34</v>
      </c>
      <c r="C153" s="106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5">
        <f t="shared" si="1"/>
        <v>35</v>
      </c>
      <c r="C154" s="106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5">
        <f t="shared" si="1"/>
        <v>36</v>
      </c>
      <c r="C155" s="106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5">
        <f t="shared" si="1"/>
        <v>42</v>
      </c>
      <c r="C156" s="106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5">
        <f t="shared" si="1"/>
        <v>43</v>
      </c>
      <c r="C157" s="106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5">
        <f t="shared" si="1"/>
        <v>44</v>
      </c>
      <c r="C158" s="106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5">
        <f t="shared" si="1"/>
        <v>46</v>
      </c>
      <c r="C159" s="106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5">
        <f t="shared" si="1"/>
        <v>47</v>
      </c>
      <c r="C160" s="106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5">
        <f t="shared" si="1"/>
        <v>48</v>
      </c>
      <c r="C161" s="106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5">
        <f t="shared" si="1"/>
        <v>50</v>
      </c>
      <c r="C162" s="106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5">
        <f t="shared" si="1"/>
        <v>54</v>
      </c>
      <c r="C163" s="106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5">
        <f t="shared" si="1"/>
        <v>58</v>
      </c>
      <c r="C164" s="106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5">
        <f t="shared" si="1"/>
        <v>62</v>
      </c>
      <c r="C165" s="106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5">
        <f t="shared" si="1"/>
        <v>63</v>
      </c>
      <c r="C166" s="106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5">
        <f t="shared" si="1"/>
        <v>64</v>
      </c>
      <c r="C167" s="106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5">
        <f t="shared" si="1"/>
        <v>68</v>
      </c>
      <c r="C168" s="106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5">
        <f t="shared" si="1"/>
        <v>74</v>
      </c>
      <c r="C169" s="106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5">
        <f t="shared" si="1"/>
        <v>83</v>
      </c>
      <c r="C170" s="106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5">
        <f t="shared" si="1"/>
        <v>86</v>
      </c>
      <c r="C171" s="106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5">
        <f t="shared" si="1"/>
        <v>90</v>
      </c>
      <c r="C172" s="106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5">
        <f t="shared" si="1"/>
        <v>93</v>
      </c>
      <c r="C173" s="106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5">
        <f t="shared" si="1"/>
        <v>94</v>
      </c>
      <c r="C174" s="106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5">
        <f t="shared" si="1"/>
        <v>96</v>
      </c>
      <c r="C175" s="106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5">
        <f t="shared" si="1"/>
        <v>98</v>
      </c>
      <c r="C176" s="106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5">
        <f t="shared" si="1"/>
        <v>107</v>
      </c>
      <c r="C177" s="106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5">
        <f t="shared" si="1"/>
        <v>110</v>
      </c>
      <c r="C178" s="106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5">
        <f t="shared" si="1"/>
        <v>116</v>
      </c>
      <c r="C179" s="106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5">
        <f t="shared" si="1"/>
        <v>140</v>
      </c>
      <c r="C180" s="106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5">
        <f t="shared" si="1"/>
        <v>141</v>
      </c>
      <c r="C181" s="106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5">
        <f t="shared" si="1"/>
        <v>147</v>
      </c>
      <c r="C182" s="106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5">
        <f t="shared" si="1"/>
        <v>156</v>
      </c>
      <c r="C183" s="106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5">
        <f t="shared" si="1"/>
        <v>163</v>
      </c>
      <c r="C184" s="106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5">
        <f t="shared" si="1"/>
        <v>167</v>
      </c>
      <c r="C185" s="106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5">
        <f t="shared" si="1"/>
        <v>171</v>
      </c>
      <c r="C186" s="106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5">
        <f t="shared" si="1"/>
        <v>172</v>
      </c>
      <c r="C187" s="106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5">
        <f t="shared" si="1"/>
        <v>173</v>
      </c>
      <c r="C188" s="106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5">
        <f t="shared" si="1"/>
        <v>174</v>
      </c>
      <c r="C189" s="106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5">
        <f t="shared" si="1"/>
        <v>176</v>
      </c>
      <c r="C190" s="106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5">
        <f t="shared" si="1"/>
        <v>183</v>
      </c>
      <c r="C191" s="106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5">
        <f t="shared" si="1"/>
        <v>194</v>
      </c>
      <c r="C192" s="106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5">
        <f t="shared" si="1"/>
        <v>203</v>
      </c>
      <c r="C193" s="106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5">
        <f t="shared" si="1"/>
        <v>204</v>
      </c>
      <c r="C194" s="106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5">
        <f t="shared" si="1"/>
        <v>205</v>
      </c>
      <c r="C195" s="106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5">
        <f t="shared" si="1"/>
        <v>207</v>
      </c>
      <c r="C196" s="106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5">
        <f t="shared" si="1"/>
        <v>208</v>
      </c>
      <c r="C197" s="106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5">
        <f t="shared" si="1"/>
        <v>209</v>
      </c>
      <c r="C198" s="106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5">
        <f t="shared" si="1"/>
        <v>211</v>
      </c>
      <c r="C199" s="106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5">
        <f t="shared" si="1"/>
        <v>212</v>
      </c>
      <c r="C200" s="106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5">
        <f t="shared" si="1"/>
        <v>224</v>
      </c>
      <c r="C201" s="106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5">
        <f t="shared" ref="B202:B265" si="3">B67</f>
        <v>225</v>
      </c>
      <c r="C202" s="106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5">
        <f t="shared" si="3"/>
        <v>226</v>
      </c>
      <c r="C203" s="106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5">
        <f t="shared" si="3"/>
        <v>227</v>
      </c>
      <c r="C204" s="106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5">
        <f t="shared" si="3"/>
        <v>228</v>
      </c>
      <c r="C205" s="106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5">
        <f t="shared" si="3"/>
        <v>229</v>
      </c>
      <c r="C206" s="106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5">
        <f t="shared" si="3"/>
        <v>230</v>
      </c>
      <c r="C207" s="106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5">
        <f t="shared" si="3"/>
        <v>231</v>
      </c>
      <c r="C208" s="106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5">
        <f t="shared" si="3"/>
        <v>232</v>
      </c>
      <c r="C209" s="106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5">
        <f t="shared" si="3"/>
        <v>233</v>
      </c>
      <c r="C210" s="106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5">
        <f t="shared" si="3"/>
        <v>234</v>
      </c>
      <c r="C211" s="106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5">
        <f t="shared" si="3"/>
        <v>235</v>
      </c>
      <c r="C212" s="106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5">
        <f t="shared" si="3"/>
        <v>236</v>
      </c>
      <c r="C213" s="106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5">
        <f t="shared" si="3"/>
        <v>237</v>
      </c>
      <c r="C214" s="106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5">
        <f t="shared" si="3"/>
        <v>238</v>
      </c>
      <c r="C215" s="106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5">
        <f t="shared" si="3"/>
        <v>239</v>
      </c>
      <c r="C216" s="106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5">
        <f t="shared" si="3"/>
        <v>240</v>
      </c>
      <c r="C217" s="106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5">
        <f t="shared" si="3"/>
        <v>241</v>
      </c>
      <c r="C218" s="106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5">
        <f t="shared" si="3"/>
        <v>242</v>
      </c>
      <c r="C219" s="106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5">
        <f t="shared" si="3"/>
        <v>243</v>
      </c>
      <c r="C220" s="106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5">
        <f t="shared" si="3"/>
        <v>244</v>
      </c>
      <c r="C221" s="106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5">
        <f t="shared" si="3"/>
        <v>245</v>
      </c>
      <c r="C222" s="106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5">
        <f t="shared" si="3"/>
        <v>246</v>
      </c>
      <c r="C223" s="106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5">
        <f t="shared" si="3"/>
        <v>247</v>
      </c>
      <c r="C224" s="106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5">
        <f t="shared" si="3"/>
        <v>248</v>
      </c>
      <c r="C225" s="106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5">
        <f t="shared" si="3"/>
        <v>249</v>
      </c>
      <c r="C226" s="106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5">
        <f t="shared" si="3"/>
        <v>250</v>
      </c>
      <c r="C227" s="106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5">
        <f t="shared" si="3"/>
        <v>251</v>
      </c>
      <c r="C228" s="106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5">
        <f t="shared" si="3"/>
        <v>252</v>
      </c>
      <c r="C229" s="106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5">
        <f t="shared" si="3"/>
        <v>253</v>
      </c>
      <c r="C230" s="106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5">
        <f t="shared" si="3"/>
        <v>254</v>
      </c>
      <c r="C231" s="106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5">
        <f t="shared" si="3"/>
        <v>255</v>
      </c>
      <c r="C232" s="106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5">
        <f t="shared" si="3"/>
        <v>256</v>
      </c>
      <c r="C233" s="106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5">
        <f t="shared" si="3"/>
        <v>257</v>
      </c>
      <c r="C234" s="106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5">
        <f t="shared" si="3"/>
        <v>258</v>
      </c>
      <c r="C235" s="106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5">
        <f t="shared" si="3"/>
        <v>259</v>
      </c>
      <c r="C236" s="106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5">
        <f t="shared" si="3"/>
        <v>260</v>
      </c>
      <c r="C237" s="106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5">
        <f t="shared" si="3"/>
        <v>261</v>
      </c>
      <c r="C238" s="106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5">
        <f t="shared" si="3"/>
        <v>262</v>
      </c>
      <c r="C239" s="106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5">
        <f t="shared" si="3"/>
        <v>263</v>
      </c>
      <c r="C240" s="106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5">
        <f t="shared" si="3"/>
        <v>264</v>
      </c>
      <c r="C241" s="106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5">
        <f t="shared" si="3"/>
        <v>265</v>
      </c>
      <c r="C242" s="106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5">
        <f t="shared" si="3"/>
        <v>266</v>
      </c>
      <c r="C243" s="106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5">
        <f t="shared" si="3"/>
        <v>301</v>
      </c>
      <c r="C244" s="106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5">
        <f t="shared" si="3"/>
        <v>302</v>
      </c>
      <c r="C245" s="106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5">
        <f t="shared" si="3"/>
        <v>303</v>
      </c>
      <c r="C246" s="106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5">
        <f t="shared" si="3"/>
        <v>304</v>
      </c>
      <c r="C247" s="106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5">
        <f t="shared" si="3"/>
        <v>305</v>
      </c>
      <c r="C248" s="106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5">
        <f t="shared" si="3"/>
        <v>306</v>
      </c>
      <c r="C249" s="106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5">
        <f t="shared" si="3"/>
        <v>307</v>
      </c>
      <c r="C250" s="106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5">
        <f t="shared" si="3"/>
        <v>308</v>
      </c>
      <c r="C251" s="106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5">
        <f t="shared" si="3"/>
        <v>309</v>
      </c>
      <c r="C252" s="106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5">
        <f t="shared" si="3"/>
        <v>310</v>
      </c>
      <c r="C253" s="106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5">
        <f t="shared" si="3"/>
        <v>311</v>
      </c>
      <c r="C254" s="106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5">
        <f t="shared" si="3"/>
        <v>312</v>
      </c>
      <c r="C255" s="106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5">
        <f t="shared" si="3"/>
        <v>1301</v>
      </c>
      <c r="C256" s="106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5">
        <f t="shared" si="3"/>
        <v>1302</v>
      </c>
      <c r="C257" s="106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5">
        <f t="shared" si="3"/>
        <v>1303</v>
      </c>
      <c r="C258" s="106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5">
        <f t="shared" si="3"/>
        <v>1304</v>
      </c>
      <c r="C259" s="106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5">
        <f t="shared" si="3"/>
        <v>1315</v>
      </c>
      <c r="C260" s="106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5">
        <f t="shared" si="3"/>
        <v>1316</v>
      </c>
      <c r="C261" s="106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5">
        <f t="shared" si="3"/>
        <v>1318</v>
      </c>
      <c r="C262" s="106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5">
        <f t="shared" si="3"/>
        <v>1321</v>
      </c>
      <c r="C263" s="106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5">
        <f t="shared" si="3"/>
        <v>1322</v>
      </c>
      <c r="C264" s="106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5">
        <f t="shared" si="3"/>
        <v>1323</v>
      </c>
      <c r="C265" s="106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5">
        <f t="shared" ref="B266:B329" si="5">B131</f>
        <v>1325</v>
      </c>
      <c r="C266" s="106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5">
        <f t="shared" si="5"/>
        <v>1326</v>
      </c>
      <c r="C267" s="106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5">
        <f t="shared" si="5"/>
        <v>1501</v>
      </c>
      <c r="C268" s="106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5">
        <f t="shared" si="5"/>
        <v>1502</v>
      </c>
      <c r="C269" s="106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5">
        <f t="shared" si="5"/>
        <v>1503</v>
      </c>
      <c r="C270" s="106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5">
        <f t="shared" si="5"/>
        <v>1504</v>
      </c>
      <c r="C271" s="106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5">
        <f t="shared" si="5"/>
        <v>1</v>
      </c>
      <c r="C272" s="106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5">
        <f t="shared" si="5"/>
        <v>2</v>
      </c>
      <c r="C273" s="106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5">
        <f t="shared" si="5"/>
        <v>4</v>
      </c>
      <c r="C274" s="106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5">
        <f t="shared" si="5"/>
        <v>9</v>
      </c>
      <c r="C275" s="106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5">
        <f t="shared" si="5"/>
        <v>12</v>
      </c>
      <c r="C276" s="106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5">
        <f t="shared" si="5"/>
        <v>13</v>
      </c>
      <c r="C277" s="106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5">
        <f t="shared" si="5"/>
        <v>15</v>
      </c>
      <c r="C278" s="106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5">
        <f t="shared" si="5"/>
        <v>21</v>
      </c>
      <c r="C279" s="106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5">
        <f t="shared" si="5"/>
        <v>22</v>
      </c>
      <c r="C280" s="106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5">
        <f t="shared" si="5"/>
        <v>23</v>
      </c>
      <c r="C281" s="106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5">
        <f t="shared" si="5"/>
        <v>24</v>
      </c>
      <c r="C282" s="106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5">
        <f t="shared" si="5"/>
        <v>25</v>
      </c>
      <c r="C283" s="106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5">
        <f t="shared" si="5"/>
        <v>26</v>
      </c>
      <c r="C284" s="106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5">
        <f t="shared" si="5"/>
        <v>27</v>
      </c>
      <c r="C285" s="106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5">
        <f t="shared" si="5"/>
        <v>28</v>
      </c>
      <c r="C286" s="106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5">
        <f t="shared" si="5"/>
        <v>32</v>
      </c>
      <c r="C287" s="106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5">
        <f t="shared" si="5"/>
        <v>34</v>
      </c>
      <c r="C288" s="106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5">
        <f t="shared" si="5"/>
        <v>35</v>
      </c>
      <c r="C289" s="106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5">
        <f t="shared" si="5"/>
        <v>36</v>
      </c>
      <c r="C290" s="106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5">
        <f t="shared" si="5"/>
        <v>42</v>
      </c>
      <c r="C291" s="106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5">
        <f t="shared" si="5"/>
        <v>43</v>
      </c>
      <c r="C292" s="106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5">
        <f t="shared" si="5"/>
        <v>44</v>
      </c>
      <c r="C293" s="106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5">
        <f t="shared" si="5"/>
        <v>46</v>
      </c>
      <c r="C294" s="106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5">
        <f t="shared" si="5"/>
        <v>47</v>
      </c>
      <c r="C295" s="106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5">
        <f t="shared" si="5"/>
        <v>48</v>
      </c>
      <c r="C296" s="106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5">
        <f t="shared" si="5"/>
        <v>50</v>
      </c>
      <c r="C297" s="106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5">
        <f t="shared" si="5"/>
        <v>54</v>
      </c>
      <c r="C298" s="106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5">
        <f t="shared" si="5"/>
        <v>58</v>
      </c>
      <c r="C299" s="106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5">
        <f t="shared" si="5"/>
        <v>62</v>
      </c>
      <c r="C300" s="106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5">
        <f t="shared" si="5"/>
        <v>63</v>
      </c>
      <c r="C301" s="106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5">
        <f t="shared" si="5"/>
        <v>64</v>
      </c>
      <c r="C302" s="106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5">
        <f t="shared" si="5"/>
        <v>68</v>
      </c>
      <c r="C303" s="106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5">
        <f t="shared" si="5"/>
        <v>74</v>
      </c>
      <c r="C304" s="106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5">
        <f t="shared" si="5"/>
        <v>83</v>
      </c>
      <c r="C305" s="106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5">
        <f t="shared" si="5"/>
        <v>86</v>
      </c>
      <c r="C306" s="106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5">
        <f t="shared" si="5"/>
        <v>90</v>
      </c>
      <c r="C307" s="106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5">
        <f t="shared" si="5"/>
        <v>93</v>
      </c>
      <c r="C308" s="106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5">
        <f t="shared" si="5"/>
        <v>94</v>
      </c>
      <c r="C309" s="106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5">
        <f t="shared" si="5"/>
        <v>96</v>
      </c>
      <c r="C310" s="106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5">
        <f t="shared" si="5"/>
        <v>98</v>
      </c>
      <c r="C311" s="106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5">
        <f t="shared" si="5"/>
        <v>107</v>
      </c>
      <c r="C312" s="106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5">
        <f t="shared" si="5"/>
        <v>110</v>
      </c>
      <c r="C313" s="106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5">
        <f t="shared" si="5"/>
        <v>116</v>
      </c>
      <c r="C314" s="106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5">
        <f t="shared" si="5"/>
        <v>140</v>
      </c>
      <c r="C315" s="106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5">
        <f t="shared" si="5"/>
        <v>141</v>
      </c>
      <c r="C316" s="106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5">
        <f t="shared" si="5"/>
        <v>147</v>
      </c>
      <c r="C317" s="106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5">
        <f t="shared" si="5"/>
        <v>156</v>
      </c>
      <c r="C318" s="106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5">
        <f t="shared" si="5"/>
        <v>163</v>
      </c>
      <c r="C319" s="106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5">
        <f t="shared" si="5"/>
        <v>167</v>
      </c>
      <c r="C320" s="106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5">
        <f t="shared" si="5"/>
        <v>171</v>
      </c>
      <c r="C321" s="106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5">
        <f t="shared" si="5"/>
        <v>172</v>
      </c>
      <c r="C322" s="106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5">
        <f t="shared" si="5"/>
        <v>173</v>
      </c>
      <c r="C323" s="106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5">
        <f t="shared" si="5"/>
        <v>174</v>
      </c>
      <c r="C324" s="106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5">
        <f t="shared" si="5"/>
        <v>176</v>
      </c>
      <c r="C325" s="106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5">
        <f t="shared" si="5"/>
        <v>183</v>
      </c>
      <c r="C326" s="106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5">
        <f t="shared" si="5"/>
        <v>194</v>
      </c>
      <c r="C327" s="106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5">
        <f t="shared" si="5"/>
        <v>203</v>
      </c>
      <c r="C328" s="106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5">
        <f t="shared" si="5"/>
        <v>204</v>
      </c>
      <c r="C329" s="106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5">
        <f t="shared" ref="B330:B393" si="7">B195</f>
        <v>205</v>
      </c>
      <c r="C330" s="106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5">
        <f t="shared" si="7"/>
        <v>207</v>
      </c>
      <c r="C331" s="106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5">
        <f t="shared" si="7"/>
        <v>208</v>
      </c>
      <c r="C332" s="106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5">
        <f t="shared" si="7"/>
        <v>209</v>
      </c>
      <c r="C333" s="106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5">
        <f t="shared" si="7"/>
        <v>211</v>
      </c>
      <c r="C334" s="106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5">
        <f t="shared" si="7"/>
        <v>212</v>
      </c>
      <c r="C335" s="106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5">
        <f t="shared" si="7"/>
        <v>224</v>
      </c>
      <c r="C336" s="106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5">
        <f t="shared" si="7"/>
        <v>225</v>
      </c>
      <c r="C337" s="106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5">
        <f t="shared" si="7"/>
        <v>226</v>
      </c>
      <c r="C338" s="106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5">
        <f t="shared" si="7"/>
        <v>227</v>
      </c>
      <c r="C339" s="106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5">
        <f t="shared" si="7"/>
        <v>228</v>
      </c>
      <c r="C340" s="106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5">
        <f t="shared" si="7"/>
        <v>229</v>
      </c>
      <c r="C341" s="106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5">
        <f t="shared" si="7"/>
        <v>230</v>
      </c>
      <c r="C342" s="106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5">
        <f t="shared" si="7"/>
        <v>231</v>
      </c>
      <c r="C343" s="106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5">
        <f t="shared" si="7"/>
        <v>232</v>
      </c>
      <c r="C344" s="106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5">
        <f t="shared" si="7"/>
        <v>233</v>
      </c>
      <c r="C345" s="106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5">
        <f t="shared" si="7"/>
        <v>234</v>
      </c>
      <c r="C346" s="106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5">
        <f t="shared" si="7"/>
        <v>235</v>
      </c>
      <c r="C347" s="106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5">
        <f t="shared" si="7"/>
        <v>236</v>
      </c>
      <c r="C348" s="106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5">
        <f t="shared" si="7"/>
        <v>237</v>
      </c>
      <c r="C349" s="106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5">
        <f t="shared" si="7"/>
        <v>238</v>
      </c>
      <c r="C350" s="106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5">
        <f t="shared" si="7"/>
        <v>239</v>
      </c>
      <c r="C351" s="106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5">
        <f t="shared" si="7"/>
        <v>240</v>
      </c>
      <c r="C352" s="106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5">
        <f t="shared" si="7"/>
        <v>241</v>
      </c>
      <c r="C353" s="106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5">
        <f t="shared" si="7"/>
        <v>242</v>
      </c>
      <c r="C354" s="106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5">
        <f t="shared" si="7"/>
        <v>243</v>
      </c>
      <c r="C355" s="106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5">
        <f t="shared" si="7"/>
        <v>244</v>
      </c>
      <c r="C356" s="106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5">
        <f t="shared" si="7"/>
        <v>245</v>
      </c>
      <c r="C357" s="106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5">
        <f t="shared" si="7"/>
        <v>246</v>
      </c>
      <c r="C358" s="106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5">
        <f t="shared" si="7"/>
        <v>247</v>
      </c>
      <c r="C359" s="106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5">
        <f t="shared" si="7"/>
        <v>248</v>
      </c>
      <c r="C360" s="106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5">
        <f t="shared" si="7"/>
        <v>249</v>
      </c>
      <c r="C361" s="106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5">
        <f t="shared" si="7"/>
        <v>250</v>
      </c>
      <c r="C362" s="106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5">
        <f t="shared" si="7"/>
        <v>251</v>
      </c>
      <c r="C363" s="106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5">
        <f t="shared" si="7"/>
        <v>252</v>
      </c>
      <c r="C364" s="106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5">
        <f t="shared" si="7"/>
        <v>253</v>
      </c>
      <c r="C365" s="106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5">
        <f t="shared" si="7"/>
        <v>254</v>
      </c>
      <c r="C366" s="106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5">
        <f t="shared" si="7"/>
        <v>255</v>
      </c>
      <c r="C367" s="106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5">
        <f t="shared" si="7"/>
        <v>256</v>
      </c>
      <c r="C368" s="106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5">
        <f t="shared" si="7"/>
        <v>257</v>
      </c>
      <c r="C369" s="106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5">
        <f t="shared" si="7"/>
        <v>258</v>
      </c>
      <c r="C370" s="106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5">
        <f t="shared" si="7"/>
        <v>259</v>
      </c>
      <c r="C371" s="106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5">
        <f t="shared" si="7"/>
        <v>260</v>
      </c>
      <c r="C372" s="106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5">
        <f t="shared" si="7"/>
        <v>261</v>
      </c>
      <c r="C373" s="106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5">
        <f t="shared" si="7"/>
        <v>262</v>
      </c>
      <c r="C374" s="106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5">
        <f t="shared" si="7"/>
        <v>263</v>
      </c>
      <c r="C375" s="106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5">
        <f t="shared" si="7"/>
        <v>264</v>
      </c>
      <c r="C376" s="106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5">
        <f t="shared" si="7"/>
        <v>265</v>
      </c>
      <c r="C377" s="106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5">
        <f t="shared" si="7"/>
        <v>266</v>
      </c>
      <c r="C378" s="106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5">
        <f t="shared" si="7"/>
        <v>301</v>
      </c>
      <c r="C379" s="106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5">
        <f t="shared" si="7"/>
        <v>302</v>
      </c>
      <c r="C380" s="106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5">
        <f t="shared" si="7"/>
        <v>303</v>
      </c>
      <c r="C381" s="106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5">
        <f t="shared" si="7"/>
        <v>304</v>
      </c>
      <c r="C382" s="106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5">
        <f t="shared" si="7"/>
        <v>305</v>
      </c>
      <c r="C383" s="106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5">
        <f t="shared" si="7"/>
        <v>306</v>
      </c>
      <c r="C384" s="106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5">
        <f t="shared" si="7"/>
        <v>307</v>
      </c>
      <c r="C385" s="106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5">
        <f t="shared" si="7"/>
        <v>308</v>
      </c>
      <c r="C386" s="106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5">
        <f t="shared" si="7"/>
        <v>309</v>
      </c>
      <c r="C387" s="106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5">
        <f t="shared" si="7"/>
        <v>310</v>
      </c>
      <c r="C388" s="106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5">
        <f t="shared" si="7"/>
        <v>311</v>
      </c>
      <c r="C389" s="106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5">
        <f t="shared" si="7"/>
        <v>312</v>
      </c>
      <c r="C390" s="106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5">
        <f t="shared" si="7"/>
        <v>1301</v>
      </c>
      <c r="C391" s="106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5">
        <f t="shared" si="7"/>
        <v>1302</v>
      </c>
      <c r="C392" s="106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5">
        <f t="shared" si="7"/>
        <v>1303</v>
      </c>
      <c r="C393" s="106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5">
        <f t="shared" ref="B394:B457" si="9">B259</f>
        <v>1304</v>
      </c>
      <c r="C394" s="106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5">
        <f t="shared" si="9"/>
        <v>1315</v>
      </c>
      <c r="C395" s="106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5">
        <f t="shared" si="9"/>
        <v>1316</v>
      </c>
      <c r="C396" s="106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5">
        <f t="shared" si="9"/>
        <v>1318</v>
      </c>
      <c r="C397" s="106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5">
        <f t="shared" si="9"/>
        <v>1321</v>
      </c>
      <c r="C398" s="106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5">
        <f t="shared" si="9"/>
        <v>1322</v>
      </c>
      <c r="C399" s="106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5">
        <f t="shared" si="9"/>
        <v>1323</v>
      </c>
      <c r="C400" s="106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5">
        <f t="shared" si="9"/>
        <v>1325</v>
      </c>
      <c r="C401" s="106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5">
        <f t="shared" si="9"/>
        <v>1326</v>
      </c>
      <c r="C402" s="106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5">
        <f t="shared" si="9"/>
        <v>1501</v>
      </c>
      <c r="C403" s="106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5">
        <f t="shared" si="9"/>
        <v>1502</v>
      </c>
      <c r="C404" s="106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5">
        <f t="shared" si="9"/>
        <v>1503</v>
      </c>
      <c r="C405" s="106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5">
        <f t="shared" si="9"/>
        <v>1504</v>
      </c>
      <c r="C406" s="106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5">
        <f t="shared" si="9"/>
        <v>1</v>
      </c>
      <c r="C407" s="106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5">
        <f t="shared" si="9"/>
        <v>2</v>
      </c>
      <c r="C408" s="106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5">
        <f t="shared" si="9"/>
        <v>4</v>
      </c>
      <c r="C409" s="106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5">
        <f t="shared" si="9"/>
        <v>9</v>
      </c>
      <c r="C410" s="106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5">
        <f t="shared" si="9"/>
        <v>12</v>
      </c>
      <c r="C411" s="106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5">
        <f t="shared" si="9"/>
        <v>13</v>
      </c>
      <c r="C412" s="106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5">
        <f t="shared" si="9"/>
        <v>15</v>
      </c>
      <c r="C413" s="106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5">
        <f t="shared" si="9"/>
        <v>21</v>
      </c>
      <c r="C414" s="106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5">
        <f t="shared" si="9"/>
        <v>22</v>
      </c>
      <c r="C415" s="106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5">
        <f t="shared" si="9"/>
        <v>23</v>
      </c>
      <c r="C416" s="106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5">
        <f t="shared" si="9"/>
        <v>24</v>
      </c>
      <c r="C417" s="106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5">
        <f t="shared" si="9"/>
        <v>25</v>
      </c>
      <c r="C418" s="106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5">
        <f t="shared" si="9"/>
        <v>26</v>
      </c>
      <c r="C419" s="106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5">
        <f t="shared" si="9"/>
        <v>27</v>
      </c>
      <c r="C420" s="106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5">
        <f t="shared" si="9"/>
        <v>28</v>
      </c>
      <c r="C421" s="106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5">
        <f t="shared" si="9"/>
        <v>32</v>
      </c>
      <c r="C422" s="106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5">
        <f t="shared" si="9"/>
        <v>34</v>
      </c>
      <c r="C423" s="106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5">
        <f t="shared" si="9"/>
        <v>35</v>
      </c>
      <c r="C424" s="106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5">
        <f t="shared" si="9"/>
        <v>36</v>
      </c>
      <c r="C425" s="106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5">
        <f t="shared" si="9"/>
        <v>42</v>
      </c>
      <c r="C426" s="106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5">
        <f t="shared" si="9"/>
        <v>43</v>
      </c>
      <c r="C427" s="106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5">
        <f t="shared" si="9"/>
        <v>44</v>
      </c>
      <c r="C428" s="106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5">
        <f t="shared" si="9"/>
        <v>46</v>
      </c>
      <c r="C429" s="106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5">
        <f t="shared" si="9"/>
        <v>47</v>
      </c>
      <c r="C430" s="106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5">
        <f t="shared" si="9"/>
        <v>48</v>
      </c>
      <c r="C431" s="106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5">
        <f t="shared" si="9"/>
        <v>50</v>
      </c>
      <c r="C432" s="106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5">
        <f t="shared" si="9"/>
        <v>54</v>
      </c>
      <c r="C433" s="106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5">
        <f t="shared" si="9"/>
        <v>58</v>
      </c>
      <c r="C434" s="106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5">
        <f t="shared" si="9"/>
        <v>62</v>
      </c>
      <c r="C435" s="106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5">
        <f t="shared" si="9"/>
        <v>63</v>
      </c>
      <c r="C436" s="106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5">
        <f t="shared" si="9"/>
        <v>64</v>
      </c>
      <c r="C437" s="106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5">
        <f t="shared" si="9"/>
        <v>68</v>
      </c>
      <c r="C438" s="106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5">
        <f t="shared" si="9"/>
        <v>74</v>
      </c>
      <c r="C439" s="106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5">
        <f t="shared" si="9"/>
        <v>83</v>
      </c>
      <c r="C440" s="106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5">
        <f t="shared" si="9"/>
        <v>86</v>
      </c>
      <c r="C441" s="106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5">
        <f t="shared" si="9"/>
        <v>90</v>
      </c>
      <c r="C442" s="106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5">
        <f t="shared" si="9"/>
        <v>93</v>
      </c>
      <c r="C443" s="106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5">
        <f t="shared" si="9"/>
        <v>94</v>
      </c>
      <c r="C444" s="106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5">
        <f t="shared" si="9"/>
        <v>96</v>
      </c>
      <c r="C445" s="106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5">
        <f t="shared" si="9"/>
        <v>98</v>
      </c>
      <c r="C446" s="106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5">
        <f t="shared" si="9"/>
        <v>107</v>
      </c>
      <c r="C447" s="106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5">
        <f t="shared" si="9"/>
        <v>110</v>
      </c>
      <c r="C448" s="106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5">
        <f t="shared" si="9"/>
        <v>116</v>
      </c>
      <c r="C449" s="106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5">
        <f t="shared" si="9"/>
        <v>140</v>
      </c>
      <c r="C450" s="106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5">
        <f t="shared" si="9"/>
        <v>141</v>
      </c>
      <c r="C451" s="106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5">
        <f t="shared" si="9"/>
        <v>147</v>
      </c>
      <c r="C452" s="106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5">
        <f t="shared" si="9"/>
        <v>156</v>
      </c>
      <c r="C453" s="106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5">
        <f t="shared" si="9"/>
        <v>163</v>
      </c>
      <c r="C454" s="106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5">
        <f t="shared" si="9"/>
        <v>167</v>
      </c>
      <c r="C455" s="106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5">
        <f t="shared" si="9"/>
        <v>171</v>
      </c>
      <c r="C456" s="106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5">
        <f t="shared" si="9"/>
        <v>172</v>
      </c>
      <c r="C457" s="106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5">
        <f t="shared" ref="B458:B521" si="11">B323</f>
        <v>173</v>
      </c>
      <c r="C458" s="106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5">
        <f t="shared" si="11"/>
        <v>174</v>
      </c>
      <c r="C459" s="106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5">
        <f t="shared" si="11"/>
        <v>176</v>
      </c>
      <c r="C460" s="106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5">
        <f t="shared" si="11"/>
        <v>183</v>
      </c>
      <c r="C461" s="106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5">
        <f t="shared" si="11"/>
        <v>194</v>
      </c>
      <c r="C462" s="106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5">
        <f t="shared" si="11"/>
        <v>203</v>
      </c>
      <c r="C463" s="106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5">
        <f t="shared" si="11"/>
        <v>204</v>
      </c>
      <c r="C464" s="106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5">
        <f t="shared" si="11"/>
        <v>205</v>
      </c>
      <c r="C465" s="106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5">
        <f t="shared" si="11"/>
        <v>207</v>
      </c>
      <c r="C466" s="106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5">
        <f t="shared" si="11"/>
        <v>208</v>
      </c>
      <c r="C467" s="106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5">
        <f t="shared" si="11"/>
        <v>209</v>
      </c>
      <c r="C468" s="106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5">
        <f t="shared" si="11"/>
        <v>211</v>
      </c>
      <c r="C469" s="106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5">
        <f t="shared" si="11"/>
        <v>212</v>
      </c>
      <c r="C470" s="106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5">
        <f t="shared" si="11"/>
        <v>224</v>
      </c>
      <c r="C471" s="106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5">
        <f t="shared" si="11"/>
        <v>225</v>
      </c>
      <c r="C472" s="106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5">
        <f t="shared" si="11"/>
        <v>226</v>
      </c>
      <c r="C473" s="106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5">
        <f t="shared" si="11"/>
        <v>227</v>
      </c>
      <c r="C474" s="106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5">
        <f t="shared" si="11"/>
        <v>228</v>
      </c>
      <c r="C475" s="106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5">
        <f t="shared" si="11"/>
        <v>229</v>
      </c>
      <c r="C476" s="106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5">
        <f t="shared" si="11"/>
        <v>230</v>
      </c>
      <c r="C477" s="106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5">
        <f t="shared" si="11"/>
        <v>231</v>
      </c>
      <c r="C478" s="106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5">
        <f t="shared" si="11"/>
        <v>232</v>
      </c>
      <c r="C479" s="106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5">
        <f t="shared" si="11"/>
        <v>233</v>
      </c>
      <c r="C480" s="106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5">
        <f t="shared" si="11"/>
        <v>234</v>
      </c>
      <c r="C481" s="106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5">
        <f t="shared" si="11"/>
        <v>235</v>
      </c>
      <c r="C482" s="106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5">
        <f t="shared" si="11"/>
        <v>236</v>
      </c>
      <c r="C483" s="106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5">
        <f t="shared" si="11"/>
        <v>237</v>
      </c>
      <c r="C484" s="106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5">
        <f t="shared" si="11"/>
        <v>238</v>
      </c>
      <c r="C485" s="106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5">
        <f t="shared" si="11"/>
        <v>239</v>
      </c>
      <c r="C486" s="106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5">
        <f t="shared" si="11"/>
        <v>240</v>
      </c>
      <c r="C487" s="106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5">
        <f t="shared" si="11"/>
        <v>241</v>
      </c>
      <c r="C488" s="106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5">
        <f t="shared" si="11"/>
        <v>242</v>
      </c>
      <c r="C489" s="106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5">
        <f t="shared" si="11"/>
        <v>243</v>
      </c>
      <c r="C490" s="106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5">
        <f t="shared" si="11"/>
        <v>244</v>
      </c>
      <c r="C491" s="106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5">
        <f t="shared" si="11"/>
        <v>245</v>
      </c>
      <c r="C492" s="106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5">
        <f t="shared" si="11"/>
        <v>246</v>
      </c>
      <c r="C493" s="106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5">
        <f t="shared" si="11"/>
        <v>247</v>
      </c>
      <c r="C494" s="106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5">
        <f t="shared" si="11"/>
        <v>248</v>
      </c>
      <c r="C495" s="106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5">
        <f t="shared" si="11"/>
        <v>249</v>
      </c>
      <c r="C496" s="106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5">
        <f t="shared" si="11"/>
        <v>250</v>
      </c>
      <c r="C497" s="106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5">
        <f t="shared" si="11"/>
        <v>251</v>
      </c>
      <c r="C498" s="106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5">
        <f t="shared" si="11"/>
        <v>252</v>
      </c>
      <c r="C499" s="106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5">
        <f t="shared" si="11"/>
        <v>253</v>
      </c>
      <c r="C500" s="106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5">
        <f t="shared" si="11"/>
        <v>254</v>
      </c>
      <c r="C501" s="106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5">
        <f t="shared" si="11"/>
        <v>255</v>
      </c>
      <c r="C502" s="106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5">
        <f t="shared" si="11"/>
        <v>256</v>
      </c>
      <c r="C503" s="106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5">
        <f t="shared" si="11"/>
        <v>257</v>
      </c>
      <c r="C504" s="106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5">
        <f t="shared" si="11"/>
        <v>258</v>
      </c>
      <c r="C505" s="106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5">
        <f t="shared" si="11"/>
        <v>259</v>
      </c>
      <c r="C506" s="106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5">
        <f t="shared" si="11"/>
        <v>260</v>
      </c>
      <c r="C507" s="106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5">
        <f t="shared" si="11"/>
        <v>261</v>
      </c>
      <c r="C508" s="106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5">
        <f t="shared" si="11"/>
        <v>262</v>
      </c>
      <c r="C509" s="106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5">
        <f t="shared" si="11"/>
        <v>263</v>
      </c>
      <c r="C510" s="106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5">
        <f t="shared" si="11"/>
        <v>264</v>
      </c>
      <c r="C511" s="106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5">
        <f t="shared" si="11"/>
        <v>265</v>
      </c>
      <c r="C512" s="106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5">
        <f t="shared" si="11"/>
        <v>266</v>
      </c>
      <c r="C513" s="106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5">
        <f t="shared" si="11"/>
        <v>301</v>
      </c>
      <c r="C514" s="106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5">
        <f t="shared" si="11"/>
        <v>302</v>
      </c>
      <c r="C515" s="106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5">
        <f t="shared" si="11"/>
        <v>303</v>
      </c>
      <c r="C516" s="106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5">
        <f t="shared" si="11"/>
        <v>304</v>
      </c>
      <c r="C517" s="106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5">
        <f t="shared" si="11"/>
        <v>305</v>
      </c>
      <c r="C518" s="106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5">
        <f t="shared" si="11"/>
        <v>306</v>
      </c>
      <c r="C519" s="106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5">
        <f t="shared" si="11"/>
        <v>307</v>
      </c>
      <c r="C520" s="106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5">
        <f t="shared" si="11"/>
        <v>308</v>
      </c>
      <c r="C521" s="106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5">
        <f t="shared" ref="B522:B585" si="13">B387</f>
        <v>309</v>
      </c>
      <c r="C522" s="106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5">
        <f t="shared" si="13"/>
        <v>310</v>
      </c>
      <c r="C523" s="106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5">
        <f t="shared" si="13"/>
        <v>311</v>
      </c>
      <c r="C524" s="106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5">
        <f t="shared" si="13"/>
        <v>312</v>
      </c>
      <c r="C525" s="106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5">
        <f t="shared" si="13"/>
        <v>1301</v>
      </c>
      <c r="C526" s="106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5">
        <f t="shared" si="13"/>
        <v>1302</v>
      </c>
      <c r="C527" s="106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5">
        <f t="shared" si="13"/>
        <v>1303</v>
      </c>
      <c r="C528" s="106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5">
        <f t="shared" si="13"/>
        <v>1304</v>
      </c>
      <c r="C529" s="106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5">
        <f t="shared" si="13"/>
        <v>1315</v>
      </c>
      <c r="C530" s="106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5">
        <f t="shared" si="13"/>
        <v>1316</v>
      </c>
      <c r="C531" s="106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5">
        <f t="shared" si="13"/>
        <v>1318</v>
      </c>
      <c r="C532" s="106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5">
        <f t="shared" si="13"/>
        <v>1321</v>
      </c>
      <c r="C533" s="106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5">
        <f t="shared" si="13"/>
        <v>1322</v>
      </c>
      <c r="C534" s="106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5">
        <f t="shared" si="13"/>
        <v>1323</v>
      </c>
      <c r="C535" s="106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5">
        <f t="shared" si="13"/>
        <v>1325</v>
      </c>
      <c r="C536" s="106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5">
        <f t="shared" si="13"/>
        <v>1326</v>
      </c>
      <c r="C537" s="106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5">
        <f t="shared" si="13"/>
        <v>1501</v>
      </c>
      <c r="C538" s="106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5">
        <f t="shared" si="13"/>
        <v>1502</v>
      </c>
      <c r="C539" s="106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5">
        <f t="shared" si="13"/>
        <v>1503</v>
      </c>
      <c r="C540" s="106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5">
        <f t="shared" si="13"/>
        <v>1504</v>
      </c>
      <c r="C541" s="106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5">
        <f t="shared" si="13"/>
        <v>1</v>
      </c>
      <c r="C542" s="106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5">
        <f t="shared" si="13"/>
        <v>2</v>
      </c>
      <c r="C543" s="106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5">
        <f t="shared" si="13"/>
        <v>4</v>
      </c>
      <c r="C544" s="106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5">
        <f t="shared" si="13"/>
        <v>9</v>
      </c>
      <c r="C545" s="106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5">
        <f t="shared" si="13"/>
        <v>12</v>
      </c>
      <c r="C546" s="106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5">
        <f t="shared" si="13"/>
        <v>13</v>
      </c>
      <c r="C547" s="106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5">
        <f t="shared" si="13"/>
        <v>15</v>
      </c>
      <c r="C548" s="106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5">
        <f t="shared" si="13"/>
        <v>21</v>
      </c>
      <c r="C549" s="106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5">
        <f t="shared" si="13"/>
        <v>22</v>
      </c>
      <c r="C550" s="106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5">
        <f t="shared" si="13"/>
        <v>23</v>
      </c>
      <c r="C551" s="106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5">
        <f t="shared" si="13"/>
        <v>24</v>
      </c>
      <c r="C552" s="106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5">
        <f t="shared" si="13"/>
        <v>25</v>
      </c>
      <c r="C553" s="106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5">
        <f t="shared" si="13"/>
        <v>26</v>
      </c>
      <c r="C554" s="106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5">
        <f t="shared" si="13"/>
        <v>27</v>
      </c>
      <c r="C555" s="106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5">
        <f t="shared" si="13"/>
        <v>28</v>
      </c>
      <c r="C556" s="106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5">
        <f t="shared" si="13"/>
        <v>32</v>
      </c>
      <c r="C557" s="106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5">
        <f t="shared" si="13"/>
        <v>34</v>
      </c>
      <c r="C558" s="106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5">
        <f t="shared" si="13"/>
        <v>35</v>
      </c>
      <c r="C559" s="106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5">
        <f t="shared" si="13"/>
        <v>36</v>
      </c>
      <c r="C560" s="106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5">
        <f t="shared" si="13"/>
        <v>42</v>
      </c>
      <c r="C561" s="106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5">
        <f t="shared" si="13"/>
        <v>43</v>
      </c>
      <c r="C562" s="106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5">
        <f t="shared" si="13"/>
        <v>44</v>
      </c>
      <c r="C563" s="106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5">
        <f t="shared" si="13"/>
        <v>46</v>
      </c>
      <c r="C564" s="106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5">
        <f t="shared" si="13"/>
        <v>47</v>
      </c>
      <c r="C565" s="106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5">
        <f t="shared" si="13"/>
        <v>48</v>
      </c>
      <c r="C566" s="106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5">
        <f t="shared" si="13"/>
        <v>50</v>
      </c>
      <c r="C567" s="106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5">
        <f t="shared" si="13"/>
        <v>54</v>
      </c>
      <c r="C568" s="106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5">
        <f t="shared" si="13"/>
        <v>58</v>
      </c>
      <c r="C569" s="106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5">
        <f t="shared" si="13"/>
        <v>62</v>
      </c>
      <c r="C570" s="106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5">
        <f t="shared" si="13"/>
        <v>63</v>
      </c>
      <c r="C571" s="106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5">
        <f t="shared" si="13"/>
        <v>64</v>
      </c>
      <c r="C572" s="106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5">
        <f t="shared" si="13"/>
        <v>68</v>
      </c>
      <c r="C573" s="106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5">
        <f t="shared" si="13"/>
        <v>74</v>
      </c>
      <c r="C574" s="106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5">
        <f t="shared" si="13"/>
        <v>83</v>
      </c>
      <c r="C575" s="106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5">
        <f t="shared" si="13"/>
        <v>86</v>
      </c>
      <c r="C576" s="106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5">
        <f t="shared" si="13"/>
        <v>90</v>
      </c>
      <c r="C577" s="106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5">
        <f t="shared" si="13"/>
        <v>93</v>
      </c>
      <c r="C578" s="106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5">
        <f t="shared" si="13"/>
        <v>94</v>
      </c>
      <c r="C579" s="106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5">
        <f t="shared" si="13"/>
        <v>96</v>
      </c>
      <c r="C580" s="106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5">
        <f t="shared" si="13"/>
        <v>98</v>
      </c>
      <c r="C581" s="106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5">
        <f t="shared" si="13"/>
        <v>107</v>
      </c>
      <c r="C582" s="106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5">
        <f t="shared" si="13"/>
        <v>110</v>
      </c>
      <c r="C583" s="106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5">
        <f t="shared" si="13"/>
        <v>116</v>
      </c>
      <c r="C584" s="106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5">
        <f t="shared" si="13"/>
        <v>140</v>
      </c>
      <c r="C585" s="106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5">
        <f t="shared" ref="B586:B649" si="15">B451</f>
        <v>141</v>
      </c>
      <c r="C586" s="106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5">
        <f t="shared" si="15"/>
        <v>147</v>
      </c>
      <c r="C587" s="106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5">
        <f t="shared" si="15"/>
        <v>156</v>
      </c>
      <c r="C588" s="106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5">
        <f t="shared" si="15"/>
        <v>163</v>
      </c>
      <c r="C589" s="106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5">
        <f t="shared" si="15"/>
        <v>167</v>
      </c>
      <c r="C590" s="106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5">
        <f t="shared" si="15"/>
        <v>171</v>
      </c>
      <c r="C591" s="106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5">
        <f t="shared" si="15"/>
        <v>172</v>
      </c>
      <c r="C592" s="106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5">
        <f t="shared" si="15"/>
        <v>173</v>
      </c>
      <c r="C593" s="106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5">
        <f t="shared" si="15"/>
        <v>174</v>
      </c>
      <c r="C594" s="106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5">
        <f t="shared" si="15"/>
        <v>176</v>
      </c>
      <c r="C595" s="106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5">
        <f t="shared" si="15"/>
        <v>183</v>
      </c>
      <c r="C596" s="106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5">
        <f t="shared" si="15"/>
        <v>194</v>
      </c>
      <c r="C597" s="106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5">
        <f t="shared" si="15"/>
        <v>203</v>
      </c>
      <c r="C598" s="106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5">
        <f t="shared" si="15"/>
        <v>204</v>
      </c>
      <c r="C599" s="106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5">
        <f t="shared" si="15"/>
        <v>205</v>
      </c>
      <c r="C600" s="106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5">
        <f t="shared" si="15"/>
        <v>207</v>
      </c>
      <c r="C601" s="106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5">
        <f t="shared" si="15"/>
        <v>208</v>
      </c>
      <c r="C602" s="106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5">
        <f t="shared" si="15"/>
        <v>209</v>
      </c>
      <c r="C603" s="106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5">
        <f t="shared" si="15"/>
        <v>211</v>
      </c>
      <c r="C604" s="106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5">
        <f t="shared" si="15"/>
        <v>212</v>
      </c>
      <c r="C605" s="106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5">
        <f t="shared" si="15"/>
        <v>224</v>
      </c>
      <c r="C606" s="106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5">
        <f t="shared" si="15"/>
        <v>225</v>
      </c>
      <c r="C607" s="106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5">
        <f t="shared" si="15"/>
        <v>226</v>
      </c>
      <c r="C608" s="106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5">
        <f t="shared" si="15"/>
        <v>227</v>
      </c>
      <c r="C609" s="106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5">
        <f t="shared" si="15"/>
        <v>228</v>
      </c>
      <c r="C610" s="106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5">
        <f t="shared" si="15"/>
        <v>229</v>
      </c>
      <c r="C611" s="106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5">
        <f t="shared" si="15"/>
        <v>230</v>
      </c>
      <c r="C612" s="106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5">
        <f t="shared" si="15"/>
        <v>231</v>
      </c>
      <c r="C613" s="106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5">
        <f t="shared" si="15"/>
        <v>232</v>
      </c>
      <c r="C614" s="106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5">
        <f t="shared" si="15"/>
        <v>233</v>
      </c>
      <c r="C615" s="106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5">
        <f t="shared" si="15"/>
        <v>234</v>
      </c>
      <c r="C616" s="106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5">
        <f t="shared" si="15"/>
        <v>235</v>
      </c>
      <c r="C617" s="106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5">
        <f t="shared" si="15"/>
        <v>236</v>
      </c>
      <c r="C618" s="106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5">
        <f t="shared" si="15"/>
        <v>237</v>
      </c>
      <c r="C619" s="106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5">
        <f t="shared" si="15"/>
        <v>238</v>
      </c>
      <c r="C620" s="106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5">
        <f t="shared" si="15"/>
        <v>239</v>
      </c>
      <c r="C621" s="106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5">
        <f t="shared" si="15"/>
        <v>240</v>
      </c>
      <c r="C622" s="106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5">
        <f t="shared" si="15"/>
        <v>241</v>
      </c>
      <c r="C623" s="106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5">
        <f t="shared" si="15"/>
        <v>242</v>
      </c>
      <c r="C624" s="106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5">
        <f t="shared" si="15"/>
        <v>243</v>
      </c>
      <c r="C625" s="106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5">
        <f t="shared" si="15"/>
        <v>244</v>
      </c>
      <c r="C626" s="106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5">
        <f t="shared" si="15"/>
        <v>245</v>
      </c>
      <c r="C627" s="106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5">
        <f t="shared" si="15"/>
        <v>246</v>
      </c>
      <c r="C628" s="106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5">
        <f t="shared" si="15"/>
        <v>247</v>
      </c>
      <c r="C629" s="106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5">
        <f t="shared" si="15"/>
        <v>248</v>
      </c>
      <c r="C630" s="106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5">
        <f t="shared" si="15"/>
        <v>249</v>
      </c>
      <c r="C631" s="106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5">
        <f t="shared" si="15"/>
        <v>250</v>
      </c>
      <c r="C632" s="106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5">
        <f t="shared" si="15"/>
        <v>251</v>
      </c>
      <c r="C633" s="106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5">
        <f t="shared" si="15"/>
        <v>252</v>
      </c>
      <c r="C634" s="106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5">
        <f t="shared" si="15"/>
        <v>253</v>
      </c>
      <c r="C635" s="106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5">
        <f t="shared" si="15"/>
        <v>254</v>
      </c>
      <c r="C636" s="106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5">
        <f t="shared" si="15"/>
        <v>255</v>
      </c>
      <c r="C637" s="106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5">
        <f t="shared" si="15"/>
        <v>256</v>
      </c>
      <c r="C638" s="106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5">
        <f t="shared" si="15"/>
        <v>257</v>
      </c>
      <c r="C639" s="106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5">
        <f t="shared" si="15"/>
        <v>258</v>
      </c>
      <c r="C640" s="106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5">
        <f t="shared" si="15"/>
        <v>259</v>
      </c>
      <c r="C641" s="106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5">
        <f t="shared" si="15"/>
        <v>260</v>
      </c>
      <c r="C642" s="106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5">
        <f t="shared" si="15"/>
        <v>261</v>
      </c>
      <c r="C643" s="106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5">
        <f t="shared" si="15"/>
        <v>262</v>
      </c>
      <c r="C644" s="106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5">
        <f t="shared" si="15"/>
        <v>263</v>
      </c>
      <c r="C645" s="106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5">
        <f t="shared" si="15"/>
        <v>264</v>
      </c>
      <c r="C646" s="106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5">
        <f t="shared" si="15"/>
        <v>265</v>
      </c>
      <c r="C647" s="106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5">
        <f t="shared" si="15"/>
        <v>266</v>
      </c>
      <c r="C648" s="106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5">
        <f t="shared" si="15"/>
        <v>301</v>
      </c>
      <c r="C649" s="106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5">
        <f t="shared" ref="B650:B713" si="17">B515</f>
        <v>302</v>
      </c>
      <c r="C650" s="106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5">
        <f t="shared" si="17"/>
        <v>303</v>
      </c>
      <c r="C651" s="106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5">
        <f t="shared" si="17"/>
        <v>304</v>
      </c>
      <c r="C652" s="106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5">
        <f t="shared" si="17"/>
        <v>305</v>
      </c>
      <c r="C653" s="106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5">
        <f t="shared" si="17"/>
        <v>306</v>
      </c>
      <c r="C654" s="106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5">
        <f t="shared" si="17"/>
        <v>307</v>
      </c>
      <c r="C655" s="106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5">
        <f t="shared" si="17"/>
        <v>308</v>
      </c>
      <c r="C656" s="106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5">
        <f t="shared" si="17"/>
        <v>309</v>
      </c>
      <c r="C657" s="106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5">
        <f t="shared" si="17"/>
        <v>310</v>
      </c>
      <c r="C658" s="106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5">
        <f t="shared" si="17"/>
        <v>311</v>
      </c>
      <c r="C659" s="106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5">
        <f t="shared" si="17"/>
        <v>312</v>
      </c>
      <c r="C660" s="106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5">
        <f t="shared" si="17"/>
        <v>1301</v>
      </c>
      <c r="C661" s="106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5">
        <f t="shared" si="17"/>
        <v>1302</v>
      </c>
      <c r="C662" s="106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5">
        <f t="shared" si="17"/>
        <v>1303</v>
      </c>
      <c r="C663" s="106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5">
        <f t="shared" si="17"/>
        <v>1304</v>
      </c>
      <c r="C664" s="106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5">
        <f t="shared" si="17"/>
        <v>1315</v>
      </c>
      <c r="C665" s="106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5">
        <f t="shared" si="17"/>
        <v>1316</v>
      </c>
      <c r="C666" s="106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5">
        <f t="shared" si="17"/>
        <v>1318</v>
      </c>
      <c r="C667" s="106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5">
        <f t="shared" si="17"/>
        <v>1321</v>
      </c>
      <c r="C668" s="106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5">
        <f t="shared" si="17"/>
        <v>1322</v>
      </c>
      <c r="C669" s="106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5">
        <f t="shared" si="17"/>
        <v>1323</v>
      </c>
      <c r="C670" s="106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5">
        <f t="shared" si="17"/>
        <v>1325</v>
      </c>
      <c r="C671" s="106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5">
        <f t="shared" si="17"/>
        <v>1326</v>
      </c>
      <c r="C672" s="106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5">
        <f t="shared" si="17"/>
        <v>1501</v>
      </c>
      <c r="C673" s="106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5">
        <f t="shared" si="17"/>
        <v>1502</v>
      </c>
      <c r="C674" s="106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5">
        <f t="shared" si="17"/>
        <v>1503</v>
      </c>
      <c r="C675" s="106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5">
        <f t="shared" si="17"/>
        <v>1504</v>
      </c>
      <c r="C676" s="106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5">
        <f t="shared" si="17"/>
        <v>1</v>
      </c>
      <c r="C677" s="106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5">
        <f t="shared" si="17"/>
        <v>2</v>
      </c>
      <c r="C678" s="106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5">
        <f t="shared" si="17"/>
        <v>4</v>
      </c>
      <c r="C679" s="106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5">
        <f t="shared" si="17"/>
        <v>9</v>
      </c>
      <c r="C680" s="106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5">
        <f t="shared" si="17"/>
        <v>12</v>
      </c>
      <c r="C681" s="106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5">
        <f t="shared" si="17"/>
        <v>13</v>
      </c>
      <c r="C682" s="106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5">
        <f t="shared" si="17"/>
        <v>15</v>
      </c>
      <c r="C683" s="106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5">
        <f t="shared" si="17"/>
        <v>21</v>
      </c>
      <c r="C684" s="106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5">
        <f t="shared" si="17"/>
        <v>22</v>
      </c>
      <c r="C685" s="106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5">
        <f t="shared" si="17"/>
        <v>23</v>
      </c>
      <c r="C686" s="106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5">
        <f t="shared" si="17"/>
        <v>24</v>
      </c>
      <c r="C687" s="106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5">
        <f t="shared" si="17"/>
        <v>25</v>
      </c>
      <c r="C688" s="106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5">
        <f t="shared" si="17"/>
        <v>26</v>
      </c>
      <c r="C689" s="106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5">
        <f t="shared" si="17"/>
        <v>27</v>
      </c>
      <c r="C690" s="106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5">
        <f t="shared" si="17"/>
        <v>28</v>
      </c>
      <c r="C691" s="106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5">
        <f t="shared" si="17"/>
        <v>32</v>
      </c>
      <c r="C692" s="106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5">
        <f t="shared" si="17"/>
        <v>34</v>
      </c>
      <c r="C693" s="106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5">
        <f t="shared" si="17"/>
        <v>35</v>
      </c>
      <c r="C694" s="106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5">
        <f t="shared" si="17"/>
        <v>36</v>
      </c>
      <c r="C695" s="106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5">
        <f t="shared" si="17"/>
        <v>42</v>
      </c>
      <c r="C696" s="106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5">
        <f t="shared" si="17"/>
        <v>43</v>
      </c>
      <c r="C697" s="106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5">
        <f t="shared" si="17"/>
        <v>44</v>
      </c>
      <c r="C698" s="106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5">
        <f t="shared" si="17"/>
        <v>46</v>
      </c>
      <c r="C699" s="106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5">
        <f t="shared" si="17"/>
        <v>47</v>
      </c>
      <c r="C700" s="106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5">
        <f t="shared" si="17"/>
        <v>48</v>
      </c>
      <c r="C701" s="106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5">
        <f t="shared" si="17"/>
        <v>50</v>
      </c>
      <c r="C702" s="106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5">
        <f t="shared" si="17"/>
        <v>54</v>
      </c>
      <c r="C703" s="106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5">
        <f t="shared" si="17"/>
        <v>58</v>
      </c>
      <c r="C704" s="106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5">
        <f t="shared" si="17"/>
        <v>62</v>
      </c>
      <c r="C705" s="106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5">
        <f t="shared" si="17"/>
        <v>63</v>
      </c>
      <c r="C706" s="106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5">
        <f t="shared" si="17"/>
        <v>64</v>
      </c>
      <c r="C707" s="106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5">
        <f t="shared" si="17"/>
        <v>68</v>
      </c>
      <c r="C708" s="106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5">
        <f t="shared" si="17"/>
        <v>74</v>
      </c>
      <c r="C709" s="106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5">
        <f t="shared" si="17"/>
        <v>83</v>
      </c>
      <c r="C710" s="106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5">
        <f t="shared" si="17"/>
        <v>86</v>
      </c>
      <c r="C711" s="106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5">
        <f t="shared" si="17"/>
        <v>90</v>
      </c>
      <c r="C712" s="106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5">
        <f t="shared" si="17"/>
        <v>93</v>
      </c>
      <c r="C713" s="106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5">
        <f t="shared" ref="B714:B777" si="19">B579</f>
        <v>94</v>
      </c>
      <c r="C714" s="106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5">
        <f t="shared" si="19"/>
        <v>96</v>
      </c>
      <c r="C715" s="106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5">
        <f t="shared" si="19"/>
        <v>98</v>
      </c>
      <c r="C716" s="106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5">
        <f t="shared" si="19"/>
        <v>107</v>
      </c>
      <c r="C717" s="106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5">
        <f t="shared" si="19"/>
        <v>110</v>
      </c>
      <c r="C718" s="106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5">
        <f t="shared" si="19"/>
        <v>116</v>
      </c>
      <c r="C719" s="106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5">
        <f t="shared" si="19"/>
        <v>140</v>
      </c>
      <c r="C720" s="106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5">
        <f t="shared" si="19"/>
        <v>141</v>
      </c>
      <c r="C721" s="106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5">
        <f t="shared" si="19"/>
        <v>147</v>
      </c>
      <c r="C722" s="106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5">
        <f t="shared" si="19"/>
        <v>156</v>
      </c>
      <c r="C723" s="106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5">
        <f t="shared" si="19"/>
        <v>163</v>
      </c>
      <c r="C724" s="106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5">
        <f t="shared" si="19"/>
        <v>167</v>
      </c>
      <c r="C725" s="106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5">
        <f t="shared" si="19"/>
        <v>171</v>
      </c>
      <c r="C726" s="106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5">
        <f t="shared" si="19"/>
        <v>172</v>
      </c>
      <c r="C727" s="106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5">
        <f t="shared" si="19"/>
        <v>173</v>
      </c>
      <c r="C728" s="106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5">
        <f t="shared" si="19"/>
        <v>174</v>
      </c>
      <c r="C729" s="106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5">
        <f t="shared" si="19"/>
        <v>176</v>
      </c>
      <c r="C730" s="106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5">
        <f t="shared" si="19"/>
        <v>183</v>
      </c>
      <c r="C731" s="106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5">
        <f t="shared" si="19"/>
        <v>194</v>
      </c>
      <c r="C732" s="106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5">
        <f t="shared" si="19"/>
        <v>203</v>
      </c>
      <c r="C733" s="106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5">
        <f t="shared" si="19"/>
        <v>204</v>
      </c>
      <c r="C734" s="106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5">
        <f t="shared" si="19"/>
        <v>205</v>
      </c>
      <c r="C735" s="106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5">
        <f t="shared" si="19"/>
        <v>207</v>
      </c>
      <c r="C736" s="106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5">
        <f t="shared" si="19"/>
        <v>208</v>
      </c>
      <c r="C737" s="106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5">
        <f t="shared" si="19"/>
        <v>209</v>
      </c>
      <c r="C738" s="106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5">
        <f t="shared" si="19"/>
        <v>211</v>
      </c>
      <c r="C739" s="106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5">
        <f t="shared" si="19"/>
        <v>212</v>
      </c>
      <c r="C740" s="106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5">
        <f t="shared" si="19"/>
        <v>224</v>
      </c>
      <c r="C741" s="106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5">
        <f t="shared" si="19"/>
        <v>225</v>
      </c>
      <c r="C742" s="106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5">
        <f t="shared" si="19"/>
        <v>226</v>
      </c>
      <c r="C743" s="106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5">
        <f t="shared" si="19"/>
        <v>227</v>
      </c>
      <c r="C744" s="106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5">
        <f t="shared" si="19"/>
        <v>228</v>
      </c>
      <c r="C745" s="106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5">
        <f t="shared" si="19"/>
        <v>229</v>
      </c>
      <c r="C746" s="106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5">
        <f t="shared" si="19"/>
        <v>230</v>
      </c>
      <c r="C747" s="106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5">
        <f t="shared" si="19"/>
        <v>231</v>
      </c>
      <c r="C748" s="106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5">
        <f t="shared" si="19"/>
        <v>232</v>
      </c>
      <c r="C749" s="106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5">
        <f t="shared" si="19"/>
        <v>233</v>
      </c>
      <c r="C750" s="106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5">
        <f t="shared" si="19"/>
        <v>234</v>
      </c>
      <c r="C751" s="106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5">
        <f t="shared" si="19"/>
        <v>235</v>
      </c>
      <c r="C752" s="106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5">
        <f t="shared" si="19"/>
        <v>236</v>
      </c>
      <c r="C753" s="106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5">
        <f t="shared" si="19"/>
        <v>237</v>
      </c>
      <c r="C754" s="106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5">
        <f t="shared" si="19"/>
        <v>238</v>
      </c>
      <c r="C755" s="106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5">
        <f t="shared" si="19"/>
        <v>239</v>
      </c>
      <c r="C756" s="106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5">
        <f t="shared" si="19"/>
        <v>240</v>
      </c>
      <c r="C757" s="106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5">
        <f t="shared" si="19"/>
        <v>241</v>
      </c>
      <c r="C758" s="106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5">
        <f t="shared" si="19"/>
        <v>242</v>
      </c>
      <c r="C759" s="106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5">
        <f t="shared" si="19"/>
        <v>243</v>
      </c>
      <c r="C760" s="106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5">
        <f t="shared" si="19"/>
        <v>244</v>
      </c>
      <c r="C761" s="106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5">
        <f t="shared" si="19"/>
        <v>245</v>
      </c>
      <c r="C762" s="106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5">
        <f t="shared" si="19"/>
        <v>246</v>
      </c>
      <c r="C763" s="106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5">
        <f t="shared" si="19"/>
        <v>247</v>
      </c>
      <c r="C764" s="106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5">
        <f t="shared" si="19"/>
        <v>248</v>
      </c>
      <c r="C765" s="106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5">
        <f t="shared" si="19"/>
        <v>249</v>
      </c>
      <c r="C766" s="106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5">
        <f t="shared" si="19"/>
        <v>250</v>
      </c>
      <c r="C767" s="106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5">
        <f t="shared" si="19"/>
        <v>251</v>
      </c>
      <c r="C768" s="106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5">
        <f t="shared" si="19"/>
        <v>252</v>
      </c>
      <c r="C769" s="106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5">
        <f t="shared" si="19"/>
        <v>253</v>
      </c>
      <c r="C770" s="106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5">
        <f t="shared" si="19"/>
        <v>254</v>
      </c>
      <c r="C771" s="106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5">
        <f t="shared" si="19"/>
        <v>255</v>
      </c>
      <c r="C772" s="106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5">
        <f t="shared" si="19"/>
        <v>256</v>
      </c>
      <c r="C773" s="106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5">
        <f t="shared" si="19"/>
        <v>257</v>
      </c>
      <c r="C774" s="106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5">
        <f t="shared" si="19"/>
        <v>258</v>
      </c>
      <c r="C775" s="106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5">
        <f t="shared" si="19"/>
        <v>259</v>
      </c>
      <c r="C776" s="106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5">
        <f t="shared" si="19"/>
        <v>260</v>
      </c>
      <c r="C777" s="106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5">
        <f t="shared" ref="B778:B841" si="21">B643</f>
        <v>261</v>
      </c>
      <c r="C778" s="106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5">
        <f t="shared" si="21"/>
        <v>262</v>
      </c>
      <c r="C779" s="106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5">
        <f t="shared" si="21"/>
        <v>263</v>
      </c>
      <c r="C780" s="106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5">
        <f t="shared" si="21"/>
        <v>264</v>
      </c>
      <c r="C781" s="106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5">
        <f t="shared" si="21"/>
        <v>265</v>
      </c>
      <c r="C782" s="106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5">
        <f t="shared" si="21"/>
        <v>266</v>
      </c>
      <c r="C783" s="106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5">
        <f t="shared" si="21"/>
        <v>301</v>
      </c>
      <c r="C784" s="106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5">
        <f t="shared" si="21"/>
        <v>302</v>
      </c>
      <c r="C785" s="106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5">
        <f t="shared" si="21"/>
        <v>303</v>
      </c>
      <c r="C786" s="106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5">
        <f t="shared" si="21"/>
        <v>304</v>
      </c>
      <c r="C787" s="106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5">
        <f t="shared" si="21"/>
        <v>305</v>
      </c>
      <c r="C788" s="106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5">
        <f t="shared" si="21"/>
        <v>306</v>
      </c>
      <c r="C789" s="106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5">
        <f t="shared" si="21"/>
        <v>307</v>
      </c>
      <c r="C790" s="106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5">
        <f t="shared" si="21"/>
        <v>308</v>
      </c>
      <c r="C791" s="106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5">
        <f t="shared" si="21"/>
        <v>309</v>
      </c>
      <c r="C792" s="106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5">
        <f t="shared" si="21"/>
        <v>310</v>
      </c>
      <c r="C793" s="106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5">
        <f t="shared" si="21"/>
        <v>311</v>
      </c>
      <c r="C794" s="106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5">
        <f t="shared" si="21"/>
        <v>312</v>
      </c>
      <c r="C795" s="106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5">
        <f t="shared" si="21"/>
        <v>1301</v>
      </c>
      <c r="C796" s="106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5">
        <f t="shared" si="21"/>
        <v>1302</v>
      </c>
      <c r="C797" s="106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5">
        <f t="shared" si="21"/>
        <v>1303</v>
      </c>
      <c r="C798" s="106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5">
        <f t="shared" si="21"/>
        <v>1304</v>
      </c>
      <c r="C799" s="106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5">
        <f t="shared" si="21"/>
        <v>1315</v>
      </c>
      <c r="C800" s="106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5">
        <f t="shared" si="21"/>
        <v>1316</v>
      </c>
      <c r="C801" s="106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5">
        <f t="shared" si="21"/>
        <v>1318</v>
      </c>
      <c r="C802" s="106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5">
        <f t="shared" si="21"/>
        <v>1321</v>
      </c>
      <c r="C803" s="106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5">
        <f t="shared" si="21"/>
        <v>1322</v>
      </c>
      <c r="C804" s="106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5">
        <f t="shared" si="21"/>
        <v>1323</v>
      </c>
      <c r="C805" s="106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5">
        <f t="shared" si="21"/>
        <v>1325</v>
      </c>
      <c r="C806" s="106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5">
        <f t="shared" si="21"/>
        <v>1326</v>
      </c>
      <c r="C807" s="106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5">
        <f t="shared" si="21"/>
        <v>1501</v>
      </c>
      <c r="C808" s="106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5">
        <f t="shared" si="21"/>
        <v>1502</v>
      </c>
      <c r="C809" s="106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5">
        <f t="shared" si="21"/>
        <v>1503</v>
      </c>
      <c r="C810" s="106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5">
        <f t="shared" si="21"/>
        <v>1504</v>
      </c>
      <c r="C811" s="106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5">
        <f t="shared" si="21"/>
        <v>1</v>
      </c>
      <c r="C812" s="106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5">
        <f t="shared" si="21"/>
        <v>2</v>
      </c>
      <c r="C813" s="106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5">
        <f t="shared" si="21"/>
        <v>4</v>
      </c>
      <c r="C814" s="106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5">
        <f t="shared" si="21"/>
        <v>9</v>
      </c>
      <c r="C815" s="106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5">
        <f t="shared" si="21"/>
        <v>12</v>
      </c>
      <c r="C816" s="106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5">
        <f t="shared" si="21"/>
        <v>13</v>
      </c>
      <c r="C817" s="106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5">
        <f t="shared" si="21"/>
        <v>15</v>
      </c>
      <c r="C818" s="106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5">
        <f t="shared" si="21"/>
        <v>21</v>
      </c>
      <c r="C819" s="106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5">
        <f t="shared" si="21"/>
        <v>22</v>
      </c>
      <c r="C820" s="106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5">
        <f t="shared" si="21"/>
        <v>23</v>
      </c>
      <c r="C821" s="106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5">
        <f t="shared" si="21"/>
        <v>24</v>
      </c>
      <c r="C822" s="106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5">
        <f t="shared" si="21"/>
        <v>25</v>
      </c>
      <c r="C823" s="106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5">
        <f t="shared" si="21"/>
        <v>26</v>
      </c>
      <c r="C824" s="106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5">
        <f t="shared" si="21"/>
        <v>27</v>
      </c>
      <c r="C825" s="106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5">
        <f t="shared" si="21"/>
        <v>28</v>
      </c>
      <c r="C826" s="106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5">
        <f t="shared" si="21"/>
        <v>32</v>
      </c>
      <c r="C827" s="106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5">
        <f t="shared" si="21"/>
        <v>34</v>
      </c>
      <c r="C828" s="106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5">
        <f t="shared" si="21"/>
        <v>35</v>
      </c>
      <c r="C829" s="106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5">
        <f t="shared" si="21"/>
        <v>36</v>
      </c>
      <c r="C830" s="106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5">
        <f t="shared" si="21"/>
        <v>42</v>
      </c>
      <c r="C831" s="106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5">
        <f t="shared" si="21"/>
        <v>43</v>
      </c>
      <c r="C832" s="106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5">
        <f t="shared" si="21"/>
        <v>44</v>
      </c>
      <c r="C833" s="106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5">
        <f t="shared" si="21"/>
        <v>46</v>
      </c>
      <c r="C834" s="106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5">
        <f t="shared" si="21"/>
        <v>47</v>
      </c>
      <c r="C835" s="106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5">
        <f t="shared" si="21"/>
        <v>48</v>
      </c>
      <c r="C836" s="106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5">
        <f t="shared" si="21"/>
        <v>50</v>
      </c>
      <c r="C837" s="106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5">
        <f t="shared" si="21"/>
        <v>54</v>
      </c>
      <c r="C838" s="106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5">
        <f t="shared" si="21"/>
        <v>58</v>
      </c>
      <c r="C839" s="106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5">
        <f t="shared" si="21"/>
        <v>62</v>
      </c>
      <c r="C840" s="106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5">
        <f t="shared" si="21"/>
        <v>63</v>
      </c>
      <c r="C841" s="106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5">
        <f t="shared" ref="B842:B905" si="23">B707</f>
        <v>64</v>
      </c>
      <c r="C842" s="106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5">
        <f t="shared" si="23"/>
        <v>68</v>
      </c>
      <c r="C843" s="106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5">
        <f t="shared" si="23"/>
        <v>74</v>
      </c>
      <c r="C844" s="106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5">
        <f t="shared" si="23"/>
        <v>83</v>
      </c>
      <c r="C845" s="106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5">
        <f t="shared" si="23"/>
        <v>86</v>
      </c>
      <c r="C846" s="106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5">
        <f t="shared" si="23"/>
        <v>90</v>
      </c>
      <c r="C847" s="106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5">
        <f t="shared" si="23"/>
        <v>93</v>
      </c>
      <c r="C848" s="106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5">
        <f t="shared" si="23"/>
        <v>94</v>
      </c>
      <c r="C849" s="106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5">
        <f t="shared" si="23"/>
        <v>96</v>
      </c>
      <c r="C850" s="106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5">
        <f t="shared" si="23"/>
        <v>98</v>
      </c>
      <c r="C851" s="106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5">
        <f t="shared" si="23"/>
        <v>107</v>
      </c>
      <c r="C852" s="106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5">
        <f t="shared" si="23"/>
        <v>110</v>
      </c>
      <c r="C853" s="106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5">
        <f t="shared" si="23"/>
        <v>116</v>
      </c>
      <c r="C854" s="106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5">
        <f t="shared" si="23"/>
        <v>140</v>
      </c>
      <c r="C855" s="106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5">
        <f t="shared" si="23"/>
        <v>141</v>
      </c>
      <c r="C856" s="106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5">
        <f t="shared" si="23"/>
        <v>147</v>
      </c>
      <c r="C857" s="106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5">
        <f t="shared" si="23"/>
        <v>156</v>
      </c>
      <c r="C858" s="106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5">
        <f t="shared" si="23"/>
        <v>163</v>
      </c>
      <c r="C859" s="106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5">
        <f t="shared" si="23"/>
        <v>167</v>
      </c>
      <c r="C860" s="106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5">
        <f t="shared" si="23"/>
        <v>171</v>
      </c>
      <c r="C861" s="106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5">
        <f t="shared" si="23"/>
        <v>172</v>
      </c>
      <c r="C862" s="106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5">
        <f t="shared" si="23"/>
        <v>173</v>
      </c>
      <c r="C863" s="106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5">
        <f t="shared" si="23"/>
        <v>174</v>
      </c>
      <c r="C864" s="106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5">
        <f t="shared" si="23"/>
        <v>176</v>
      </c>
      <c r="C865" s="106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5">
        <f t="shared" si="23"/>
        <v>183</v>
      </c>
      <c r="C866" s="106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5">
        <f t="shared" si="23"/>
        <v>194</v>
      </c>
      <c r="C867" s="106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5">
        <f t="shared" si="23"/>
        <v>203</v>
      </c>
      <c r="C868" s="106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5">
        <f t="shared" si="23"/>
        <v>204</v>
      </c>
      <c r="C869" s="106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5">
        <f t="shared" si="23"/>
        <v>205</v>
      </c>
      <c r="C870" s="106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5">
        <f t="shared" si="23"/>
        <v>207</v>
      </c>
      <c r="C871" s="106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5">
        <f t="shared" si="23"/>
        <v>208</v>
      </c>
      <c r="C872" s="106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5">
        <f t="shared" si="23"/>
        <v>209</v>
      </c>
      <c r="C873" s="106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5">
        <f t="shared" si="23"/>
        <v>211</v>
      </c>
      <c r="C874" s="106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5">
        <f t="shared" si="23"/>
        <v>212</v>
      </c>
      <c r="C875" s="106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5">
        <f t="shared" si="23"/>
        <v>224</v>
      </c>
      <c r="C876" s="106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5">
        <f t="shared" si="23"/>
        <v>225</v>
      </c>
      <c r="C877" s="106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5">
        <f t="shared" si="23"/>
        <v>226</v>
      </c>
      <c r="C878" s="106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5">
        <f t="shared" si="23"/>
        <v>227</v>
      </c>
      <c r="C879" s="106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5">
        <f t="shared" si="23"/>
        <v>228</v>
      </c>
      <c r="C880" s="106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5">
        <f t="shared" si="23"/>
        <v>229</v>
      </c>
      <c r="C881" s="106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5">
        <f t="shared" si="23"/>
        <v>230</v>
      </c>
      <c r="C882" s="106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5">
        <f t="shared" si="23"/>
        <v>231</v>
      </c>
      <c r="C883" s="106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5">
        <f t="shared" si="23"/>
        <v>232</v>
      </c>
      <c r="C884" s="106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5">
        <f t="shared" si="23"/>
        <v>233</v>
      </c>
      <c r="C885" s="106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5">
        <f t="shared" si="23"/>
        <v>234</v>
      </c>
      <c r="C886" s="106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5">
        <f t="shared" si="23"/>
        <v>235</v>
      </c>
      <c r="C887" s="106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5">
        <f t="shared" si="23"/>
        <v>236</v>
      </c>
      <c r="C888" s="106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5">
        <f t="shared" si="23"/>
        <v>237</v>
      </c>
      <c r="C889" s="106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5">
        <f t="shared" si="23"/>
        <v>238</v>
      </c>
      <c r="C890" s="106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5">
        <f t="shared" si="23"/>
        <v>239</v>
      </c>
      <c r="C891" s="106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5">
        <f t="shared" si="23"/>
        <v>240</v>
      </c>
      <c r="C892" s="106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5">
        <f t="shared" si="23"/>
        <v>241</v>
      </c>
      <c r="C893" s="106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5">
        <f t="shared" si="23"/>
        <v>242</v>
      </c>
      <c r="C894" s="106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5">
        <f t="shared" si="23"/>
        <v>243</v>
      </c>
      <c r="C895" s="106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5">
        <f t="shared" si="23"/>
        <v>244</v>
      </c>
      <c r="C896" s="106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5">
        <f t="shared" si="23"/>
        <v>245</v>
      </c>
      <c r="C897" s="106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5">
        <f t="shared" si="23"/>
        <v>246</v>
      </c>
      <c r="C898" s="106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5">
        <f t="shared" si="23"/>
        <v>247</v>
      </c>
      <c r="C899" s="106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5">
        <f t="shared" si="23"/>
        <v>248</v>
      </c>
      <c r="C900" s="106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5">
        <f t="shared" si="23"/>
        <v>249</v>
      </c>
      <c r="C901" s="106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5">
        <f t="shared" si="23"/>
        <v>250</v>
      </c>
      <c r="C902" s="106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5">
        <f t="shared" si="23"/>
        <v>251</v>
      </c>
      <c r="C903" s="106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5">
        <f t="shared" si="23"/>
        <v>252</v>
      </c>
      <c r="C904" s="106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5">
        <f t="shared" si="23"/>
        <v>253</v>
      </c>
      <c r="C905" s="106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5">
        <f t="shared" ref="B906:B969" si="25">B771</f>
        <v>254</v>
      </c>
      <c r="C906" s="106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5">
        <f t="shared" si="25"/>
        <v>255</v>
      </c>
      <c r="C907" s="106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5">
        <f t="shared" si="25"/>
        <v>256</v>
      </c>
      <c r="C908" s="106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5">
        <f t="shared" si="25"/>
        <v>257</v>
      </c>
      <c r="C909" s="106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5">
        <f t="shared" si="25"/>
        <v>258</v>
      </c>
      <c r="C910" s="106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5">
        <f t="shared" si="25"/>
        <v>259</v>
      </c>
      <c r="C911" s="106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5">
        <f t="shared" si="25"/>
        <v>260</v>
      </c>
      <c r="C912" s="106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5">
        <f t="shared" si="25"/>
        <v>261</v>
      </c>
      <c r="C913" s="106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5">
        <f t="shared" si="25"/>
        <v>262</v>
      </c>
      <c r="C914" s="106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5">
        <f t="shared" si="25"/>
        <v>263</v>
      </c>
      <c r="C915" s="106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5">
        <f t="shared" si="25"/>
        <v>264</v>
      </c>
      <c r="C916" s="106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5">
        <f t="shared" si="25"/>
        <v>265</v>
      </c>
      <c r="C917" s="106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5">
        <f t="shared" si="25"/>
        <v>266</v>
      </c>
      <c r="C918" s="106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5">
        <f t="shared" si="25"/>
        <v>301</v>
      </c>
      <c r="C919" s="106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5">
        <f t="shared" si="25"/>
        <v>302</v>
      </c>
      <c r="C920" s="106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5">
        <f t="shared" si="25"/>
        <v>303</v>
      </c>
      <c r="C921" s="106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5">
        <f t="shared" si="25"/>
        <v>304</v>
      </c>
      <c r="C922" s="106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5">
        <f t="shared" si="25"/>
        <v>305</v>
      </c>
      <c r="C923" s="106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5">
        <f t="shared" si="25"/>
        <v>306</v>
      </c>
      <c r="C924" s="106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5">
        <f t="shared" si="25"/>
        <v>307</v>
      </c>
      <c r="C925" s="106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5">
        <f t="shared" si="25"/>
        <v>308</v>
      </c>
      <c r="C926" s="106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5">
        <f t="shared" si="25"/>
        <v>309</v>
      </c>
      <c r="C927" s="106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5">
        <f t="shared" si="25"/>
        <v>310</v>
      </c>
      <c r="C928" s="106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5">
        <f t="shared" si="25"/>
        <v>311</v>
      </c>
      <c r="C929" s="106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5">
        <f t="shared" si="25"/>
        <v>312</v>
      </c>
      <c r="C930" s="106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5">
        <f t="shared" si="25"/>
        <v>1301</v>
      </c>
      <c r="C931" s="106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5">
        <f t="shared" si="25"/>
        <v>1302</v>
      </c>
      <c r="C932" s="106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5">
        <f t="shared" si="25"/>
        <v>1303</v>
      </c>
      <c r="C933" s="106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5">
        <f t="shared" si="25"/>
        <v>1304</v>
      </c>
      <c r="C934" s="106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5">
        <f t="shared" si="25"/>
        <v>1315</v>
      </c>
      <c r="C935" s="106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5">
        <f t="shared" si="25"/>
        <v>1316</v>
      </c>
      <c r="C936" s="106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5">
        <f t="shared" si="25"/>
        <v>1318</v>
      </c>
      <c r="C937" s="106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5">
        <f t="shared" si="25"/>
        <v>1321</v>
      </c>
      <c r="C938" s="106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5">
        <f t="shared" si="25"/>
        <v>1322</v>
      </c>
      <c r="C939" s="106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5">
        <f t="shared" si="25"/>
        <v>1323</v>
      </c>
      <c r="C940" s="106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5">
        <f t="shared" si="25"/>
        <v>1325</v>
      </c>
      <c r="C941" s="106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5">
        <f t="shared" si="25"/>
        <v>1326</v>
      </c>
      <c r="C942" s="106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5">
        <f t="shared" si="25"/>
        <v>1501</v>
      </c>
      <c r="C943" s="106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5">
        <f t="shared" si="25"/>
        <v>1502</v>
      </c>
      <c r="C944" s="106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5">
        <f t="shared" si="25"/>
        <v>1503</v>
      </c>
      <c r="C945" s="106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5">
        <f t="shared" si="25"/>
        <v>1504</v>
      </c>
      <c r="C946" s="106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5">
        <f t="shared" si="25"/>
        <v>1</v>
      </c>
      <c r="C947" s="106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5">
        <f t="shared" si="25"/>
        <v>2</v>
      </c>
      <c r="C948" s="106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5">
        <f t="shared" si="25"/>
        <v>4</v>
      </c>
      <c r="C949" s="106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5">
        <f t="shared" si="25"/>
        <v>9</v>
      </c>
      <c r="C950" s="106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5">
        <f t="shared" si="25"/>
        <v>12</v>
      </c>
      <c r="C951" s="106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5">
        <f t="shared" si="25"/>
        <v>13</v>
      </c>
      <c r="C952" s="106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5">
        <f t="shared" si="25"/>
        <v>15</v>
      </c>
      <c r="C953" s="106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5">
        <f t="shared" si="25"/>
        <v>21</v>
      </c>
      <c r="C954" s="106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5">
        <f t="shared" si="25"/>
        <v>22</v>
      </c>
      <c r="C955" s="106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5">
        <f t="shared" si="25"/>
        <v>23</v>
      </c>
      <c r="C956" s="106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5">
        <f t="shared" si="25"/>
        <v>24</v>
      </c>
      <c r="C957" s="106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5">
        <f t="shared" si="25"/>
        <v>25</v>
      </c>
      <c r="C958" s="106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5">
        <f t="shared" si="25"/>
        <v>26</v>
      </c>
      <c r="C959" s="106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5">
        <f t="shared" si="25"/>
        <v>27</v>
      </c>
      <c r="C960" s="106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5">
        <f t="shared" si="25"/>
        <v>28</v>
      </c>
      <c r="C961" s="106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5">
        <f t="shared" si="25"/>
        <v>32</v>
      </c>
      <c r="C962" s="106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5">
        <f t="shared" si="25"/>
        <v>34</v>
      </c>
      <c r="C963" s="106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5">
        <f t="shared" si="25"/>
        <v>35</v>
      </c>
      <c r="C964" s="106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5">
        <f t="shared" si="25"/>
        <v>36</v>
      </c>
      <c r="C965" s="106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5">
        <f t="shared" si="25"/>
        <v>42</v>
      </c>
      <c r="C966" s="106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5">
        <f t="shared" si="25"/>
        <v>43</v>
      </c>
      <c r="C967" s="106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5">
        <f t="shared" si="25"/>
        <v>44</v>
      </c>
      <c r="C968" s="106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5">
        <f t="shared" si="25"/>
        <v>46</v>
      </c>
      <c r="C969" s="106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5">
        <f t="shared" ref="B970:B1033" si="27">B835</f>
        <v>47</v>
      </c>
      <c r="C970" s="106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5">
        <f t="shared" si="27"/>
        <v>48</v>
      </c>
      <c r="C971" s="106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5">
        <f t="shared" si="27"/>
        <v>50</v>
      </c>
      <c r="C972" s="106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5">
        <f t="shared" si="27"/>
        <v>54</v>
      </c>
      <c r="C973" s="106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5">
        <f t="shared" si="27"/>
        <v>58</v>
      </c>
      <c r="C974" s="106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5">
        <f t="shared" si="27"/>
        <v>62</v>
      </c>
      <c r="C975" s="106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5">
        <f t="shared" si="27"/>
        <v>63</v>
      </c>
      <c r="C976" s="106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5">
        <f t="shared" si="27"/>
        <v>64</v>
      </c>
      <c r="C977" s="106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5">
        <f t="shared" si="27"/>
        <v>68</v>
      </c>
      <c r="C978" s="106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5">
        <f t="shared" si="27"/>
        <v>74</v>
      </c>
      <c r="C979" s="106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5">
        <f t="shared" si="27"/>
        <v>83</v>
      </c>
      <c r="C980" s="106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5">
        <f t="shared" si="27"/>
        <v>86</v>
      </c>
      <c r="C981" s="106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5">
        <f t="shared" si="27"/>
        <v>90</v>
      </c>
      <c r="C982" s="106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5">
        <f t="shared" si="27"/>
        <v>93</v>
      </c>
      <c r="C983" s="106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5">
        <f t="shared" si="27"/>
        <v>94</v>
      </c>
      <c r="C984" s="106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5">
        <f t="shared" si="27"/>
        <v>96</v>
      </c>
      <c r="C985" s="106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5">
        <f t="shared" si="27"/>
        <v>98</v>
      </c>
      <c r="C986" s="106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5">
        <f t="shared" si="27"/>
        <v>107</v>
      </c>
      <c r="C987" s="106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5">
        <f t="shared" si="27"/>
        <v>110</v>
      </c>
      <c r="C988" s="106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5">
        <f t="shared" si="27"/>
        <v>116</v>
      </c>
      <c r="C989" s="106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5">
        <f t="shared" si="27"/>
        <v>140</v>
      </c>
      <c r="C990" s="106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5">
        <f t="shared" si="27"/>
        <v>141</v>
      </c>
      <c r="C991" s="106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5">
        <f t="shared" si="27"/>
        <v>147</v>
      </c>
      <c r="C992" s="106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5">
        <f t="shared" si="27"/>
        <v>156</v>
      </c>
      <c r="C993" s="106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5">
        <f t="shared" si="27"/>
        <v>163</v>
      </c>
      <c r="C994" s="106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5">
        <f t="shared" si="27"/>
        <v>167</v>
      </c>
      <c r="C995" s="106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5">
        <f t="shared" si="27"/>
        <v>171</v>
      </c>
      <c r="C996" s="106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5">
        <f t="shared" si="27"/>
        <v>172</v>
      </c>
      <c r="C997" s="106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5">
        <f t="shared" si="27"/>
        <v>173</v>
      </c>
      <c r="C998" s="106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5">
        <f t="shared" si="27"/>
        <v>174</v>
      </c>
      <c r="C999" s="106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5">
        <f t="shared" si="27"/>
        <v>176</v>
      </c>
      <c r="C1000" s="106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5">
        <f t="shared" si="27"/>
        <v>183</v>
      </c>
      <c r="C1001" s="106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5">
        <f t="shared" si="27"/>
        <v>194</v>
      </c>
      <c r="C1002" s="106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5">
        <f t="shared" si="27"/>
        <v>203</v>
      </c>
      <c r="C1003" s="106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5">
        <f t="shared" si="27"/>
        <v>204</v>
      </c>
      <c r="C1004" s="106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5">
        <f t="shared" si="27"/>
        <v>205</v>
      </c>
      <c r="C1005" s="106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5">
        <f t="shared" si="27"/>
        <v>207</v>
      </c>
      <c r="C1006" s="106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5">
        <f t="shared" si="27"/>
        <v>208</v>
      </c>
      <c r="C1007" s="106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5">
        <f t="shared" si="27"/>
        <v>209</v>
      </c>
      <c r="C1008" s="106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5">
        <f t="shared" si="27"/>
        <v>211</v>
      </c>
      <c r="C1009" s="106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5">
        <f t="shared" si="27"/>
        <v>212</v>
      </c>
      <c r="C1010" s="106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5">
        <f t="shared" si="27"/>
        <v>224</v>
      </c>
      <c r="C1011" s="106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5">
        <f t="shared" si="27"/>
        <v>225</v>
      </c>
      <c r="C1012" s="106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5">
        <f t="shared" si="27"/>
        <v>226</v>
      </c>
      <c r="C1013" s="106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5">
        <f t="shared" si="27"/>
        <v>227</v>
      </c>
      <c r="C1014" s="106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5">
        <f t="shared" si="27"/>
        <v>228</v>
      </c>
      <c r="C1015" s="106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5">
        <f t="shared" si="27"/>
        <v>229</v>
      </c>
      <c r="C1016" s="106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5">
        <f t="shared" si="27"/>
        <v>230</v>
      </c>
      <c r="C1017" s="106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5">
        <f t="shared" si="27"/>
        <v>231</v>
      </c>
      <c r="C1018" s="106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5">
        <f t="shared" si="27"/>
        <v>232</v>
      </c>
      <c r="C1019" s="106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5">
        <f t="shared" si="27"/>
        <v>233</v>
      </c>
      <c r="C1020" s="106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5">
        <f t="shared" si="27"/>
        <v>234</v>
      </c>
      <c r="C1021" s="106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5">
        <f t="shared" si="27"/>
        <v>235</v>
      </c>
      <c r="C1022" s="106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5">
        <f t="shared" si="27"/>
        <v>236</v>
      </c>
      <c r="C1023" s="106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5">
        <f t="shared" si="27"/>
        <v>237</v>
      </c>
      <c r="C1024" s="106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5">
        <f t="shared" si="27"/>
        <v>238</v>
      </c>
      <c r="C1025" s="106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5">
        <f t="shared" si="27"/>
        <v>239</v>
      </c>
      <c r="C1026" s="106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5">
        <f t="shared" si="27"/>
        <v>240</v>
      </c>
      <c r="C1027" s="106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5">
        <f t="shared" si="27"/>
        <v>241</v>
      </c>
      <c r="C1028" s="106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5">
        <f t="shared" si="27"/>
        <v>242</v>
      </c>
      <c r="C1029" s="106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5">
        <f t="shared" si="27"/>
        <v>243</v>
      </c>
      <c r="C1030" s="106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5">
        <f t="shared" si="27"/>
        <v>244</v>
      </c>
      <c r="C1031" s="106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5">
        <f t="shared" si="27"/>
        <v>245</v>
      </c>
      <c r="C1032" s="106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5">
        <f t="shared" si="27"/>
        <v>246</v>
      </c>
      <c r="C1033" s="106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5">
        <f t="shared" ref="B1034:B1097" si="29">B899</f>
        <v>247</v>
      </c>
      <c r="C1034" s="106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5">
        <f t="shared" si="29"/>
        <v>248</v>
      </c>
      <c r="C1035" s="106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5">
        <f t="shared" si="29"/>
        <v>249</v>
      </c>
      <c r="C1036" s="106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5">
        <f t="shared" si="29"/>
        <v>250</v>
      </c>
      <c r="C1037" s="106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5">
        <f t="shared" si="29"/>
        <v>251</v>
      </c>
      <c r="C1038" s="106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5">
        <f t="shared" si="29"/>
        <v>252</v>
      </c>
      <c r="C1039" s="106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5">
        <f t="shared" si="29"/>
        <v>253</v>
      </c>
      <c r="C1040" s="106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5">
        <f t="shared" si="29"/>
        <v>254</v>
      </c>
      <c r="C1041" s="106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5">
        <f t="shared" si="29"/>
        <v>255</v>
      </c>
      <c r="C1042" s="106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5">
        <f t="shared" si="29"/>
        <v>256</v>
      </c>
      <c r="C1043" s="106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5">
        <f t="shared" si="29"/>
        <v>257</v>
      </c>
      <c r="C1044" s="106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5">
        <f t="shared" si="29"/>
        <v>258</v>
      </c>
      <c r="C1045" s="106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5">
        <f t="shared" si="29"/>
        <v>259</v>
      </c>
      <c r="C1046" s="106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5">
        <f t="shared" si="29"/>
        <v>260</v>
      </c>
      <c r="C1047" s="106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5">
        <f t="shared" si="29"/>
        <v>261</v>
      </c>
      <c r="C1048" s="106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5">
        <f t="shared" si="29"/>
        <v>262</v>
      </c>
      <c r="C1049" s="106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5">
        <f t="shared" si="29"/>
        <v>263</v>
      </c>
      <c r="C1050" s="106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5">
        <f t="shared" si="29"/>
        <v>264</v>
      </c>
      <c r="C1051" s="106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5">
        <f t="shared" si="29"/>
        <v>265</v>
      </c>
      <c r="C1052" s="106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5">
        <f t="shared" si="29"/>
        <v>266</v>
      </c>
      <c r="C1053" s="106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5">
        <f t="shared" si="29"/>
        <v>301</v>
      </c>
      <c r="C1054" s="106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5">
        <f t="shared" si="29"/>
        <v>302</v>
      </c>
      <c r="C1055" s="106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5">
        <f t="shared" si="29"/>
        <v>303</v>
      </c>
      <c r="C1056" s="106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5">
        <f t="shared" si="29"/>
        <v>304</v>
      </c>
      <c r="C1057" s="106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5">
        <f t="shared" si="29"/>
        <v>305</v>
      </c>
      <c r="C1058" s="106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5">
        <f t="shared" si="29"/>
        <v>306</v>
      </c>
      <c r="C1059" s="106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5">
        <f t="shared" si="29"/>
        <v>307</v>
      </c>
      <c r="C1060" s="106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5">
        <f t="shared" si="29"/>
        <v>308</v>
      </c>
      <c r="C1061" s="106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5">
        <f t="shared" si="29"/>
        <v>309</v>
      </c>
      <c r="C1062" s="106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5">
        <f t="shared" si="29"/>
        <v>310</v>
      </c>
      <c r="C1063" s="106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5">
        <f t="shared" si="29"/>
        <v>311</v>
      </c>
      <c r="C1064" s="106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5">
        <f t="shared" si="29"/>
        <v>312</v>
      </c>
      <c r="C1065" s="106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5">
        <f t="shared" si="29"/>
        <v>1301</v>
      </c>
      <c r="C1066" s="106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5">
        <f t="shared" si="29"/>
        <v>1302</v>
      </c>
      <c r="C1067" s="106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5">
        <f t="shared" si="29"/>
        <v>1303</v>
      </c>
      <c r="C1068" s="106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5">
        <f t="shared" si="29"/>
        <v>1304</v>
      </c>
      <c r="C1069" s="106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5">
        <f t="shared" si="29"/>
        <v>1315</v>
      </c>
      <c r="C1070" s="106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5">
        <f t="shared" si="29"/>
        <v>1316</v>
      </c>
      <c r="C1071" s="106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5">
        <f t="shared" si="29"/>
        <v>1318</v>
      </c>
      <c r="C1072" s="106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5">
        <f t="shared" si="29"/>
        <v>1321</v>
      </c>
      <c r="C1073" s="106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5">
        <f t="shared" si="29"/>
        <v>1322</v>
      </c>
      <c r="C1074" s="106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5">
        <f t="shared" si="29"/>
        <v>1323</v>
      </c>
      <c r="C1075" s="106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5">
        <f t="shared" si="29"/>
        <v>1325</v>
      </c>
      <c r="C1076" s="106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5">
        <f t="shared" si="29"/>
        <v>1326</v>
      </c>
      <c r="C1077" s="106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5">
        <f t="shared" si="29"/>
        <v>1501</v>
      </c>
      <c r="C1078" s="106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5">
        <f t="shared" si="29"/>
        <v>1502</v>
      </c>
      <c r="C1079" s="106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5">
        <f t="shared" si="29"/>
        <v>1503</v>
      </c>
      <c r="C1080" s="106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5">
        <f t="shared" si="29"/>
        <v>1504</v>
      </c>
      <c r="C1081" s="106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5">
        <f t="shared" si="29"/>
        <v>1</v>
      </c>
      <c r="C1082" s="106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5">
        <f t="shared" si="29"/>
        <v>2</v>
      </c>
      <c r="C1083" s="106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5">
        <f t="shared" si="29"/>
        <v>4</v>
      </c>
      <c r="C1084" s="106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5">
        <f t="shared" si="29"/>
        <v>9</v>
      </c>
      <c r="C1085" s="106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5">
        <f t="shared" si="29"/>
        <v>12</v>
      </c>
      <c r="C1086" s="106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5">
        <f t="shared" si="29"/>
        <v>13</v>
      </c>
      <c r="C1087" s="106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5">
        <f t="shared" si="29"/>
        <v>15</v>
      </c>
      <c r="C1088" s="106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5">
        <f t="shared" si="29"/>
        <v>21</v>
      </c>
      <c r="C1089" s="106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5">
        <f t="shared" si="29"/>
        <v>22</v>
      </c>
      <c r="C1090" s="106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5">
        <f t="shared" si="29"/>
        <v>23</v>
      </c>
      <c r="C1091" s="106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5">
        <f t="shared" si="29"/>
        <v>24</v>
      </c>
      <c r="C1092" s="106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5">
        <f t="shared" si="29"/>
        <v>25</v>
      </c>
      <c r="C1093" s="106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5">
        <f t="shared" si="29"/>
        <v>26</v>
      </c>
      <c r="C1094" s="106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5">
        <f t="shared" si="29"/>
        <v>27</v>
      </c>
      <c r="C1095" s="106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5">
        <f t="shared" si="29"/>
        <v>28</v>
      </c>
      <c r="C1096" s="106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5">
        <f t="shared" si="29"/>
        <v>32</v>
      </c>
      <c r="C1097" s="106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5">
        <f t="shared" ref="B1098:B1161" si="31">B963</f>
        <v>34</v>
      </c>
      <c r="C1098" s="106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5">
        <f t="shared" si="31"/>
        <v>35</v>
      </c>
      <c r="C1099" s="106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5">
        <f t="shared" si="31"/>
        <v>36</v>
      </c>
      <c r="C1100" s="106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5">
        <f t="shared" si="31"/>
        <v>42</v>
      </c>
      <c r="C1101" s="106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5">
        <f t="shared" si="31"/>
        <v>43</v>
      </c>
      <c r="C1102" s="106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5">
        <f t="shared" si="31"/>
        <v>44</v>
      </c>
      <c r="C1103" s="106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5">
        <f t="shared" si="31"/>
        <v>46</v>
      </c>
      <c r="C1104" s="106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5">
        <f t="shared" si="31"/>
        <v>47</v>
      </c>
      <c r="C1105" s="106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5">
        <f t="shared" si="31"/>
        <v>48</v>
      </c>
      <c r="C1106" s="106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5">
        <f t="shared" si="31"/>
        <v>50</v>
      </c>
      <c r="C1107" s="106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5">
        <f t="shared" si="31"/>
        <v>54</v>
      </c>
      <c r="C1108" s="106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5">
        <f t="shared" si="31"/>
        <v>58</v>
      </c>
      <c r="C1109" s="106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5">
        <f t="shared" si="31"/>
        <v>62</v>
      </c>
      <c r="C1110" s="106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5">
        <f t="shared" si="31"/>
        <v>63</v>
      </c>
      <c r="C1111" s="106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5">
        <f t="shared" si="31"/>
        <v>64</v>
      </c>
      <c r="C1112" s="106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5">
        <f t="shared" si="31"/>
        <v>68</v>
      </c>
      <c r="C1113" s="106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5">
        <f t="shared" si="31"/>
        <v>74</v>
      </c>
      <c r="C1114" s="106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5">
        <f t="shared" si="31"/>
        <v>83</v>
      </c>
      <c r="C1115" s="106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5">
        <f t="shared" si="31"/>
        <v>86</v>
      </c>
      <c r="C1116" s="106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5">
        <f t="shared" si="31"/>
        <v>90</v>
      </c>
      <c r="C1117" s="106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5">
        <f t="shared" si="31"/>
        <v>93</v>
      </c>
      <c r="C1118" s="106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5">
        <f t="shared" si="31"/>
        <v>94</v>
      </c>
      <c r="C1119" s="106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5">
        <f t="shared" si="31"/>
        <v>96</v>
      </c>
      <c r="C1120" s="106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5">
        <f t="shared" si="31"/>
        <v>98</v>
      </c>
      <c r="C1121" s="106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5">
        <f t="shared" si="31"/>
        <v>107</v>
      </c>
      <c r="C1122" s="106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5">
        <f t="shared" si="31"/>
        <v>110</v>
      </c>
      <c r="C1123" s="106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5">
        <f t="shared" si="31"/>
        <v>116</v>
      </c>
      <c r="C1124" s="106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5">
        <f t="shared" si="31"/>
        <v>140</v>
      </c>
      <c r="C1125" s="106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5">
        <f t="shared" si="31"/>
        <v>141</v>
      </c>
      <c r="C1126" s="106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5">
        <f t="shared" si="31"/>
        <v>147</v>
      </c>
      <c r="C1127" s="106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5">
        <f t="shared" si="31"/>
        <v>156</v>
      </c>
      <c r="C1128" s="106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5">
        <f t="shared" si="31"/>
        <v>163</v>
      </c>
      <c r="C1129" s="106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5">
        <f t="shared" si="31"/>
        <v>167</v>
      </c>
      <c r="C1130" s="106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5">
        <f t="shared" si="31"/>
        <v>171</v>
      </c>
      <c r="C1131" s="106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5">
        <f t="shared" si="31"/>
        <v>172</v>
      </c>
      <c r="C1132" s="106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5">
        <f t="shared" si="31"/>
        <v>173</v>
      </c>
      <c r="C1133" s="106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5">
        <f t="shared" si="31"/>
        <v>174</v>
      </c>
      <c r="C1134" s="106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5">
        <f t="shared" si="31"/>
        <v>176</v>
      </c>
      <c r="C1135" s="106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5">
        <f t="shared" si="31"/>
        <v>183</v>
      </c>
      <c r="C1136" s="106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5">
        <f t="shared" si="31"/>
        <v>194</v>
      </c>
      <c r="C1137" s="106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5">
        <f t="shared" si="31"/>
        <v>203</v>
      </c>
      <c r="C1138" s="106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5">
        <f t="shared" si="31"/>
        <v>204</v>
      </c>
      <c r="C1139" s="106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5">
        <f t="shared" si="31"/>
        <v>205</v>
      </c>
      <c r="C1140" s="106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5">
        <f t="shared" si="31"/>
        <v>207</v>
      </c>
      <c r="C1141" s="106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5">
        <f t="shared" si="31"/>
        <v>208</v>
      </c>
      <c r="C1142" s="106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5">
        <f t="shared" si="31"/>
        <v>209</v>
      </c>
      <c r="C1143" s="106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5">
        <f t="shared" si="31"/>
        <v>211</v>
      </c>
      <c r="C1144" s="106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5">
        <f t="shared" si="31"/>
        <v>212</v>
      </c>
      <c r="C1145" s="106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5">
        <f t="shared" si="31"/>
        <v>224</v>
      </c>
      <c r="C1146" s="106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5">
        <f t="shared" si="31"/>
        <v>225</v>
      </c>
      <c r="C1147" s="106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5">
        <f t="shared" si="31"/>
        <v>226</v>
      </c>
      <c r="C1148" s="106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5">
        <f t="shared" si="31"/>
        <v>227</v>
      </c>
      <c r="C1149" s="106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5">
        <f t="shared" si="31"/>
        <v>228</v>
      </c>
      <c r="C1150" s="106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5">
        <f t="shared" si="31"/>
        <v>229</v>
      </c>
      <c r="C1151" s="106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5">
        <f t="shared" si="31"/>
        <v>230</v>
      </c>
      <c r="C1152" s="106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5">
        <f t="shared" si="31"/>
        <v>231</v>
      </c>
      <c r="C1153" s="106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5">
        <f t="shared" si="31"/>
        <v>232</v>
      </c>
      <c r="C1154" s="106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5">
        <f t="shared" si="31"/>
        <v>233</v>
      </c>
      <c r="C1155" s="106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5">
        <f t="shared" si="31"/>
        <v>234</v>
      </c>
      <c r="C1156" s="106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5">
        <f t="shared" si="31"/>
        <v>235</v>
      </c>
      <c r="C1157" s="106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5">
        <f t="shared" si="31"/>
        <v>236</v>
      </c>
      <c r="C1158" s="106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5">
        <f t="shared" si="31"/>
        <v>237</v>
      </c>
      <c r="C1159" s="106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5">
        <f t="shared" si="31"/>
        <v>238</v>
      </c>
      <c r="C1160" s="106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5">
        <f t="shared" si="31"/>
        <v>239</v>
      </c>
      <c r="C1161" s="106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5">
        <f t="shared" ref="B1162:B1225" si="33">B1027</f>
        <v>240</v>
      </c>
      <c r="C1162" s="106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5">
        <f t="shared" si="33"/>
        <v>241</v>
      </c>
      <c r="C1163" s="106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5">
        <f t="shared" si="33"/>
        <v>242</v>
      </c>
      <c r="C1164" s="106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5">
        <f t="shared" si="33"/>
        <v>243</v>
      </c>
      <c r="C1165" s="106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5">
        <f t="shared" si="33"/>
        <v>244</v>
      </c>
      <c r="C1166" s="106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5">
        <f t="shared" si="33"/>
        <v>245</v>
      </c>
      <c r="C1167" s="106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5">
        <f t="shared" si="33"/>
        <v>246</v>
      </c>
      <c r="C1168" s="106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5">
        <f t="shared" si="33"/>
        <v>247</v>
      </c>
      <c r="C1169" s="106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5">
        <f t="shared" si="33"/>
        <v>248</v>
      </c>
      <c r="C1170" s="106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5">
        <f t="shared" si="33"/>
        <v>249</v>
      </c>
      <c r="C1171" s="106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5">
        <f t="shared" si="33"/>
        <v>250</v>
      </c>
      <c r="C1172" s="106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5">
        <f t="shared" si="33"/>
        <v>251</v>
      </c>
      <c r="C1173" s="106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5">
        <f t="shared" si="33"/>
        <v>252</v>
      </c>
      <c r="C1174" s="106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5">
        <f t="shared" si="33"/>
        <v>253</v>
      </c>
      <c r="C1175" s="106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5">
        <f t="shared" si="33"/>
        <v>254</v>
      </c>
      <c r="C1176" s="106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5">
        <f t="shared" si="33"/>
        <v>255</v>
      </c>
      <c r="C1177" s="106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5">
        <f t="shared" si="33"/>
        <v>256</v>
      </c>
      <c r="C1178" s="106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5">
        <f t="shared" si="33"/>
        <v>257</v>
      </c>
      <c r="C1179" s="106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5">
        <f t="shared" si="33"/>
        <v>258</v>
      </c>
      <c r="C1180" s="106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5">
        <f t="shared" si="33"/>
        <v>259</v>
      </c>
      <c r="C1181" s="106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5">
        <f t="shared" si="33"/>
        <v>260</v>
      </c>
      <c r="C1182" s="106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5">
        <f t="shared" si="33"/>
        <v>261</v>
      </c>
      <c r="C1183" s="106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5">
        <f t="shared" si="33"/>
        <v>262</v>
      </c>
      <c r="C1184" s="106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5">
        <f t="shared" si="33"/>
        <v>263</v>
      </c>
      <c r="C1185" s="106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5">
        <f t="shared" si="33"/>
        <v>264</v>
      </c>
      <c r="C1186" s="106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5">
        <f t="shared" si="33"/>
        <v>265</v>
      </c>
      <c r="C1187" s="106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5">
        <f t="shared" si="33"/>
        <v>266</v>
      </c>
      <c r="C1188" s="106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5">
        <f t="shared" si="33"/>
        <v>301</v>
      </c>
      <c r="C1189" s="106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5">
        <f t="shared" si="33"/>
        <v>302</v>
      </c>
      <c r="C1190" s="106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5">
        <f t="shared" si="33"/>
        <v>303</v>
      </c>
      <c r="C1191" s="106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5">
        <f t="shared" si="33"/>
        <v>304</v>
      </c>
      <c r="C1192" s="106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5">
        <f t="shared" si="33"/>
        <v>305</v>
      </c>
      <c r="C1193" s="106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5">
        <f t="shared" si="33"/>
        <v>306</v>
      </c>
      <c r="C1194" s="106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5">
        <f t="shared" si="33"/>
        <v>307</v>
      </c>
      <c r="C1195" s="106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5">
        <f t="shared" si="33"/>
        <v>308</v>
      </c>
      <c r="C1196" s="106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5">
        <f t="shared" si="33"/>
        <v>309</v>
      </c>
      <c r="C1197" s="106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5">
        <f t="shared" si="33"/>
        <v>310</v>
      </c>
      <c r="C1198" s="106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5">
        <f t="shared" si="33"/>
        <v>311</v>
      </c>
      <c r="C1199" s="106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5">
        <f t="shared" si="33"/>
        <v>312</v>
      </c>
      <c r="C1200" s="106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5">
        <f t="shared" si="33"/>
        <v>1301</v>
      </c>
      <c r="C1201" s="106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5">
        <f t="shared" si="33"/>
        <v>1302</v>
      </c>
      <c r="C1202" s="106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5">
        <f t="shared" si="33"/>
        <v>1303</v>
      </c>
      <c r="C1203" s="106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5">
        <f t="shared" si="33"/>
        <v>1304</v>
      </c>
      <c r="C1204" s="106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5">
        <f t="shared" si="33"/>
        <v>1315</v>
      </c>
      <c r="C1205" s="106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5">
        <f t="shared" si="33"/>
        <v>1316</v>
      </c>
      <c r="C1206" s="106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5">
        <f t="shared" si="33"/>
        <v>1318</v>
      </c>
      <c r="C1207" s="106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5">
        <f t="shared" si="33"/>
        <v>1321</v>
      </c>
      <c r="C1208" s="106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5">
        <f t="shared" si="33"/>
        <v>1322</v>
      </c>
      <c r="C1209" s="106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5">
        <f t="shared" si="33"/>
        <v>1323</v>
      </c>
      <c r="C1210" s="106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5">
        <f t="shared" si="33"/>
        <v>1325</v>
      </c>
      <c r="C1211" s="106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5">
        <f t="shared" si="33"/>
        <v>1326</v>
      </c>
      <c r="C1212" s="106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5">
        <f t="shared" si="33"/>
        <v>1501</v>
      </c>
      <c r="C1213" s="106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5">
        <f t="shared" si="33"/>
        <v>1502</v>
      </c>
      <c r="C1214" s="106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5">
        <f t="shared" si="33"/>
        <v>1503</v>
      </c>
      <c r="C1215" s="106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5">
        <f t="shared" si="33"/>
        <v>1504</v>
      </c>
      <c r="C1216" s="106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5">
        <f t="shared" si="33"/>
        <v>1</v>
      </c>
      <c r="C1217" s="106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5">
        <f t="shared" si="33"/>
        <v>2</v>
      </c>
      <c r="C1218" s="106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5">
        <f t="shared" si="33"/>
        <v>4</v>
      </c>
      <c r="C1219" s="106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5">
        <f t="shared" si="33"/>
        <v>9</v>
      </c>
      <c r="C1220" s="106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5">
        <f t="shared" si="33"/>
        <v>12</v>
      </c>
      <c r="C1221" s="106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5">
        <f t="shared" si="33"/>
        <v>13</v>
      </c>
      <c r="C1222" s="106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5">
        <f t="shared" si="33"/>
        <v>15</v>
      </c>
      <c r="C1223" s="106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5">
        <f t="shared" si="33"/>
        <v>21</v>
      </c>
      <c r="C1224" s="106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5">
        <f t="shared" si="33"/>
        <v>22</v>
      </c>
      <c r="C1225" s="106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5">
        <f t="shared" ref="B1226:B1289" si="35">B1091</f>
        <v>23</v>
      </c>
      <c r="C1226" s="106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5">
        <f t="shared" si="35"/>
        <v>24</v>
      </c>
      <c r="C1227" s="106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5">
        <f t="shared" si="35"/>
        <v>25</v>
      </c>
      <c r="C1228" s="106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5">
        <f t="shared" si="35"/>
        <v>26</v>
      </c>
      <c r="C1229" s="106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5">
        <f t="shared" si="35"/>
        <v>27</v>
      </c>
      <c r="C1230" s="106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5">
        <f t="shared" si="35"/>
        <v>28</v>
      </c>
      <c r="C1231" s="106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5">
        <f t="shared" si="35"/>
        <v>32</v>
      </c>
      <c r="C1232" s="106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5">
        <f t="shared" si="35"/>
        <v>34</v>
      </c>
      <c r="C1233" s="106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5">
        <f t="shared" si="35"/>
        <v>35</v>
      </c>
      <c r="C1234" s="106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5">
        <f t="shared" si="35"/>
        <v>36</v>
      </c>
      <c r="C1235" s="106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5">
        <f t="shared" si="35"/>
        <v>42</v>
      </c>
      <c r="C1236" s="106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5">
        <f t="shared" si="35"/>
        <v>43</v>
      </c>
      <c r="C1237" s="106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5">
        <f t="shared" si="35"/>
        <v>44</v>
      </c>
      <c r="C1238" s="106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5">
        <f t="shared" si="35"/>
        <v>46</v>
      </c>
      <c r="C1239" s="106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5">
        <f t="shared" si="35"/>
        <v>47</v>
      </c>
      <c r="C1240" s="106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5">
        <f t="shared" si="35"/>
        <v>48</v>
      </c>
      <c r="C1241" s="106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5">
        <f t="shared" si="35"/>
        <v>50</v>
      </c>
      <c r="C1242" s="106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5">
        <f t="shared" si="35"/>
        <v>54</v>
      </c>
      <c r="C1243" s="106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5">
        <f t="shared" si="35"/>
        <v>58</v>
      </c>
      <c r="C1244" s="106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5">
        <f t="shared" si="35"/>
        <v>62</v>
      </c>
      <c r="C1245" s="106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5">
        <f t="shared" si="35"/>
        <v>63</v>
      </c>
      <c r="C1246" s="106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5">
        <f t="shared" si="35"/>
        <v>64</v>
      </c>
      <c r="C1247" s="106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5">
        <f t="shared" si="35"/>
        <v>68</v>
      </c>
      <c r="C1248" s="106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5">
        <f t="shared" si="35"/>
        <v>74</v>
      </c>
      <c r="C1249" s="106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5">
        <f t="shared" si="35"/>
        <v>83</v>
      </c>
      <c r="C1250" s="106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5">
        <f t="shared" si="35"/>
        <v>86</v>
      </c>
      <c r="C1251" s="106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5">
        <f t="shared" si="35"/>
        <v>90</v>
      </c>
      <c r="C1252" s="106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5">
        <f t="shared" si="35"/>
        <v>93</v>
      </c>
      <c r="C1253" s="106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5">
        <f t="shared" si="35"/>
        <v>94</v>
      </c>
      <c r="C1254" s="106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5">
        <f t="shared" si="35"/>
        <v>96</v>
      </c>
      <c r="C1255" s="106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5">
        <f t="shared" si="35"/>
        <v>98</v>
      </c>
      <c r="C1256" s="106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5">
        <f t="shared" si="35"/>
        <v>107</v>
      </c>
      <c r="C1257" s="106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5">
        <f t="shared" si="35"/>
        <v>110</v>
      </c>
      <c r="C1258" s="106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5">
        <f t="shared" si="35"/>
        <v>116</v>
      </c>
      <c r="C1259" s="106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5">
        <f t="shared" si="35"/>
        <v>140</v>
      </c>
      <c r="C1260" s="106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5">
        <f t="shared" si="35"/>
        <v>141</v>
      </c>
      <c r="C1261" s="106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5">
        <f t="shared" si="35"/>
        <v>147</v>
      </c>
      <c r="C1262" s="106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5">
        <f t="shared" si="35"/>
        <v>156</v>
      </c>
      <c r="C1263" s="106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5">
        <f t="shared" si="35"/>
        <v>163</v>
      </c>
      <c r="C1264" s="106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5">
        <f t="shared" si="35"/>
        <v>167</v>
      </c>
      <c r="C1265" s="106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5">
        <f t="shared" si="35"/>
        <v>171</v>
      </c>
      <c r="C1266" s="106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5">
        <f t="shared" si="35"/>
        <v>172</v>
      </c>
      <c r="C1267" s="106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5">
        <f t="shared" si="35"/>
        <v>173</v>
      </c>
      <c r="C1268" s="106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5">
        <f t="shared" si="35"/>
        <v>174</v>
      </c>
      <c r="C1269" s="106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5">
        <f t="shared" si="35"/>
        <v>176</v>
      </c>
      <c r="C1270" s="106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5">
        <f t="shared" si="35"/>
        <v>183</v>
      </c>
      <c r="C1271" s="106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5">
        <f t="shared" si="35"/>
        <v>194</v>
      </c>
      <c r="C1272" s="106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5">
        <f t="shared" si="35"/>
        <v>203</v>
      </c>
      <c r="C1273" s="106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5">
        <f t="shared" si="35"/>
        <v>204</v>
      </c>
      <c r="C1274" s="106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5">
        <f t="shared" si="35"/>
        <v>205</v>
      </c>
      <c r="C1275" s="106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5">
        <f t="shared" si="35"/>
        <v>207</v>
      </c>
      <c r="C1276" s="106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5">
        <f t="shared" si="35"/>
        <v>208</v>
      </c>
      <c r="C1277" s="106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5">
        <f t="shared" si="35"/>
        <v>209</v>
      </c>
      <c r="C1278" s="106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5">
        <f t="shared" si="35"/>
        <v>211</v>
      </c>
      <c r="C1279" s="106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5">
        <f t="shared" si="35"/>
        <v>212</v>
      </c>
      <c r="C1280" s="106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5">
        <f t="shared" si="35"/>
        <v>224</v>
      </c>
      <c r="C1281" s="106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5">
        <f t="shared" si="35"/>
        <v>225</v>
      </c>
      <c r="C1282" s="106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5">
        <f t="shared" si="35"/>
        <v>226</v>
      </c>
      <c r="C1283" s="106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5">
        <f t="shared" si="35"/>
        <v>227</v>
      </c>
      <c r="C1284" s="106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5">
        <f t="shared" si="35"/>
        <v>228</v>
      </c>
      <c r="C1285" s="106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5">
        <f t="shared" si="35"/>
        <v>229</v>
      </c>
      <c r="C1286" s="106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5">
        <f t="shared" si="35"/>
        <v>230</v>
      </c>
      <c r="C1287" s="106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5">
        <f t="shared" si="35"/>
        <v>231</v>
      </c>
      <c r="C1288" s="106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5">
        <f t="shared" si="35"/>
        <v>232</v>
      </c>
      <c r="C1289" s="106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5">
        <f t="shared" ref="B1290:B1353" si="37">B1155</f>
        <v>233</v>
      </c>
      <c r="C1290" s="106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5">
        <f t="shared" si="37"/>
        <v>234</v>
      </c>
      <c r="C1291" s="106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5">
        <f t="shared" si="37"/>
        <v>235</v>
      </c>
      <c r="C1292" s="106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5">
        <f t="shared" si="37"/>
        <v>236</v>
      </c>
      <c r="C1293" s="106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5">
        <f t="shared" si="37"/>
        <v>237</v>
      </c>
      <c r="C1294" s="106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5">
        <f t="shared" si="37"/>
        <v>238</v>
      </c>
      <c r="C1295" s="106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5">
        <f t="shared" si="37"/>
        <v>239</v>
      </c>
      <c r="C1296" s="106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5">
        <f t="shared" si="37"/>
        <v>240</v>
      </c>
      <c r="C1297" s="106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5">
        <f t="shared" si="37"/>
        <v>241</v>
      </c>
      <c r="C1298" s="106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5">
        <f t="shared" si="37"/>
        <v>242</v>
      </c>
      <c r="C1299" s="106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5">
        <f t="shared" si="37"/>
        <v>243</v>
      </c>
      <c r="C1300" s="106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5">
        <f t="shared" si="37"/>
        <v>244</v>
      </c>
      <c r="C1301" s="106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5">
        <f t="shared" si="37"/>
        <v>245</v>
      </c>
      <c r="C1302" s="106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5">
        <f t="shared" si="37"/>
        <v>246</v>
      </c>
      <c r="C1303" s="106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5">
        <f t="shared" si="37"/>
        <v>247</v>
      </c>
      <c r="C1304" s="106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5">
        <f t="shared" si="37"/>
        <v>248</v>
      </c>
      <c r="C1305" s="106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5">
        <f t="shared" si="37"/>
        <v>249</v>
      </c>
      <c r="C1306" s="106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5">
        <f t="shared" si="37"/>
        <v>250</v>
      </c>
      <c r="C1307" s="106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5">
        <f t="shared" si="37"/>
        <v>251</v>
      </c>
      <c r="C1308" s="106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5">
        <f t="shared" si="37"/>
        <v>252</v>
      </c>
      <c r="C1309" s="106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5">
        <f t="shared" si="37"/>
        <v>253</v>
      </c>
      <c r="C1310" s="106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5">
        <f t="shared" si="37"/>
        <v>254</v>
      </c>
      <c r="C1311" s="106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5">
        <f t="shared" si="37"/>
        <v>255</v>
      </c>
      <c r="C1312" s="106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5">
        <f t="shared" si="37"/>
        <v>256</v>
      </c>
      <c r="C1313" s="106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5">
        <f t="shared" si="37"/>
        <v>257</v>
      </c>
      <c r="C1314" s="106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5">
        <f t="shared" si="37"/>
        <v>258</v>
      </c>
      <c r="C1315" s="106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5">
        <f t="shared" si="37"/>
        <v>259</v>
      </c>
      <c r="C1316" s="106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5">
        <f t="shared" si="37"/>
        <v>260</v>
      </c>
      <c r="C1317" s="106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5">
        <f t="shared" si="37"/>
        <v>261</v>
      </c>
      <c r="C1318" s="106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5">
        <f t="shared" si="37"/>
        <v>262</v>
      </c>
      <c r="C1319" s="106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5">
        <f t="shared" si="37"/>
        <v>263</v>
      </c>
      <c r="C1320" s="106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5">
        <f t="shared" si="37"/>
        <v>264</v>
      </c>
      <c r="C1321" s="106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5">
        <f t="shared" si="37"/>
        <v>265</v>
      </c>
      <c r="C1322" s="106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5">
        <f t="shared" si="37"/>
        <v>266</v>
      </c>
      <c r="C1323" s="106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5">
        <f t="shared" si="37"/>
        <v>301</v>
      </c>
      <c r="C1324" s="106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5">
        <f t="shared" si="37"/>
        <v>302</v>
      </c>
      <c r="C1325" s="106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5">
        <f t="shared" si="37"/>
        <v>303</v>
      </c>
      <c r="C1326" s="106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5">
        <f t="shared" si="37"/>
        <v>304</v>
      </c>
      <c r="C1327" s="106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5">
        <f t="shared" si="37"/>
        <v>305</v>
      </c>
      <c r="C1328" s="106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5">
        <f t="shared" si="37"/>
        <v>306</v>
      </c>
      <c r="C1329" s="106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5">
        <f t="shared" si="37"/>
        <v>307</v>
      </c>
      <c r="C1330" s="106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5">
        <f t="shared" si="37"/>
        <v>308</v>
      </c>
      <c r="C1331" s="106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5">
        <f t="shared" si="37"/>
        <v>309</v>
      </c>
      <c r="C1332" s="106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5">
        <f t="shared" si="37"/>
        <v>310</v>
      </c>
      <c r="C1333" s="106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5">
        <f t="shared" si="37"/>
        <v>311</v>
      </c>
      <c r="C1334" s="106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5">
        <f t="shared" si="37"/>
        <v>312</v>
      </c>
      <c r="C1335" s="106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5">
        <f t="shared" si="37"/>
        <v>1301</v>
      </c>
      <c r="C1336" s="106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5">
        <f t="shared" si="37"/>
        <v>1302</v>
      </c>
      <c r="C1337" s="106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5">
        <f t="shared" si="37"/>
        <v>1303</v>
      </c>
      <c r="C1338" s="106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5">
        <f t="shared" si="37"/>
        <v>1304</v>
      </c>
      <c r="C1339" s="106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5">
        <f t="shared" si="37"/>
        <v>1315</v>
      </c>
      <c r="C1340" s="106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5">
        <f t="shared" si="37"/>
        <v>1316</v>
      </c>
      <c r="C1341" s="106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5">
        <f t="shared" si="37"/>
        <v>1318</v>
      </c>
      <c r="C1342" s="106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5">
        <f t="shared" si="37"/>
        <v>1321</v>
      </c>
      <c r="C1343" s="106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5">
        <f t="shared" si="37"/>
        <v>1322</v>
      </c>
      <c r="C1344" s="106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5">
        <f t="shared" si="37"/>
        <v>1323</v>
      </c>
      <c r="C1345" s="106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5">
        <f t="shared" si="37"/>
        <v>1325</v>
      </c>
      <c r="C1346" s="106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5">
        <f t="shared" si="37"/>
        <v>1326</v>
      </c>
      <c r="C1347" s="106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5">
        <f t="shared" si="37"/>
        <v>1501</v>
      </c>
      <c r="C1348" s="106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5">
        <f t="shared" si="37"/>
        <v>1502</v>
      </c>
      <c r="C1349" s="106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5">
        <f t="shared" si="37"/>
        <v>1503</v>
      </c>
      <c r="C1350" s="106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5">
        <f t="shared" si="37"/>
        <v>1504</v>
      </c>
      <c r="C1351" s="106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5">
        <f t="shared" si="37"/>
        <v>1</v>
      </c>
      <c r="C1352" s="106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5">
        <f t="shared" si="37"/>
        <v>2</v>
      </c>
      <c r="C1353" s="106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5">
        <f t="shared" ref="B1354:B1417" si="39">B1219</f>
        <v>4</v>
      </c>
      <c r="C1354" s="106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5">
        <f t="shared" si="39"/>
        <v>9</v>
      </c>
      <c r="C1355" s="106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5">
        <f t="shared" si="39"/>
        <v>12</v>
      </c>
      <c r="C1356" s="106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5">
        <f t="shared" si="39"/>
        <v>13</v>
      </c>
      <c r="C1357" s="106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5">
        <f t="shared" si="39"/>
        <v>15</v>
      </c>
      <c r="C1358" s="106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5">
        <f t="shared" si="39"/>
        <v>21</v>
      </c>
      <c r="C1359" s="106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5">
        <f t="shared" si="39"/>
        <v>22</v>
      </c>
      <c r="C1360" s="106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5">
        <f t="shared" si="39"/>
        <v>23</v>
      </c>
      <c r="C1361" s="106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5">
        <f t="shared" si="39"/>
        <v>24</v>
      </c>
      <c r="C1362" s="106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5">
        <f t="shared" si="39"/>
        <v>25</v>
      </c>
      <c r="C1363" s="106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5">
        <f t="shared" si="39"/>
        <v>26</v>
      </c>
      <c r="C1364" s="106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5">
        <f t="shared" si="39"/>
        <v>27</v>
      </c>
      <c r="C1365" s="106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5">
        <f t="shared" si="39"/>
        <v>28</v>
      </c>
      <c r="C1366" s="106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5">
        <f t="shared" si="39"/>
        <v>32</v>
      </c>
      <c r="C1367" s="106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5">
        <f t="shared" si="39"/>
        <v>34</v>
      </c>
      <c r="C1368" s="106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5">
        <f t="shared" si="39"/>
        <v>35</v>
      </c>
      <c r="C1369" s="106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5">
        <f t="shared" si="39"/>
        <v>36</v>
      </c>
      <c r="C1370" s="106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5">
        <f t="shared" si="39"/>
        <v>42</v>
      </c>
      <c r="C1371" s="106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5">
        <f t="shared" si="39"/>
        <v>43</v>
      </c>
      <c r="C1372" s="106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5">
        <f t="shared" si="39"/>
        <v>44</v>
      </c>
      <c r="C1373" s="106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5">
        <f t="shared" si="39"/>
        <v>46</v>
      </c>
      <c r="C1374" s="106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5">
        <f t="shared" si="39"/>
        <v>47</v>
      </c>
      <c r="C1375" s="106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5">
        <f t="shared" si="39"/>
        <v>48</v>
      </c>
      <c r="C1376" s="106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5">
        <f t="shared" si="39"/>
        <v>50</v>
      </c>
      <c r="C1377" s="106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5">
        <f t="shared" si="39"/>
        <v>54</v>
      </c>
      <c r="C1378" s="106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5">
        <f t="shared" si="39"/>
        <v>58</v>
      </c>
      <c r="C1379" s="106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5">
        <f t="shared" si="39"/>
        <v>62</v>
      </c>
      <c r="C1380" s="106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5">
        <f t="shared" si="39"/>
        <v>63</v>
      </c>
      <c r="C1381" s="106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5">
        <f t="shared" si="39"/>
        <v>64</v>
      </c>
      <c r="C1382" s="106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5">
        <f t="shared" si="39"/>
        <v>68</v>
      </c>
      <c r="C1383" s="106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5">
        <f t="shared" si="39"/>
        <v>74</v>
      </c>
      <c r="C1384" s="106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5">
        <f t="shared" si="39"/>
        <v>83</v>
      </c>
      <c r="C1385" s="106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5">
        <f t="shared" si="39"/>
        <v>86</v>
      </c>
      <c r="C1386" s="106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5">
        <f t="shared" si="39"/>
        <v>90</v>
      </c>
      <c r="C1387" s="106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5">
        <f t="shared" si="39"/>
        <v>93</v>
      </c>
      <c r="C1388" s="106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5">
        <f t="shared" si="39"/>
        <v>94</v>
      </c>
      <c r="C1389" s="106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5">
        <f t="shared" si="39"/>
        <v>96</v>
      </c>
      <c r="C1390" s="106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5">
        <f t="shared" si="39"/>
        <v>98</v>
      </c>
      <c r="C1391" s="106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5">
        <f t="shared" si="39"/>
        <v>107</v>
      </c>
      <c r="C1392" s="106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5">
        <f t="shared" si="39"/>
        <v>110</v>
      </c>
      <c r="C1393" s="106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5">
        <f t="shared" si="39"/>
        <v>116</v>
      </c>
      <c r="C1394" s="106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5">
        <f t="shared" si="39"/>
        <v>140</v>
      </c>
      <c r="C1395" s="106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5">
        <f t="shared" si="39"/>
        <v>141</v>
      </c>
      <c r="C1396" s="106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5">
        <f t="shared" si="39"/>
        <v>147</v>
      </c>
      <c r="C1397" s="106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5">
        <f t="shared" si="39"/>
        <v>156</v>
      </c>
      <c r="C1398" s="106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5">
        <f t="shared" si="39"/>
        <v>163</v>
      </c>
      <c r="C1399" s="106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5">
        <f t="shared" si="39"/>
        <v>167</v>
      </c>
      <c r="C1400" s="106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5">
        <f t="shared" si="39"/>
        <v>171</v>
      </c>
      <c r="C1401" s="106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5">
        <f t="shared" si="39"/>
        <v>172</v>
      </c>
      <c r="C1402" s="106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5">
        <f t="shared" si="39"/>
        <v>173</v>
      </c>
      <c r="C1403" s="106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5">
        <f t="shared" si="39"/>
        <v>174</v>
      </c>
      <c r="C1404" s="106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5">
        <f t="shared" si="39"/>
        <v>176</v>
      </c>
      <c r="C1405" s="106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5">
        <f t="shared" si="39"/>
        <v>183</v>
      </c>
      <c r="C1406" s="106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5">
        <f t="shared" si="39"/>
        <v>194</v>
      </c>
      <c r="C1407" s="106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5">
        <f t="shared" si="39"/>
        <v>203</v>
      </c>
      <c r="C1408" s="106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5">
        <f t="shared" si="39"/>
        <v>204</v>
      </c>
      <c r="C1409" s="106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5">
        <f t="shared" si="39"/>
        <v>205</v>
      </c>
      <c r="C1410" s="106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5">
        <f t="shared" si="39"/>
        <v>207</v>
      </c>
      <c r="C1411" s="106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5">
        <f t="shared" si="39"/>
        <v>208</v>
      </c>
      <c r="C1412" s="106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5">
        <f t="shared" si="39"/>
        <v>209</v>
      </c>
      <c r="C1413" s="106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5">
        <f t="shared" si="39"/>
        <v>211</v>
      </c>
      <c r="C1414" s="106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5">
        <f t="shared" si="39"/>
        <v>212</v>
      </c>
      <c r="C1415" s="106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5">
        <f t="shared" si="39"/>
        <v>224</v>
      </c>
      <c r="C1416" s="106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5">
        <f t="shared" si="39"/>
        <v>225</v>
      </c>
      <c r="C1417" s="106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5">
        <f t="shared" ref="B1418:B1481" si="41">B1283</f>
        <v>226</v>
      </c>
      <c r="C1418" s="106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5">
        <f t="shared" si="41"/>
        <v>227</v>
      </c>
      <c r="C1419" s="106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5">
        <f t="shared" si="41"/>
        <v>228</v>
      </c>
      <c r="C1420" s="106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5">
        <f t="shared" si="41"/>
        <v>229</v>
      </c>
      <c r="C1421" s="106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5">
        <f t="shared" si="41"/>
        <v>230</v>
      </c>
      <c r="C1422" s="106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5">
        <f t="shared" si="41"/>
        <v>231</v>
      </c>
      <c r="C1423" s="106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5">
        <f t="shared" si="41"/>
        <v>232</v>
      </c>
      <c r="C1424" s="106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5">
        <f t="shared" si="41"/>
        <v>233</v>
      </c>
      <c r="C1425" s="106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5">
        <f t="shared" si="41"/>
        <v>234</v>
      </c>
      <c r="C1426" s="106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5">
        <f t="shared" si="41"/>
        <v>235</v>
      </c>
      <c r="C1427" s="106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5">
        <f t="shared" si="41"/>
        <v>236</v>
      </c>
      <c r="C1428" s="106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5">
        <f t="shared" si="41"/>
        <v>237</v>
      </c>
      <c r="C1429" s="106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5">
        <f t="shared" si="41"/>
        <v>238</v>
      </c>
      <c r="C1430" s="106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5">
        <f t="shared" si="41"/>
        <v>239</v>
      </c>
      <c r="C1431" s="106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5">
        <f t="shared" si="41"/>
        <v>240</v>
      </c>
      <c r="C1432" s="106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5">
        <f t="shared" si="41"/>
        <v>241</v>
      </c>
      <c r="C1433" s="106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5">
        <f t="shared" si="41"/>
        <v>242</v>
      </c>
      <c r="C1434" s="106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5">
        <f t="shared" si="41"/>
        <v>243</v>
      </c>
      <c r="C1435" s="106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5">
        <f t="shared" si="41"/>
        <v>244</v>
      </c>
      <c r="C1436" s="106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5">
        <f t="shared" si="41"/>
        <v>245</v>
      </c>
      <c r="C1437" s="106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5">
        <f t="shared" si="41"/>
        <v>246</v>
      </c>
      <c r="C1438" s="106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5">
        <f t="shared" si="41"/>
        <v>247</v>
      </c>
      <c r="C1439" s="106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5">
        <f t="shared" si="41"/>
        <v>248</v>
      </c>
      <c r="C1440" s="106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5">
        <f t="shared" si="41"/>
        <v>249</v>
      </c>
      <c r="C1441" s="106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5">
        <f t="shared" si="41"/>
        <v>250</v>
      </c>
      <c r="C1442" s="106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5">
        <f t="shared" si="41"/>
        <v>251</v>
      </c>
      <c r="C1443" s="106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5">
        <f t="shared" si="41"/>
        <v>252</v>
      </c>
      <c r="C1444" s="106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5">
        <f t="shared" si="41"/>
        <v>253</v>
      </c>
      <c r="C1445" s="106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5">
        <f t="shared" si="41"/>
        <v>254</v>
      </c>
      <c r="C1446" s="106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5">
        <f t="shared" si="41"/>
        <v>255</v>
      </c>
      <c r="C1447" s="106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5">
        <f t="shared" si="41"/>
        <v>256</v>
      </c>
      <c r="C1448" s="106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5">
        <f t="shared" si="41"/>
        <v>257</v>
      </c>
      <c r="C1449" s="106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5">
        <f t="shared" si="41"/>
        <v>258</v>
      </c>
      <c r="C1450" s="106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5">
        <f t="shared" si="41"/>
        <v>259</v>
      </c>
      <c r="C1451" s="106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5">
        <f t="shared" si="41"/>
        <v>260</v>
      </c>
      <c r="C1452" s="106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5">
        <f t="shared" si="41"/>
        <v>261</v>
      </c>
      <c r="C1453" s="106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5">
        <f t="shared" si="41"/>
        <v>262</v>
      </c>
      <c r="C1454" s="106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5">
        <f t="shared" si="41"/>
        <v>263</v>
      </c>
      <c r="C1455" s="106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5">
        <f t="shared" si="41"/>
        <v>264</v>
      </c>
      <c r="C1456" s="106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5">
        <f t="shared" si="41"/>
        <v>265</v>
      </c>
      <c r="C1457" s="106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5">
        <f t="shared" si="41"/>
        <v>266</v>
      </c>
      <c r="C1458" s="106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5">
        <f t="shared" si="41"/>
        <v>301</v>
      </c>
      <c r="C1459" s="106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5">
        <f t="shared" si="41"/>
        <v>302</v>
      </c>
      <c r="C1460" s="106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5">
        <f t="shared" si="41"/>
        <v>303</v>
      </c>
      <c r="C1461" s="106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5">
        <f t="shared" si="41"/>
        <v>304</v>
      </c>
      <c r="C1462" s="106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5">
        <f t="shared" si="41"/>
        <v>305</v>
      </c>
      <c r="C1463" s="106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5">
        <f t="shared" si="41"/>
        <v>306</v>
      </c>
      <c r="C1464" s="106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5">
        <f t="shared" si="41"/>
        <v>307</v>
      </c>
      <c r="C1465" s="106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5">
        <f t="shared" si="41"/>
        <v>308</v>
      </c>
      <c r="C1466" s="106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5">
        <f t="shared" si="41"/>
        <v>309</v>
      </c>
      <c r="C1467" s="106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5">
        <f t="shared" si="41"/>
        <v>310</v>
      </c>
      <c r="C1468" s="106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5">
        <f t="shared" si="41"/>
        <v>311</v>
      </c>
      <c r="C1469" s="106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5">
        <f t="shared" si="41"/>
        <v>312</v>
      </c>
      <c r="C1470" s="106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5">
        <f t="shared" si="41"/>
        <v>1301</v>
      </c>
      <c r="C1471" s="106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5">
        <f t="shared" si="41"/>
        <v>1302</v>
      </c>
      <c r="C1472" s="106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5">
        <f t="shared" si="41"/>
        <v>1303</v>
      </c>
      <c r="C1473" s="106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5">
        <f t="shared" si="41"/>
        <v>1304</v>
      </c>
      <c r="C1474" s="106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5">
        <f t="shared" si="41"/>
        <v>1315</v>
      </c>
      <c r="C1475" s="106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5">
        <f t="shared" si="41"/>
        <v>1316</v>
      </c>
      <c r="C1476" s="106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5">
        <f t="shared" si="41"/>
        <v>1318</v>
      </c>
      <c r="C1477" s="106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5">
        <f t="shared" si="41"/>
        <v>1321</v>
      </c>
      <c r="C1478" s="106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5">
        <f t="shared" si="41"/>
        <v>1322</v>
      </c>
      <c r="C1479" s="106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5">
        <f t="shared" si="41"/>
        <v>1323</v>
      </c>
      <c r="C1480" s="106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5">
        <f t="shared" si="41"/>
        <v>1325</v>
      </c>
      <c r="C1481" s="106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5">
        <f t="shared" ref="B1482:B1545" si="43">B1347</f>
        <v>1326</v>
      </c>
      <c r="C1482" s="106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5">
        <f t="shared" si="43"/>
        <v>1501</v>
      </c>
      <c r="C1483" s="106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5">
        <f t="shared" si="43"/>
        <v>1502</v>
      </c>
      <c r="C1484" s="106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5">
        <f t="shared" si="43"/>
        <v>1503</v>
      </c>
      <c r="C1485" s="106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5">
        <f t="shared" si="43"/>
        <v>1504</v>
      </c>
      <c r="C1486" s="106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5">
        <f t="shared" si="43"/>
        <v>1</v>
      </c>
      <c r="C1487" s="106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5">
        <f t="shared" si="43"/>
        <v>2</v>
      </c>
      <c r="C1488" s="106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5">
        <f t="shared" si="43"/>
        <v>4</v>
      </c>
      <c r="C1489" s="106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5">
        <f t="shared" si="43"/>
        <v>9</v>
      </c>
      <c r="C1490" s="106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5">
        <f t="shared" si="43"/>
        <v>12</v>
      </c>
      <c r="C1491" s="106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5">
        <f t="shared" si="43"/>
        <v>13</v>
      </c>
      <c r="C1492" s="106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5">
        <f t="shared" si="43"/>
        <v>15</v>
      </c>
      <c r="C1493" s="106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5">
        <f t="shared" si="43"/>
        <v>21</v>
      </c>
      <c r="C1494" s="106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5">
        <f t="shared" si="43"/>
        <v>22</v>
      </c>
      <c r="C1495" s="106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5">
        <f t="shared" si="43"/>
        <v>23</v>
      </c>
      <c r="C1496" s="106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5">
        <f t="shared" si="43"/>
        <v>24</v>
      </c>
      <c r="C1497" s="106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5">
        <f t="shared" si="43"/>
        <v>25</v>
      </c>
      <c r="C1498" s="106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5">
        <f t="shared" si="43"/>
        <v>26</v>
      </c>
      <c r="C1499" s="106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5">
        <f t="shared" si="43"/>
        <v>27</v>
      </c>
      <c r="C1500" s="106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5">
        <f t="shared" si="43"/>
        <v>28</v>
      </c>
      <c r="C1501" s="106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5">
        <f t="shared" si="43"/>
        <v>32</v>
      </c>
      <c r="C1502" s="106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5">
        <f t="shared" si="43"/>
        <v>34</v>
      </c>
      <c r="C1503" s="106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5">
        <f t="shared" si="43"/>
        <v>35</v>
      </c>
      <c r="C1504" s="106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5">
        <f t="shared" si="43"/>
        <v>36</v>
      </c>
      <c r="C1505" s="106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5">
        <f t="shared" si="43"/>
        <v>42</v>
      </c>
      <c r="C1506" s="106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5">
        <f t="shared" si="43"/>
        <v>43</v>
      </c>
      <c r="C1507" s="106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5">
        <f t="shared" si="43"/>
        <v>44</v>
      </c>
      <c r="C1508" s="106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5">
        <f t="shared" si="43"/>
        <v>46</v>
      </c>
      <c r="C1509" s="106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5">
        <f t="shared" si="43"/>
        <v>47</v>
      </c>
      <c r="C1510" s="106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5">
        <f t="shared" si="43"/>
        <v>48</v>
      </c>
      <c r="C1511" s="106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5">
        <f t="shared" si="43"/>
        <v>50</v>
      </c>
      <c r="C1512" s="106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5">
        <f t="shared" si="43"/>
        <v>54</v>
      </c>
      <c r="C1513" s="106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5">
        <f t="shared" si="43"/>
        <v>58</v>
      </c>
      <c r="C1514" s="106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5">
        <f t="shared" si="43"/>
        <v>62</v>
      </c>
      <c r="C1515" s="106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5">
        <f t="shared" si="43"/>
        <v>63</v>
      </c>
      <c r="C1516" s="106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5">
        <f t="shared" si="43"/>
        <v>64</v>
      </c>
      <c r="C1517" s="106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5">
        <f t="shared" si="43"/>
        <v>68</v>
      </c>
      <c r="C1518" s="106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5">
        <f t="shared" si="43"/>
        <v>74</v>
      </c>
      <c r="C1519" s="106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5">
        <f t="shared" si="43"/>
        <v>83</v>
      </c>
      <c r="C1520" s="106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5">
        <f t="shared" si="43"/>
        <v>86</v>
      </c>
      <c r="C1521" s="106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5">
        <f t="shared" si="43"/>
        <v>90</v>
      </c>
      <c r="C1522" s="106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5">
        <f t="shared" si="43"/>
        <v>93</v>
      </c>
      <c r="C1523" s="106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5">
        <f t="shared" si="43"/>
        <v>94</v>
      </c>
      <c r="C1524" s="106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5">
        <f t="shared" si="43"/>
        <v>96</v>
      </c>
      <c r="C1525" s="106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5">
        <f t="shared" si="43"/>
        <v>98</v>
      </c>
      <c r="C1526" s="106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5">
        <f t="shared" si="43"/>
        <v>107</v>
      </c>
      <c r="C1527" s="106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5">
        <f t="shared" si="43"/>
        <v>110</v>
      </c>
      <c r="C1528" s="106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5">
        <f t="shared" si="43"/>
        <v>116</v>
      </c>
      <c r="C1529" s="106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5">
        <f t="shared" si="43"/>
        <v>140</v>
      </c>
      <c r="C1530" s="106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5">
        <f t="shared" si="43"/>
        <v>141</v>
      </c>
      <c r="C1531" s="106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5">
        <f t="shared" si="43"/>
        <v>147</v>
      </c>
      <c r="C1532" s="106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5">
        <f t="shared" si="43"/>
        <v>156</v>
      </c>
      <c r="C1533" s="106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5">
        <f t="shared" si="43"/>
        <v>163</v>
      </c>
      <c r="C1534" s="106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5">
        <f t="shared" si="43"/>
        <v>167</v>
      </c>
      <c r="C1535" s="106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5">
        <f t="shared" si="43"/>
        <v>171</v>
      </c>
      <c r="C1536" s="106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5">
        <f t="shared" si="43"/>
        <v>172</v>
      </c>
      <c r="C1537" s="106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5">
        <f t="shared" si="43"/>
        <v>173</v>
      </c>
      <c r="C1538" s="106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5">
        <f t="shared" si="43"/>
        <v>174</v>
      </c>
      <c r="C1539" s="106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5">
        <f t="shared" si="43"/>
        <v>176</v>
      </c>
      <c r="C1540" s="106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5">
        <f t="shared" si="43"/>
        <v>183</v>
      </c>
      <c r="C1541" s="106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5">
        <f t="shared" si="43"/>
        <v>194</v>
      </c>
      <c r="C1542" s="106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5">
        <f t="shared" si="43"/>
        <v>203</v>
      </c>
      <c r="C1543" s="106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5">
        <f t="shared" si="43"/>
        <v>204</v>
      </c>
      <c r="C1544" s="106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5">
        <f t="shared" si="43"/>
        <v>205</v>
      </c>
      <c r="C1545" s="106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5">
        <f t="shared" ref="B1546:B1609" si="45">B1411</f>
        <v>207</v>
      </c>
      <c r="C1546" s="106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5">
        <f t="shared" si="45"/>
        <v>208</v>
      </c>
      <c r="C1547" s="106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5">
        <f t="shared" si="45"/>
        <v>209</v>
      </c>
      <c r="C1548" s="106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5">
        <f t="shared" si="45"/>
        <v>211</v>
      </c>
      <c r="C1549" s="106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5">
        <f t="shared" si="45"/>
        <v>212</v>
      </c>
      <c r="C1550" s="106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5">
        <f t="shared" si="45"/>
        <v>224</v>
      </c>
      <c r="C1551" s="106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5">
        <f t="shared" si="45"/>
        <v>225</v>
      </c>
      <c r="C1552" s="106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5">
        <f t="shared" si="45"/>
        <v>226</v>
      </c>
      <c r="C1553" s="106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5">
        <f t="shared" si="45"/>
        <v>227</v>
      </c>
      <c r="C1554" s="106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5">
        <f t="shared" si="45"/>
        <v>228</v>
      </c>
      <c r="C1555" s="106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5">
        <f t="shared" si="45"/>
        <v>229</v>
      </c>
      <c r="C1556" s="106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5">
        <f t="shared" si="45"/>
        <v>230</v>
      </c>
      <c r="C1557" s="106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5">
        <f t="shared" si="45"/>
        <v>231</v>
      </c>
      <c r="C1558" s="106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5">
        <f t="shared" si="45"/>
        <v>232</v>
      </c>
      <c r="C1559" s="106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5">
        <f t="shared" si="45"/>
        <v>233</v>
      </c>
      <c r="C1560" s="106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5">
        <f t="shared" si="45"/>
        <v>234</v>
      </c>
      <c r="C1561" s="106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5">
        <f t="shared" si="45"/>
        <v>235</v>
      </c>
      <c r="C1562" s="106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5">
        <f t="shared" si="45"/>
        <v>236</v>
      </c>
      <c r="C1563" s="106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5">
        <f t="shared" si="45"/>
        <v>237</v>
      </c>
      <c r="C1564" s="106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5">
        <f t="shared" si="45"/>
        <v>238</v>
      </c>
      <c r="C1565" s="106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5">
        <f t="shared" si="45"/>
        <v>239</v>
      </c>
      <c r="C1566" s="106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5">
        <f t="shared" si="45"/>
        <v>240</v>
      </c>
      <c r="C1567" s="106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5">
        <f t="shared" si="45"/>
        <v>241</v>
      </c>
      <c r="C1568" s="106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5">
        <f t="shared" si="45"/>
        <v>242</v>
      </c>
      <c r="C1569" s="106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5">
        <f t="shared" si="45"/>
        <v>243</v>
      </c>
      <c r="C1570" s="106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5">
        <f t="shared" si="45"/>
        <v>244</v>
      </c>
      <c r="C1571" s="106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5">
        <f t="shared" si="45"/>
        <v>245</v>
      </c>
      <c r="C1572" s="106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5">
        <f t="shared" si="45"/>
        <v>246</v>
      </c>
      <c r="C1573" s="106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5">
        <f t="shared" si="45"/>
        <v>247</v>
      </c>
      <c r="C1574" s="106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5">
        <f t="shared" si="45"/>
        <v>248</v>
      </c>
      <c r="C1575" s="106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5">
        <f t="shared" si="45"/>
        <v>249</v>
      </c>
      <c r="C1576" s="106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5">
        <f t="shared" si="45"/>
        <v>250</v>
      </c>
      <c r="C1577" s="106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5">
        <f t="shared" si="45"/>
        <v>251</v>
      </c>
      <c r="C1578" s="106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5">
        <f t="shared" si="45"/>
        <v>252</v>
      </c>
      <c r="C1579" s="106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5">
        <f t="shared" si="45"/>
        <v>253</v>
      </c>
      <c r="C1580" s="106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5">
        <f t="shared" si="45"/>
        <v>254</v>
      </c>
      <c r="C1581" s="106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5">
        <f t="shared" si="45"/>
        <v>255</v>
      </c>
      <c r="C1582" s="106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5">
        <f t="shared" si="45"/>
        <v>256</v>
      </c>
      <c r="C1583" s="106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5">
        <f t="shared" si="45"/>
        <v>257</v>
      </c>
      <c r="C1584" s="106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5">
        <f t="shared" si="45"/>
        <v>258</v>
      </c>
      <c r="C1585" s="106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5">
        <f t="shared" si="45"/>
        <v>259</v>
      </c>
      <c r="C1586" s="106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5">
        <f t="shared" si="45"/>
        <v>260</v>
      </c>
      <c r="C1587" s="106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5">
        <f t="shared" si="45"/>
        <v>261</v>
      </c>
      <c r="C1588" s="106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5">
        <f t="shared" si="45"/>
        <v>262</v>
      </c>
      <c r="C1589" s="106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5">
        <f t="shared" si="45"/>
        <v>263</v>
      </c>
      <c r="C1590" s="106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5">
        <f t="shared" si="45"/>
        <v>264</v>
      </c>
      <c r="C1591" s="106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5">
        <f t="shared" si="45"/>
        <v>265</v>
      </c>
      <c r="C1592" s="106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5">
        <f t="shared" si="45"/>
        <v>266</v>
      </c>
      <c r="C1593" s="106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5">
        <f t="shared" si="45"/>
        <v>301</v>
      </c>
      <c r="C1594" s="106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5">
        <f t="shared" si="45"/>
        <v>302</v>
      </c>
      <c r="C1595" s="106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5">
        <f t="shared" si="45"/>
        <v>303</v>
      </c>
      <c r="C1596" s="106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5">
        <f t="shared" si="45"/>
        <v>304</v>
      </c>
      <c r="C1597" s="106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5">
        <f t="shared" si="45"/>
        <v>305</v>
      </c>
      <c r="C1598" s="106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5">
        <f t="shared" si="45"/>
        <v>306</v>
      </c>
      <c r="C1599" s="106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5">
        <f t="shared" si="45"/>
        <v>307</v>
      </c>
      <c r="C1600" s="106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5">
        <f t="shared" si="45"/>
        <v>308</v>
      </c>
      <c r="C1601" s="106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5">
        <f t="shared" si="45"/>
        <v>309</v>
      </c>
      <c r="C1602" s="106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5">
        <f t="shared" si="45"/>
        <v>310</v>
      </c>
      <c r="C1603" s="106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5">
        <f t="shared" si="45"/>
        <v>311</v>
      </c>
      <c r="C1604" s="106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5">
        <f t="shared" si="45"/>
        <v>312</v>
      </c>
      <c r="C1605" s="106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5">
        <f t="shared" si="45"/>
        <v>1301</v>
      </c>
      <c r="C1606" s="106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5">
        <f t="shared" si="45"/>
        <v>1302</v>
      </c>
      <c r="C1607" s="106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5">
        <f t="shared" si="45"/>
        <v>1303</v>
      </c>
      <c r="C1608" s="106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5">
        <f t="shared" si="45"/>
        <v>1304</v>
      </c>
      <c r="C1609" s="106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5">
        <f t="shared" ref="B1610:B1673" si="47">B1475</f>
        <v>1315</v>
      </c>
      <c r="C1610" s="106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5">
        <f t="shared" si="47"/>
        <v>1316</v>
      </c>
      <c r="C1611" s="106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5">
        <f t="shared" si="47"/>
        <v>1318</v>
      </c>
      <c r="C1612" s="106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5">
        <f t="shared" si="47"/>
        <v>1321</v>
      </c>
      <c r="C1613" s="106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5">
        <f t="shared" si="47"/>
        <v>1322</v>
      </c>
      <c r="C1614" s="106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5">
        <f t="shared" si="47"/>
        <v>1323</v>
      </c>
      <c r="C1615" s="106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5">
        <f t="shared" si="47"/>
        <v>1325</v>
      </c>
      <c r="C1616" s="106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5">
        <f t="shared" si="47"/>
        <v>1326</v>
      </c>
      <c r="C1617" s="106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5">
        <f t="shared" si="47"/>
        <v>1501</v>
      </c>
      <c r="C1618" s="106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5">
        <f t="shared" si="47"/>
        <v>1502</v>
      </c>
      <c r="C1619" s="106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5">
        <f t="shared" si="47"/>
        <v>1503</v>
      </c>
      <c r="C1620" s="106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5">
        <f t="shared" si="47"/>
        <v>1504</v>
      </c>
      <c r="C1621" s="106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5">
        <f t="shared" si="47"/>
        <v>1</v>
      </c>
      <c r="C1622" s="106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5">
        <f t="shared" si="47"/>
        <v>2</v>
      </c>
      <c r="C1623" s="106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5">
        <f t="shared" si="47"/>
        <v>4</v>
      </c>
      <c r="C1624" s="106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5">
        <f t="shared" si="47"/>
        <v>9</v>
      </c>
      <c r="C1625" s="106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5">
        <f t="shared" si="47"/>
        <v>12</v>
      </c>
      <c r="C1626" s="106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5">
        <f t="shared" si="47"/>
        <v>13</v>
      </c>
      <c r="C1627" s="106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5">
        <f t="shared" si="47"/>
        <v>15</v>
      </c>
      <c r="C1628" s="106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5">
        <f t="shared" si="47"/>
        <v>21</v>
      </c>
      <c r="C1629" s="106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5">
        <f t="shared" si="47"/>
        <v>22</v>
      </c>
      <c r="C1630" s="106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5">
        <f t="shared" si="47"/>
        <v>23</v>
      </c>
      <c r="C1631" s="106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5">
        <f t="shared" si="47"/>
        <v>24</v>
      </c>
      <c r="C1632" s="106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5">
        <f t="shared" si="47"/>
        <v>25</v>
      </c>
      <c r="C1633" s="106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5">
        <f t="shared" si="47"/>
        <v>26</v>
      </c>
      <c r="C1634" s="106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5">
        <f t="shared" si="47"/>
        <v>27</v>
      </c>
      <c r="C1635" s="106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5">
        <f t="shared" si="47"/>
        <v>28</v>
      </c>
      <c r="C1636" s="106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5">
        <f t="shared" si="47"/>
        <v>32</v>
      </c>
      <c r="C1637" s="106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5">
        <f t="shared" si="47"/>
        <v>34</v>
      </c>
      <c r="C1638" s="106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5">
        <f t="shared" si="47"/>
        <v>35</v>
      </c>
      <c r="C1639" s="106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5">
        <f t="shared" si="47"/>
        <v>36</v>
      </c>
      <c r="C1640" s="106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5">
        <f t="shared" si="47"/>
        <v>42</v>
      </c>
      <c r="C1641" s="106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5">
        <f t="shared" si="47"/>
        <v>43</v>
      </c>
      <c r="C1642" s="106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5">
        <f t="shared" si="47"/>
        <v>44</v>
      </c>
      <c r="C1643" s="106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5">
        <f t="shared" si="47"/>
        <v>46</v>
      </c>
      <c r="C1644" s="106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5">
        <f t="shared" si="47"/>
        <v>47</v>
      </c>
      <c r="C1645" s="106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5">
        <f t="shared" si="47"/>
        <v>48</v>
      </c>
      <c r="C1646" s="106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5">
        <f t="shared" si="47"/>
        <v>50</v>
      </c>
      <c r="C1647" s="106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5">
        <f t="shared" si="47"/>
        <v>54</v>
      </c>
      <c r="C1648" s="106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5">
        <f t="shared" si="47"/>
        <v>58</v>
      </c>
      <c r="C1649" s="106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5">
        <f t="shared" si="47"/>
        <v>62</v>
      </c>
      <c r="C1650" s="106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5">
        <f t="shared" si="47"/>
        <v>63</v>
      </c>
      <c r="C1651" s="106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5">
        <f t="shared" si="47"/>
        <v>64</v>
      </c>
      <c r="C1652" s="106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5">
        <f t="shared" si="47"/>
        <v>68</v>
      </c>
      <c r="C1653" s="106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5">
        <f t="shared" si="47"/>
        <v>74</v>
      </c>
      <c r="C1654" s="106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5">
        <f t="shared" si="47"/>
        <v>83</v>
      </c>
      <c r="C1655" s="106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5">
        <f t="shared" si="47"/>
        <v>86</v>
      </c>
      <c r="C1656" s="106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5">
        <f t="shared" si="47"/>
        <v>90</v>
      </c>
      <c r="C1657" s="106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5">
        <f t="shared" si="47"/>
        <v>93</v>
      </c>
      <c r="C1658" s="106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5">
        <f t="shared" si="47"/>
        <v>94</v>
      </c>
      <c r="C1659" s="106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5">
        <f t="shared" si="47"/>
        <v>96</v>
      </c>
      <c r="C1660" s="106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5">
        <f t="shared" si="47"/>
        <v>98</v>
      </c>
      <c r="C1661" s="106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5">
        <f t="shared" si="47"/>
        <v>107</v>
      </c>
      <c r="C1662" s="106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5">
        <f t="shared" si="47"/>
        <v>110</v>
      </c>
      <c r="C1663" s="106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5">
        <f t="shared" si="47"/>
        <v>116</v>
      </c>
      <c r="C1664" s="106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5">
        <f t="shared" si="47"/>
        <v>140</v>
      </c>
      <c r="C1665" s="106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5">
        <f t="shared" si="47"/>
        <v>141</v>
      </c>
      <c r="C1666" s="106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5">
        <f t="shared" si="47"/>
        <v>147</v>
      </c>
      <c r="C1667" s="106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5">
        <f t="shared" si="47"/>
        <v>156</v>
      </c>
      <c r="C1668" s="106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5">
        <f t="shared" si="47"/>
        <v>163</v>
      </c>
      <c r="C1669" s="106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5">
        <f t="shared" si="47"/>
        <v>167</v>
      </c>
      <c r="C1670" s="106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5">
        <f t="shared" si="47"/>
        <v>171</v>
      </c>
      <c r="C1671" s="106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5">
        <f t="shared" si="47"/>
        <v>172</v>
      </c>
      <c r="C1672" s="106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5">
        <f t="shared" si="47"/>
        <v>173</v>
      </c>
      <c r="C1673" s="106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5">
        <f t="shared" ref="B1674:B1737" si="49">B1539</f>
        <v>174</v>
      </c>
      <c r="C1674" s="106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5">
        <f t="shared" si="49"/>
        <v>176</v>
      </c>
      <c r="C1675" s="106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5">
        <f t="shared" si="49"/>
        <v>183</v>
      </c>
      <c r="C1676" s="106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5">
        <f t="shared" si="49"/>
        <v>194</v>
      </c>
      <c r="C1677" s="106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5">
        <f t="shared" si="49"/>
        <v>203</v>
      </c>
      <c r="C1678" s="106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5">
        <f t="shared" si="49"/>
        <v>204</v>
      </c>
      <c r="C1679" s="106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5">
        <f t="shared" si="49"/>
        <v>205</v>
      </c>
      <c r="C1680" s="106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5">
        <f t="shared" si="49"/>
        <v>207</v>
      </c>
      <c r="C1681" s="106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5">
        <f t="shared" si="49"/>
        <v>208</v>
      </c>
      <c r="C1682" s="106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5">
        <f t="shared" si="49"/>
        <v>209</v>
      </c>
      <c r="C1683" s="106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5">
        <f t="shared" si="49"/>
        <v>211</v>
      </c>
      <c r="C1684" s="106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5">
        <f t="shared" si="49"/>
        <v>212</v>
      </c>
      <c r="C1685" s="106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5">
        <f t="shared" si="49"/>
        <v>224</v>
      </c>
      <c r="C1686" s="106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5">
        <f t="shared" si="49"/>
        <v>225</v>
      </c>
      <c r="C1687" s="106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5">
        <f t="shared" si="49"/>
        <v>226</v>
      </c>
      <c r="C1688" s="106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5">
        <f t="shared" si="49"/>
        <v>227</v>
      </c>
      <c r="C1689" s="106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5">
        <f t="shared" si="49"/>
        <v>228</v>
      </c>
      <c r="C1690" s="106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5">
        <f t="shared" si="49"/>
        <v>229</v>
      </c>
      <c r="C1691" s="106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5">
        <f t="shared" si="49"/>
        <v>230</v>
      </c>
      <c r="C1692" s="106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5">
        <f t="shared" si="49"/>
        <v>231</v>
      </c>
      <c r="C1693" s="106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5">
        <f t="shared" si="49"/>
        <v>232</v>
      </c>
      <c r="C1694" s="106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5">
        <f t="shared" si="49"/>
        <v>233</v>
      </c>
      <c r="C1695" s="106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5">
        <f t="shared" si="49"/>
        <v>234</v>
      </c>
      <c r="C1696" s="106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5">
        <f t="shared" si="49"/>
        <v>235</v>
      </c>
      <c r="C1697" s="106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5">
        <f t="shared" si="49"/>
        <v>236</v>
      </c>
      <c r="C1698" s="106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5">
        <f t="shared" si="49"/>
        <v>237</v>
      </c>
      <c r="C1699" s="106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5">
        <f t="shared" si="49"/>
        <v>238</v>
      </c>
      <c r="C1700" s="106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5">
        <f t="shared" si="49"/>
        <v>239</v>
      </c>
      <c r="C1701" s="106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5">
        <f t="shared" si="49"/>
        <v>240</v>
      </c>
      <c r="C1702" s="106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5">
        <f t="shared" si="49"/>
        <v>241</v>
      </c>
      <c r="C1703" s="106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5">
        <f t="shared" si="49"/>
        <v>242</v>
      </c>
      <c r="C1704" s="106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5">
        <f t="shared" si="49"/>
        <v>243</v>
      </c>
      <c r="C1705" s="106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5">
        <f t="shared" si="49"/>
        <v>244</v>
      </c>
      <c r="C1706" s="106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5">
        <f t="shared" si="49"/>
        <v>245</v>
      </c>
      <c r="C1707" s="106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5">
        <f t="shared" si="49"/>
        <v>246</v>
      </c>
      <c r="C1708" s="106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5">
        <f t="shared" si="49"/>
        <v>247</v>
      </c>
      <c r="C1709" s="106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5">
        <f t="shared" si="49"/>
        <v>248</v>
      </c>
      <c r="C1710" s="106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5">
        <f t="shared" si="49"/>
        <v>249</v>
      </c>
      <c r="C1711" s="106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5">
        <f t="shared" si="49"/>
        <v>250</v>
      </c>
      <c r="C1712" s="106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5">
        <f t="shared" si="49"/>
        <v>251</v>
      </c>
      <c r="C1713" s="106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5">
        <f t="shared" si="49"/>
        <v>252</v>
      </c>
      <c r="C1714" s="106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5">
        <f t="shared" si="49"/>
        <v>253</v>
      </c>
      <c r="C1715" s="106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5">
        <f t="shared" si="49"/>
        <v>254</v>
      </c>
      <c r="C1716" s="106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5">
        <f t="shared" si="49"/>
        <v>255</v>
      </c>
      <c r="C1717" s="106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5">
        <f t="shared" si="49"/>
        <v>256</v>
      </c>
      <c r="C1718" s="106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5">
        <f t="shared" si="49"/>
        <v>257</v>
      </c>
      <c r="C1719" s="106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5">
        <f t="shared" si="49"/>
        <v>258</v>
      </c>
      <c r="C1720" s="106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5">
        <f t="shared" si="49"/>
        <v>259</v>
      </c>
      <c r="C1721" s="106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5">
        <f t="shared" si="49"/>
        <v>260</v>
      </c>
      <c r="C1722" s="106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5">
        <f t="shared" si="49"/>
        <v>261</v>
      </c>
      <c r="C1723" s="106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5">
        <f t="shared" si="49"/>
        <v>262</v>
      </c>
      <c r="C1724" s="106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5">
        <f t="shared" si="49"/>
        <v>263</v>
      </c>
      <c r="C1725" s="106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5">
        <f t="shared" si="49"/>
        <v>264</v>
      </c>
      <c r="C1726" s="106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5">
        <f t="shared" si="49"/>
        <v>265</v>
      </c>
      <c r="C1727" s="106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5">
        <f t="shared" si="49"/>
        <v>266</v>
      </c>
      <c r="C1728" s="106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5">
        <f t="shared" si="49"/>
        <v>301</v>
      </c>
      <c r="C1729" s="106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5">
        <f t="shared" si="49"/>
        <v>302</v>
      </c>
      <c r="C1730" s="106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5">
        <f t="shared" si="49"/>
        <v>303</v>
      </c>
      <c r="C1731" s="106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5">
        <f t="shared" si="49"/>
        <v>304</v>
      </c>
      <c r="C1732" s="106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5">
        <f t="shared" si="49"/>
        <v>305</v>
      </c>
      <c r="C1733" s="106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5">
        <f t="shared" si="49"/>
        <v>306</v>
      </c>
      <c r="C1734" s="106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5">
        <f t="shared" si="49"/>
        <v>307</v>
      </c>
      <c r="C1735" s="106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5">
        <f t="shared" si="49"/>
        <v>308</v>
      </c>
      <c r="C1736" s="106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5">
        <f t="shared" si="49"/>
        <v>309</v>
      </c>
      <c r="C1737" s="106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5">
        <f t="shared" ref="B1738:B1801" si="51">B1603</f>
        <v>310</v>
      </c>
      <c r="C1738" s="106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5">
        <f t="shared" si="51"/>
        <v>311</v>
      </c>
      <c r="C1739" s="106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5">
        <f t="shared" si="51"/>
        <v>312</v>
      </c>
      <c r="C1740" s="106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5">
        <f t="shared" si="51"/>
        <v>1301</v>
      </c>
      <c r="C1741" s="106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5">
        <f t="shared" si="51"/>
        <v>1302</v>
      </c>
      <c r="C1742" s="106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5">
        <f t="shared" si="51"/>
        <v>1303</v>
      </c>
      <c r="C1743" s="106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5">
        <f t="shared" si="51"/>
        <v>1304</v>
      </c>
      <c r="C1744" s="106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5">
        <f t="shared" si="51"/>
        <v>1315</v>
      </c>
      <c r="C1745" s="106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5">
        <f t="shared" si="51"/>
        <v>1316</v>
      </c>
      <c r="C1746" s="106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5">
        <f t="shared" si="51"/>
        <v>1318</v>
      </c>
      <c r="C1747" s="106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5">
        <f t="shared" si="51"/>
        <v>1321</v>
      </c>
      <c r="C1748" s="106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5">
        <f t="shared" si="51"/>
        <v>1322</v>
      </c>
      <c r="C1749" s="106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5">
        <f t="shared" si="51"/>
        <v>1323</v>
      </c>
      <c r="C1750" s="106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5">
        <f t="shared" si="51"/>
        <v>1325</v>
      </c>
      <c r="C1751" s="106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5">
        <f t="shared" si="51"/>
        <v>1326</v>
      </c>
      <c r="C1752" s="106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5">
        <f t="shared" si="51"/>
        <v>1501</v>
      </c>
      <c r="C1753" s="106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5">
        <f t="shared" si="51"/>
        <v>1502</v>
      </c>
      <c r="C1754" s="106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5">
        <f t="shared" si="51"/>
        <v>1503</v>
      </c>
      <c r="C1755" s="106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5">
        <f t="shared" si="51"/>
        <v>1504</v>
      </c>
      <c r="C1756" s="106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5">
        <f t="shared" si="51"/>
        <v>1</v>
      </c>
      <c r="C1757" s="106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5">
        <f t="shared" si="51"/>
        <v>2</v>
      </c>
      <c r="C1758" s="106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5">
        <f t="shared" si="51"/>
        <v>4</v>
      </c>
      <c r="C1759" s="106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5">
        <f t="shared" si="51"/>
        <v>9</v>
      </c>
      <c r="C1760" s="106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5">
        <f t="shared" si="51"/>
        <v>12</v>
      </c>
      <c r="C1761" s="106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5">
        <f t="shared" si="51"/>
        <v>13</v>
      </c>
      <c r="C1762" s="106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5">
        <f t="shared" si="51"/>
        <v>15</v>
      </c>
      <c r="C1763" s="106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5">
        <f t="shared" si="51"/>
        <v>21</v>
      </c>
      <c r="C1764" s="106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5">
        <f t="shared" si="51"/>
        <v>22</v>
      </c>
      <c r="C1765" s="106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5">
        <f t="shared" si="51"/>
        <v>23</v>
      </c>
      <c r="C1766" s="106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5">
        <f t="shared" si="51"/>
        <v>24</v>
      </c>
      <c r="C1767" s="106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5">
        <f t="shared" si="51"/>
        <v>25</v>
      </c>
      <c r="C1768" s="106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5">
        <f t="shared" si="51"/>
        <v>26</v>
      </c>
      <c r="C1769" s="106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5">
        <f t="shared" si="51"/>
        <v>27</v>
      </c>
      <c r="C1770" s="106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5">
        <f t="shared" si="51"/>
        <v>28</v>
      </c>
      <c r="C1771" s="106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5">
        <f t="shared" si="51"/>
        <v>32</v>
      </c>
      <c r="C1772" s="106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5">
        <f t="shared" si="51"/>
        <v>34</v>
      </c>
      <c r="C1773" s="106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5">
        <f t="shared" si="51"/>
        <v>35</v>
      </c>
      <c r="C1774" s="106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5">
        <f t="shared" si="51"/>
        <v>36</v>
      </c>
      <c r="C1775" s="106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5">
        <f t="shared" si="51"/>
        <v>42</v>
      </c>
      <c r="C1776" s="106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5">
        <f t="shared" si="51"/>
        <v>43</v>
      </c>
      <c r="C1777" s="106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5">
        <f t="shared" si="51"/>
        <v>44</v>
      </c>
      <c r="C1778" s="106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5">
        <f t="shared" si="51"/>
        <v>46</v>
      </c>
      <c r="C1779" s="106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5">
        <f t="shared" si="51"/>
        <v>47</v>
      </c>
      <c r="C1780" s="106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5">
        <f t="shared" si="51"/>
        <v>48</v>
      </c>
      <c r="C1781" s="106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5">
        <f t="shared" si="51"/>
        <v>50</v>
      </c>
      <c r="C1782" s="106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5">
        <f t="shared" si="51"/>
        <v>54</v>
      </c>
      <c r="C1783" s="106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5">
        <f t="shared" si="51"/>
        <v>58</v>
      </c>
      <c r="C1784" s="106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5">
        <f t="shared" si="51"/>
        <v>62</v>
      </c>
      <c r="C1785" s="106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5">
        <f t="shared" si="51"/>
        <v>63</v>
      </c>
      <c r="C1786" s="106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5">
        <f t="shared" si="51"/>
        <v>64</v>
      </c>
      <c r="C1787" s="106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5">
        <f t="shared" si="51"/>
        <v>68</v>
      </c>
      <c r="C1788" s="106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5">
        <f t="shared" si="51"/>
        <v>74</v>
      </c>
      <c r="C1789" s="106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5">
        <f t="shared" si="51"/>
        <v>83</v>
      </c>
      <c r="C1790" s="106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5">
        <f t="shared" si="51"/>
        <v>86</v>
      </c>
      <c r="C1791" s="106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5">
        <f t="shared" si="51"/>
        <v>90</v>
      </c>
      <c r="C1792" s="106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5">
        <f t="shared" si="51"/>
        <v>93</v>
      </c>
      <c r="C1793" s="106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5">
        <f t="shared" si="51"/>
        <v>94</v>
      </c>
      <c r="C1794" s="106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5">
        <f t="shared" si="51"/>
        <v>96</v>
      </c>
      <c r="C1795" s="106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5">
        <f t="shared" si="51"/>
        <v>98</v>
      </c>
      <c r="C1796" s="106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5">
        <f t="shared" si="51"/>
        <v>107</v>
      </c>
      <c r="C1797" s="106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5">
        <f t="shared" si="51"/>
        <v>110</v>
      </c>
      <c r="C1798" s="106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5">
        <f t="shared" si="51"/>
        <v>116</v>
      </c>
      <c r="C1799" s="106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5">
        <f t="shared" si="51"/>
        <v>140</v>
      </c>
      <c r="C1800" s="106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5">
        <f t="shared" si="51"/>
        <v>141</v>
      </c>
      <c r="C1801" s="106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5">
        <f t="shared" ref="B1802:B1865" si="53">B1667</f>
        <v>147</v>
      </c>
      <c r="C1802" s="106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5">
        <f t="shared" si="53"/>
        <v>156</v>
      </c>
      <c r="C1803" s="106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5">
        <f t="shared" si="53"/>
        <v>163</v>
      </c>
      <c r="C1804" s="106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5">
        <f t="shared" si="53"/>
        <v>167</v>
      </c>
      <c r="C1805" s="106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5">
        <f t="shared" si="53"/>
        <v>171</v>
      </c>
      <c r="C1806" s="106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5">
        <f t="shared" si="53"/>
        <v>172</v>
      </c>
      <c r="C1807" s="106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5">
        <f t="shared" si="53"/>
        <v>173</v>
      </c>
      <c r="C1808" s="106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5">
        <f t="shared" si="53"/>
        <v>174</v>
      </c>
      <c r="C1809" s="106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5">
        <f t="shared" si="53"/>
        <v>176</v>
      </c>
      <c r="C1810" s="106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5">
        <f t="shared" si="53"/>
        <v>183</v>
      </c>
      <c r="C1811" s="106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5">
        <f t="shared" si="53"/>
        <v>194</v>
      </c>
      <c r="C1812" s="106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5">
        <f t="shared" si="53"/>
        <v>203</v>
      </c>
      <c r="C1813" s="106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5">
        <f t="shared" si="53"/>
        <v>204</v>
      </c>
      <c r="C1814" s="106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5">
        <f t="shared" si="53"/>
        <v>205</v>
      </c>
      <c r="C1815" s="106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5">
        <f t="shared" si="53"/>
        <v>207</v>
      </c>
      <c r="C1816" s="106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5">
        <f t="shared" si="53"/>
        <v>208</v>
      </c>
      <c r="C1817" s="106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5">
        <f t="shared" si="53"/>
        <v>209</v>
      </c>
      <c r="C1818" s="106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5">
        <f t="shared" si="53"/>
        <v>211</v>
      </c>
      <c r="C1819" s="106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5">
        <f t="shared" si="53"/>
        <v>212</v>
      </c>
      <c r="C1820" s="106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5">
        <f t="shared" si="53"/>
        <v>224</v>
      </c>
      <c r="C1821" s="106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5">
        <f t="shared" si="53"/>
        <v>225</v>
      </c>
      <c r="C1822" s="106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5">
        <f t="shared" si="53"/>
        <v>226</v>
      </c>
      <c r="C1823" s="106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5">
        <f t="shared" si="53"/>
        <v>227</v>
      </c>
      <c r="C1824" s="106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5">
        <f t="shared" si="53"/>
        <v>228</v>
      </c>
      <c r="C1825" s="106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5">
        <f t="shared" si="53"/>
        <v>229</v>
      </c>
      <c r="C1826" s="106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5">
        <f t="shared" si="53"/>
        <v>230</v>
      </c>
      <c r="C1827" s="106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5">
        <f t="shared" si="53"/>
        <v>231</v>
      </c>
      <c r="C1828" s="106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5">
        <f t="shared" si="53"/>
        <v>232</v>
      </c>
      <c r="C1829" s="106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5">
        <f t="shared" si="53"/>
        <v>233</v>
      </c>
      <c r="C1830" s="106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5">
        <f t="shared" si="53"/>
        <v>234</v>
      </c>
      <c r="C1831" s="106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5">
        <f t="shared" si="53"/>
        <v>235</v>
      </c>
      <c r="C1832" s="106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5">
        <f t="shared" si="53"/>
        <v>236</v>
      </c>
      <c r="C1833" s="106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5">
        <f t="shared" si="53"/>
        <v>237</v>
      </c>
      <c r="C1834" s="106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5">
        <f t="shared" si="53"/>
        <v>238</v>
      </c>
      <c r="C1835" s="106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5">
        <f t="shared" si="53"/>
        <v>239</v>
      </c>
      <c r="C1836" s="106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5">
        <f t="shared" si="53"/>
        <v>240</v>
      </c>
      <c r="C1837" s="106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5">
        <f t="shared" si="53"/>
        <v>241</v>
      </c>
      <c r="C1838" s="106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5">
        <f t="shared" si="53"/>
        <v>242</v>
      </c>
      <c r="C1839" s="106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5">
        <f t="shared" si="53"/>
        <v>243</v>
      </c>
      <c r="C1840" s="106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5">
        <f t="shared" si="53"/>
        <v>244</v>
      </c>
      <c r="C1841" s="106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5">
        <f t="shared" si="53"/>
        <v>245</v>
      </c>
      <c r="C1842" s="106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5">
        <f t="shared" si="53"/>
        <v>246</v>
      </c>
      <c r="C1843" s="106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5">
        <f t="shared" si="53"/>
        <v>247</v>
      </c>
      <c r="C1844" s="106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5">
        <f t="shared" si="53"/>
        <v>248</v>
      </c>
      <c r="C1845" s="106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5">
        <f t="shared" si="53"/>
        <v>249</v>
      </c>
      <c r="C1846" s="106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5">
        <f t="shared" si="53"/>
        <v>250</v>
      </c>
      <c r="C1847" s="106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5">
        <f t="shared" si="53"/>
        <v>251</v>
      </c>
      <c r="C1848" s="106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5">
        <f t="shared" si="53"/>
        <v>252</v>
      </c>
      <c r="C1849" s="106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5">
        <f t="shared" si="53"/>
        <v>253</v>
      </c>
      <c r="C1850" s="106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5">
        <f t="shared" si="53"/>
        <v>254</v>
      </c>
      <c r="C1851" s="106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5">
        <f t="shared" si="53"/>
        <v>255</v>
      </c>
      <c r="C1852" s="106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5">
        <f t="shared" si="53"/>
        <v>256</v>
      </c>
      <c r="C1853" s="106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5">
        <f t="shared" si="53"/>
        <v>257</v>
      </c>
      <c r="C1854" s="106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5">
        <f t="shared" si="53"/>
        <v>258</v>
      </c>
      <c r="C1855" s="106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5">
        <f t="shared" si="53"/>
        <v>259</v>
      </c>
      <c r="C1856" s="106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5">
        <f t="shared" si="53"/>
        <v>260</v>
      </c>
      <c r="C1857" s="106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5">
        <f t="shared" si="53"/>
        <v>261</v>
      </c>
      <c r="C1858" s="106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5">
        <f t="shared" si="53"/>
        <v>262</v>
      </c>
      <c r="C1859" s="106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5">
        <f t="shared" si="53"/>
        <v>263</v>
      </c>
      <c r="C1860" s="106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5">
        <f t="shared" si="53"/>
        <v>264</v>
      </c>
      <c r="C1861" s="106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5">
        <f t="shared" si="53"/>
        <v>265</v>
      </c>
      <c r="C1862" s="106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5">
        <f t="shared" si="53"/>
        <v>266</v>
      </c>
      <c r="C1863" s="106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5">
        <f t="shared" si="53"/>
        <v>301</v>
      </c>
      <c r="C1864" s="106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5">
        <f t="shared" si="53"/>
        <v>302</v>
      </c>
      <c r="C1865" s="106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5">
        <f t="shared" ref="B1866:B1929" si="55">B1731</f>
        <v>303</v>
      </c>
      <c r="C1866" s="106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5">
        <f t="shared" si="55"/>
        <v>304</v>
      </c>
      <c r="C1867" s="106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5">
        <f t="shared" si="55"/>
        <v>305</v>
      </c>
      <c r="C1868" s="106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5">
        <f t="shared" si="55"/>
        <v>306</v>
      </c>
      <c r="C1869" s="106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5">
        <f t="shared" si="55"/>
        <v>307</v>
      </c>
      <c r="C1870" s="106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5">
        <f t="shared" si="55"/>
        <v>308</v>
      </c>
      <c r="C1871" s="106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5">
        <f t="shared" si="55"/>
        <v>309</v>
      </c>
      <c r="C1872" s="106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5">
        <f t="shared" si="55"/>
        <v>310</v>
      </c>
      <c r="C1873" s="106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5">
        <f t="shared" si="55"/>
        <v>311</v>
      </c>
      <c r="C1874" s="106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5">
        <f t="shared" si="55"/>
        <v>312</v>
      </c>
      <c r="C1875" s="106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5">
        <f t="shared" si="55"/>
        <v>1301</v>
      </c>
      <c r="C1876" s="106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5">
        <f t="shared" si="55"/>
        <v>1302</v>
      </c>
      <c r="C1877" s="106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5">
        <f t="shared" si="55"/>
        <v>1303</v>
      </c>
      <c r="C1878" s="106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5">
        <f t="shared" si="55"/>
        <v>1304</v>
      </c>
      <c r="C1879" s="106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5">
        <f t="shared" si="55"/>
        <v>1315</v>
      </c>
      <c r="C1880" s="106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5">
        <f t="shared" si="55"/>
        <v>1316</v>
      </c>
      <c r="C1881" s="106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5">
        <f t="shared" si="55"/>
        <v>1318</v>
      </c>
      <c r="C1882" s="106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5">
        <f t="shared" si="55"/>
        <v>1321</v>
      </c>
      <c r="C1883" s="106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5">
        <f t="shared" si="55"/>
        <v>1322</v>
      </c>
      <c r="C1884" s="106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5">
        <f t="shared" si="55"/>
        <v>1323</v>
      </c>
      <c r="C1885" s="106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5">
        <f t="shared" si="55"/>
        <v>1325</v>
      </c>
      <c r="C1886" s="106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5">
        <f t="shared" si="55"/>
        <v>1326</v>
      </c>
      <c r="C1887" s="106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5">
        <f t="shared" si="55"/>
        <v>1501</v>
      </c>
      <c r="C1888" s="106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5">
        <f t="shared" si="55"/>
        <v>1502</v>
      </c>
      <c r="C1889" s="106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5">
        <f t="shared" si="55"/>
        <v>1503</v>
      </c>
      <c r="C1890" s="106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5">
        <f t="shared" si="55"/>
        <v>1504</v>
      </c>
      <c r="C1891" s="106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5">
        <f t="shared" si="55"/>
        <v>1</v>
      </c>
      <c r="C1892" s="106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5">
        <f t="shared" si="55"/>
        <v>2</v>
      </c>
      <c r="C1893" s="106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5">
        <f t="shared" si="55"/>
        <v>4</v>
      </c>
      <c r="C1894" s="106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5">
        <f t="shared" si="55"/>
        <v>9</v>
      </c>
      <c r="C1895" s="106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5">
        <f t="shared" si="55"/>
        <v>12</v>
      </c>
      <c r="C1896" s="106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5">
        <f t="shared" si="55"/>
        <v>13</v>
      </c>
      <c r="C1897" s="106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5">
        <f t="shared" si="55"/>
        <v>15</v>
      </c>
      <c r="C1898" s="106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5">
        <f t="shared" si="55"/>
        <v>21</v>
      </c>
      <c r="C1899" s="106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5">
        <f t="shared" si="55"/>
        <v>22</v>
      </c>
      <c r="C1900" s="106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5">
        <f t="shared" si="55"/>
        <v>23</v>
      </c>
      <c r="C1901" s="106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5">
        <f t="shared" si="55"/>
        <v>24</v>
      </c>
      <c r="C1902" s="106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5">
        <f t="shared" si="55"/>
        <v>25</v>
      </c>
      <c r="C1903" s="106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5">
        <f t="shared" si="55"/>
        <v>26</v>
      </c>
      <c r="C1904" s="106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5">
        <f t="shared" si="55"/>
        <v>27</v>
      </c>
      <c r="C1905" s="106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5">
        <f t="shared" si="55"/>
        <v>28</v>
      </c>
      <c r="C1906" s="106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5">
        <f t="shared" si="55"/>
        <v>32</v>
      </c>
      <c r="C1907" s="106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5">
        <f t="shared" si="55"/>
        <v>34</v>
      </c>
      <c r="C1908" s="106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5">
        <f t="shared" si="55"/>
        <v>35</v>
      </c>
      <c r="C1909" s="106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5">
        <f t="shared" si="55"/>
        <v>36</v>
      </c>
      <c r="C1910" s="106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5">
        <f t="shared" si="55"/>
        <v>42</v>
      </c>
      <c r="C1911" s="106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5">
        <f t="shared" si="55"/>
        <v>43</v>
      </c>
      <c r="C1912" s="106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5">
        <f t="shared" si="55"/>
        <v>44</v>
      </c>
      <c r="C1913" s="106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5">
        <f t="shared" si="55"/>
        <v>46</v>
      </c>
      <c r="C1914" s="106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5">
        <f t="shared" si="55"/>
        <v>47</v>
      </c>
      <c r="C1915" s="106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5">
        <f t="shared" si="55"/>
        <v>48</v>
      </c>
      <c r="C1916" s="106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5">
        <f t="shared" si="55"/>
        <v>50</v>
      </c>
      <c r="C1917" s="106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5">
        <f t="shared" si="55"/>
        <v>54</v>
      </c>
      <c r="C1918" s="106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5">
        <f t="shared" si="55"/>
        <v>58</v>
      </c>
      <c r="C1919" s="106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5">
        <f t="shared" si="55"/>
        <v>62</v>
      </c>
      <c r="C1920" s="106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5">
        <f t="shared" si="55"/>
        <v>63</v>
      </c>
      <c r="C1921" s="106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5">
        <f t="shared" si="55"/>
        <v>64</v>
      </c>
      <c r="C1922" s="106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5">
        <f t="shared" si="55"/>
        <v>68</v>
      </c>
      <c r="C1923" s="106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5">
        <f t="shared" si="55"/>
        <v>74</v>
      </c>
      <c r="C1924" s="106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5">
        <f t="shared" si="55"/>
        <v>83</v>
      </c>
      <c r="C1925" s="106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5">
        <f t="shared" si="55"/>
        <v>86</v>
      </c>
      <c r="C1926" s="106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5">
        <f t="shared" si="55"/>
        <v>90</v>
      </c>
      <c r="C1927" s="106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5">
        <f t="shared" si="55"/>
        <v>93</v>
      </c>
      <c r="C1928" s="106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5">
        <f t="shared" si="55"/>
        <v>94</v>
      </c>
      <c r="C1929" s="106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5">
        <f t="shared" ref="B1930:B1993" si="57">B1795</f>
        <v>96</v>
      </c>
      <c r="C1930" s="106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5">
        <f t="shared" si="57"/>
        <v>98</v>
      </c>
      <c r="C1931" s="106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5">
        <f t="shared" si="57"/>
        <v>107</v>
      </c>
      <c r="C1932" s="106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5">
        <f t="shared" si="57"/>
        <v>110</v>
      </c>
      <c r="C1933" s="106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5">
        <f t="shared" si="57"/>
        <v>116</v>
      </c>
      <c r="C1934" s="106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5">
        <f t="shared" si="57"/>
        <v>140</v>
      </c>
      <c r="C1935" s="106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5">
        <f t="shared" si="57"/>
        <v>141</v>
      </c>
      <c r="C1936" s="106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5">
        <f t="shared" si="57"/>
        <v>147</v>
      </c>
      <c r="C1937" s="106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5">
        <f t="shared" si="57"/>
        <v>156</v>
      </c>
      <c r="C1938" s="106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5">
        <f t="shared" si="57"/>
        <v>163</v>
      </c>
      <c r="C1939" s="106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5">
        <f t="shared" si="57"/>
        <v>167</v>
      </c>
      <c r="C1940" s="106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5">
        <f t="shared" si="57"/>
        <v>171</v>
      </c>
      <c r="C1941" s="106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5">
        <f t="shared" si="57"/>
        <v>172</v>
      </c>
      <c r="C1942" s="106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5">
        <f t="shared" si="57"/>
        <v>173</v>
      </c>
      <c r="C1943" s="106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5">
        <f t="shared" si="57"/>
        <v>174</v>
      </c>
      <c r="C1944" s="106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5">
        <f t="shared" si="57"/>
        <v>176</v>
      </c>
      <c r="C1945" s="106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5">
        <f t="shared" si="57"/>
        <v>183</v>
      </c>
      <c r="C1946" s="106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5">
        <f t="shared" si="57"/>
        <v>194</v>
      </c>
      <c r="C1947" s="106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5">
        <f t="shared" si="57"/>
        <v>203</v>
      </c>
      <c r="C1948" s="106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5">
        <f t="shared" si="57"/>
        <v>204</v>
      </c>
      <c r="C1949" s="106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5">
        <f t="shared" si="57"/>
        <v>205</v>
      </c>
      <c r="C1950" s="106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5">
        <f t="shared" si="57"/>
        <v>207</v>
      </c>
      <c r="C1951" s="106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5">
        <f t="shared" si="57"/>
        <v>208</v>
      </c>
      <c r="C1952" s="106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5">
        <f t="shared" si="57"/>
        <v>209</v>
      </c>
      <c r="C1953" s="106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5">
        <f t="shared" si="57"/>
        <v>211</v>
      </c>
      <c r="C1954" s="106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5">
        <f t="shared" si="57"/>
        <v>212</v>
      </c>
      <c r="C1955" s="106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5">
        <f t="shared" si="57"/>
        <v>224</v>
      </c>
      <c r="C1956" s="106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5">
        <f t="shared" si="57"/>
        <v>225</v>
      </c>
      <c r="C1957" s="106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5">
        <f t="shared" si="57"/>
        <v>226</v>
      </c>
      <c r="C1958" s="106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5">
        <f t="shared" si="57"/>
        <v>227</v>
      </c>
      <c r="C1959" s="106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5">
        <f t="shared" si="57"/>
        <v>228</v>
      </c>
      <c r="C1960" s="106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5">
        <f t="shared" si="57"/>
        <v>229</v>
      </c>
      <c r="C1961" s="106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5">
        <f t="shared" si="57"/>
        <v>230</v>
      </c>
      <c r="C1962" s="106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5">
        <f t="shared" si="57"/>
        <v>231</v>
      </c>
      <c r="C1963" s="106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5">
        <f t="shared" si="57"/>
        <v>232</v>
      </c>
      <c r="C1964" s="106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5">
        <f t="shared" si="57"/>
        <v>233</v>
      </c>
      <c r="C1965" s="106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5">
        <f t="shared" si="57"/>
        <v>234</v>
      </c>
      <c r="C1966" s="106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5">
        <f t="shared" si="57"/>
        <v>235</v>
      </c>
      <c r="C1967" s="106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5">
        <f t="shared" si="57"/>
        <v>236</v>
      </c>
      <c r="C1968" s="106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5">
        <f t="shared" si="57"/>
        <v>237</v>
      </c>
      <c r="C1969" s="106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5">
        <f t="shared" si="57"/>
        <v>238</v>
      </c>
      <c r="C1970" s="106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5">
        <f t="shared" si="57"/>
        <v>239</v>
      </c>
      <c r="C1971" s="106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5">
        <f t="shared" si="57"/>
        <v>240</v>
      </c>
      <c r="C1972" s="106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5">
        <f t="shared" si="57"/>
        <v>241</v>
      </c>
      <c r="C1973" s="106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5">
        <f t="shared" si="57"/>
        <v>242</v>
      </c>
      <c r="C1974" s="106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5">
        <f t="shared" si="57"/>
        <v>243</v>
      </c>
      <c r="C1975" s="106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5">
        <f t="shared" si="57"/>
        <v>244</v>
      </c>
      <c r="C1976" s="106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5">
        <f t="shared" si="57"/>
        <v>245</v>
      </c>
      <c r="C1977" s="106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5">
        <f t="shared" si="57"/>
        <v>246</v>
      </c>
      <c r="C1978" s="106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5">
        <f t="shared" si="57"/>
        <v>247</v>
      </c>
      <c r="C1979" s="106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5">
        <f t="shared" si="57"/>
        <v>248</v>
      </c>
      <c r="C1980" s="106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5">
        <f t="shared" si="57"/>
        <v>249</v>
      </c>
      <c r="C1981" s="106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5">
        <f t="shared" si="57"/>
        <v>250</v>
      </c>
      <c r="C1982" s="106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5">
        <f t="shared" si="57"/>
        <v>251</v>
      </c>
      <c r="C1983" s="106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5">
        <f t="shared" si="57"/>
        <v>252</v>
      </c>
      <c r="C1984" s="106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5">
        <f t="shared" si="57"/>
        <v>253</v>
      </c>
      <c r="C1985" s="106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5">
        <f t="shared" si="57"/>
        <v>254</v>
      </c>
      <c r="C1986" s="106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5">
        <f t="shared" si="57"/>
        <v>255</v>
      </c>
      <c r="C1987" s="106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5">
        <f t="shared" si="57"/>
        <v>256</v>
      </c>
      <c r="C1988" s="106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5">
        <f t="shared" si="57"/>
        <v>257</v>
      </c>
      <c r="C1989" s="106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5">
        <f t="shared" si="57"/>
        <v>258</v>
      </c>
      <c r="C1990" s="106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5">
        <f t="shared" si="57"/>
        <v>259</v>
      </c>
      <c r="C1991" s="106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5">
        <f t="shared" si="57"/>
        <v>260</v>
      </c>
      <c r="C1992" s="106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5">
        <f t="shared" si="57"/>
        <v>261</v>
      </c>
      <c r="C1993" s="106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5">
        <f t="shared" ref="B1994:B2057" si="59">B1859</f>
        <v>262</v>
      </c>
      <c r="C1994" s="106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5">
        <f t="shared" si="59"/>
        <v>263</v>
      </c>
      <c r="C1995" s="106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5">
        <f t="shared" si="59"/>
        <v>264</v>
      </c>
      <c r="C1996" s="106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5">
        <f t="shared" si="59"/>
        <v>265</v>
      </c>
      <c r="C1997" s="106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5">
        <f t="shared" si="59"/>
        <v>266</v>
      </c>
      <c r="C1998" s="106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5">
        <f t="shared" si="59"/>
        <v>301</v>
      </c>
      <c r="C1999" s="106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5">
        <f t="shared" si="59"/>
        <v>302</v>
      </c>
      <c r="C2000" s="106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5">
        <f t="shared" si="59"/>
        <v>303</v>
      </c>
      <c r="C2001" s="106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5">
        <f t="shared" si="59"/>
        <v>304</v>
      </c>
      <c r="C2002" s="106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5">
        <f t="shared" si="59"/>
        <v>305</v>
      </c>
      <c r="C2003" s="106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5">
        <f t="shared" si="59"/>
        <v>306</v>
      </c>
      <c r="C2004" s="106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5">
        <f t="shared" si="59"/>
        <v>307</v>
      </c>
      <c r="C2005" s="106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5">
        <f t="shared" si="59"/>
        <v>308</v>
      </c>
      <c r="C2006" s="106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5">
        <f t="shared" si="59"/>
        <v>309</v>
      </c>
      <c r="C2007" s="106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5">
        <f t="shared" si="59"/>
        <v>310</v>
      </c>
      <c r="C2008" s="106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5">
        <f t="shared" si="59"/>
        <v>311</v>
      </c>
      <c r="C2009" s="106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5">
        <f t="shared" si="59"/>
        <v>312</v>
      </c>
      <c r="C2010" s="106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5">
        <f t="shared" si="59"/>
        <v>1301</v>
      </c>
      <c r="C2011" s="106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5">
        <f t="shared" si="59"/>
        <v>1302</v>
      </c>
      <c r="C2012" s="106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5">
        <f t="shared" si="59"/>
        <v>1303</v>
      </c>
      <c r="C2013" s="106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5">
        <f t="shared" si="59"/>
        <v>1304</v>
      </c>
      <c r="C2014" s="106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5">
        <f t="shared" si="59"/>
        <v>1315</v>
      </c>
      <c r="C2015" s="106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5">
        <f t="shared" si="59"/>
        <v>1316</v>
      </c>
      <c r="C2016" s="106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5">
        <f t="shared" si="59"/>
        <v>1318</v>
      </c>
      <c r="C2017" s="106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5">
        <f t="shared" si="59"/>
        <v>1321</v>
      </c>
      <c r="C2018" s="106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5">
        <f t="shared" si="59"/>
        <v>1322</v>
      </c>
      <c r="C2019" s="106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5">
        <f t="shared" si="59"/>
        <v>1323</v>
      </c>
      <c r="C2020" s="106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5">
        <f t="shared" si="59"/>
        <v>1325</v>
      </c>
      <c r="C2021" s="106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5">
        <f t="shared" si="59"/>
        <v>1326</v>
      </c>
      <c r="C2022" s="106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5">
        <f t="shared" si="59"/>
        <v>1501</v>
      </c>
      <c r="C2023" s="106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5">
        <f t="shared" si="59"/>
        <v>1502</v>
      </c>
      <c r="C2024" s="106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5">
        <f t="shared" si="59"/>
        <v>1503</v>
      </c>
      <c r="C2025" s="106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5">
        <f t="shared" si="59"/>
        <v>1504</v>
      </c>
      <c r="C2026" s="106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5">
        <f t="shared" si="59"/>
        <v>1</v>
      </c>
      <c r="C2027" s="106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5">
        <f t="shared" si="59"/>
        <v>2</v>
      </c>
      <c r="C2028" s="106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5">
        <f t="shared" si="59"/>
        <v>4</v>
      </c>
      <c r="C2029" s="106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5">
        <f t="shared" si="59"/>
        <v>9</v>
      </c>
      <c r="C2030" s="106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5">
        <f t="shared" si="59"/>
        <v>12</v>
      </c>
      <c r="C2031" s="106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5">
        <f t="shared" si="59"/>
        <v>13</v>
      </c>
      <c r="C2032" s="106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5">
        <f t="shared" si="59"/>
        <v>15</v>
      </c>
      <c r="C2033" s="106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5">
        <f t="shared" si="59"/>
        <v>21</v>
      </c>
      <c r="C2034" s="106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5">
        <f t="shared" si="59"/>
        <v>22</v>
      </c>
      <c r="C2035" s="106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5">
        <f t="shared" si="59"/>
        <v>23</v>
      </c>
      <c r="C2036" s="106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5">
        <f t="shared" si="59"/>
        <v>24</v>
      </c>
      <c r="C2037" s="106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5">
        <f t="shared" si="59"/>
        <v>25</v>
      </c>
      <c r="C2038" s="106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5">
        <f t="shared" si="59"/>
        <v>26</v>
      </c>
      <c r="C2039" s="106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5">
        <f t="shared" si="59"/>
        <v>27</v>
      </c>
      <c r="C2040" s="106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5">
        <f t="shared" si="59"/>
        <v>28</v>
      </c>
      <c r="C2041" s="106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5">
        <f t="shared" si="59"/>
        <v>32</v>
      </c>
      <c r="C2042" s="106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5">
        <f t="shared" si="59"/>
        <v>34</v>
      </c>
      <c r="C2043" s="106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5">
        <f t="shared" si="59"/>
        <v>35</v>
      </c>
      <c r="C2044" s="106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5">
        <f t="shared" si="59"/>
        <v>36</v>
      </c>
      <c r="C2045" s="106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5">
        <f t="shared" si="59"/>
        <v>42</v>
      </c>
      <c r="C2046" s="106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5">
        <f t="shared" si="59"/>
        <v>43</v>
      </c>
      <c r="C2047" s="106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5">
        <f t="shared" si="59"/>
        <v>44</v>
      </c>
      <c r="C2048" s="106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5">
        <f t="shared" si="59"/>
        <v>46</v>
      </c>
      <c r="C2049" s="106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5">
        <f t="shared" si="59"/>
        <v>47</v>
      </c>
      <c r="C2050" s="106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5">
        <f t="shared" si="59"/>
        <v>48</v>
      </c>
      <c r="C2051" s="106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5">
        <f t="shared" si="59"/>
        <v>50</v>
      </c>
      <c r="C2052" s="106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5">
        <f t="shared" si="59"/>
        <v>54</v>
      </c>
      <c r="C2053" s="106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5">
        <f t="shared" si="59"/>
        <v>58</v>
      </c>
      <c r="C2054" s="106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5">
        <f t="shared" si="59"/>
        <v>62</v>
      </c>
      <c r="C2055" s="106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5">
        <f t="shared" si="59"/>
        <v>63</v>
      </c>
      <c r="C2056" s="106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5">
        <f t="shared" si="59"/>
        <v>64</v>
      </c>
      <c r="C2057" s="106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5">
        <f t="shared" ref="B2058:B2121" si="61">B1923</f>
        <v>68</v>
      </c>
      <c r="C2058" s="106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5">
        <f t="shared" si="61"/>
        <v>74</v>
      </c>
      <c r="C2059" s="106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5">
        <f t="shared" si="61"/>
        <v>83</v>
      </c>
      <c r="C2060" s="106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5">
        <f t="shared" si="61"/>
        <v>86</v>
      </c>
      <c r="C2061" s="106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5">
        <f t="shared" si="61"/>
        <v>90</v>
      </c>
      <c r="C2062" s="106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5">
        <f t="shared" si="61"/>
        <v>93</v>
      </c>
      <c r="C2063" s="106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5">
        <f t="shared" si="61"/>
        <v>94</v>
      </c>
      <c r="C2064" s="106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5">
        <f t="shared" si="61"/>
        <v>96</v>
      </c>
      <c r="C2065" s="106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5">
        <f t="shared" si="61"/>
        <v>98</v>
      </c>
      <c r="C2066" s="106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5">
        <f t="shared" si="61"/>
        <v>107</v>
      </c>
      <c r="C2067" s="106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5">
        <f t="shared" si="61"/>
        <v>110</v>
      </c>
      <c r="C2068" s="106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5">
        <f t="shared" si="61"/>
        <v>116</v>
      </c>
      <c r="C2069" s="106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5">
        <f t="shared" si="61"/>
        <v>140</v>
      </c>
      <c r="C2070" s="106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5">
        <f t="shared" si="61"/>
        <v>141</v>
      </c>
      <c r="C2071" s="106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5">
        <f t="shared" si="61"/>
        <v>147</v>
      </c>
      <c r="C2072" s="106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5">
        <f t="shared" si="61"/>
        <v>156</v>
      </c>
      <c r="C2073" s="106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5">
        <f t="shared" si="61"/>
        <v>163</v>
      </c>
      <c r="C2074" s="106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5">
        <f t="shared" si="61"/>
        <v>167</v>
      </c>
      <c r="C2075" s="106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5">
        <f t="shared" si="61"/>
        <v>171</v>
      </c>
      <c r="C2076" s="106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5">
        <f t="shared" si="61"/>
        <v>172</v>
      </c>
      <c r="C2077" s="106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5">
        <f t="shared" si="61"/>
        <v>173</v>
      </c>
      <c r="C2078" s="106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5">
        <f t="shared" si="61"/>
        <v>174</v>
      </c>
      <c r="C2079" s="106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5">
        <f t="shared" si="61"/>
        <v>176</v>
      </c>
      <c r="C2080" s="106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5">
        <f t="shared" si="61"/>
        <v>183</v>
      </c>
      <c r="C2081" s="106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5">
        <f t="shared" si="61"/>
        <v>194</v>
      </c>
      <c r="C2082" s="106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5">
        <f t="shared" si="61"/>
        <v>203</v>
      </c>
      <c r="C2083" s="106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5">
        <f t="shared" si="61"/>
        <v>204</v>
      </c>
      <c r="C2084" s="106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5">
        <f t="shared" si="61"/>
        <v>205</v>
      </c>
      <c r="C2085" s="106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5">
        <f t="shared" si="61"/>
        <v>207</v>
      </c>
      <c r="C2086" s="106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5">
        <f t="shared" si="61"/>
        <v>208</v>
      </c>
      <c r="C2087" s="106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5">
        <f t="shared" si="61"/>
        <v>209</v>
      </c>
      <c r="C2088" s="106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5">
        <f t="shared" si="61"/>
        <v>211</v>
      </c>
      <c r="C2089" s="106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5">
        <f t="shared" si="61"/>
        <v>212</v>
      </c>
      <c r="C2090" s="106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5">
        <f t="shared" si="61"/>
        <v>224</v>
      </c>
      <c r="C2091" s="106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5">
        <f t="shared" si="61"/>
        <v>225</v>
      </c>
      <c r="C2092" s="106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5">
        <f t="shared" si="61"/>
        <v>226</v>
      </c>
      <c r="C2093" s="106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5">
        <f t="shared" si="61"/>
        <v>227</v>
      </c>
      <c r="C2094" s="106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5">
        <f t="shared" si="61"/>
        <v>228</v>
      </c>
      <c r="C2095" s="106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5">
        <f t="shared" si="61"/>
        <v>229</v>
      </c>
      <c r="C2096" s="106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5">
        <f t="shared" si="61"/>
        <v>230</v>
      </c>
      <c r="C2097" s="106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5">
        <f t="shared" si="61"/>
        <v>231</v>
      </c>
      <c r="C2098" s="106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5">
        <f t="shared" si="61"/>
        <v>232</v>
      </c>
      <c r="C2099" s="106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5">
        <f t="shared" si="61"/>
        <v>233</v>
      </c>
      <c r="C2100" s="106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5">
        <f t="shared" si="61"/>
        <v>234</v>
      </c>
      <c r="C2101" s="106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5">
        <f t="shared" si="61"/>
        <v>235</v>
      </c>
      <c r="C2102" s="106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5">
        <f t="shared" si="61"/>
        <v>236</v>
      </c>
      <c r="C2103" s="106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5">
        <f t="shared" si="61"/>
        <v>237</v>
      </c>
      <c r="C2104" s="106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5">
        <f t="shared" si="61"/>
        <v>238</v>
      </c>
      <c r="C2105" s="106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5">
        <f t="shared" si="61"/>
        <v>239</v>
      </c>
      <c r="C2106" s="106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5">
        <f t="shared" si="61"/>
        <v>240</v>
      </c>
      <c r="C2107" s="106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5">
        <f t="shared" si="61"/>
        <v>241</v>
      </c>
      <c r="C2108" s="106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5">
        <f t="shared" si="61"/>
        <v>242</v>
      </c>
      <c r="C2109" s="106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5">
        <f t="shared" si="61"/>
        <v>243</v>
      </c>
      <c r="C2110" s="106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5">
        <f t="shared" si="61"/>
        <v>244</v>
      </c>
      <c r="C2111" s="106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5">
        <f t="shared" si="61"/>
        <v>245</v>
      </c>
      <c r="C2112" s="106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5">
        <f t="shared" si="61"/>
        <v>246</v>
      </c>
      <c r="C2113" s="106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5">
        <f t="shared" si="61"/>
        <v>247</v>
      </c>
      <c r="C2114" s="106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5">
        <f t="shared" si="61"/>
        <v>248</v>
      </c>
      <c r="C2115" s="106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5">
        <f t="shared" si="61"/>
        <v>249</v>
      </c>
      <c r="C2116" s="106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5">
        <f t="shared" si="61"/>
        <v>250</v>
      </c>
      <c r="C2117" s="106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5">
        <f t="shared" si="61"/>
        <v>251</v>
      </c>
      <c r="C2118" s="106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5">
        <f t="shared" si="61"/>
        <v>252</v>
      </c>
      <c r="C2119" s="106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5">
        <f t="shared" si="61"/>
        <v>253</v>
      </c>
      <c r="C2120" s="106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5">
        <f t="shared" si="61"/>
        <v>254</v>
      </c>
      <c r="C2121" s="106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5">
        <f t="shared" ref="B2122:B2185" si="63">B1987</f>
        <v>255</v>
      </c>
      <c r="C2122" s="106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5">
        <f t="shared" si="63"/>
        <v>256</v>
      </c>
      <c r="C2123" s="106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5">
        <f t="shared" si="63"/>
        <v>257</v>
      </c>
      <c r="C2124" s="106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5">
        <f t="shared" si="63"/>
        <v>258</v>
      </c>
      <c r="C2125" s="106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5">
        <f t="shared" si="63"/>
        <v>259</v>
      </c>
      <c r="C2126" s="106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5">
        <f t="shared" si="63"/>
        <v>260</v>
      </c>
      <c r="C2127" s="106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5">
        <f t="shared" si="63"/>
        <v>261</v>
      </c>
      <c r="C2128" s="106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5">
        <f t="shared" si="63"/>
        <v>262</v>
      </c>
      <c r="C2129" s="106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5">
        <f t="shared" si="63"/>
        <v>263</v>
      </c>
      <c r="C2130" s="106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5">
        <f t="shared" si="63"/>
        <v>264</v>
      </c>
      <c r="C2131" s="106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5">
        <f t="shared" si="63"/>
        <v>265</v>
      </c>
      <c r="C2132" s="106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5">
        <f t="shared" si="63"/>
        <v>266</v>
      </c>
      <c r="C2133" s="106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5">
        <f t="shared" si="63"/>
        <v>301</v>
      </c>
      <c r="C2134" s="106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5">
        <f t="shared" si="63"/>
        <v>302</v>
      </c>
      <c r="C2135" s="106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5">
        <f t="shared" si="63"/>
        <v>303</v>
      </c>
      <c r="C2136" s="106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5">
        <f t="shared" si="63"/>
        <v>304</v>
      </c>
      <c r="C2137" s="106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5">
        <f t="shared" si="63"/>
        <v>305</v>
      </c>
      <c r="C2138" s="106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5">
        <f t="shared" si="63"/>
        <v>306</v>
      </c>
      <c r="C2139" s="106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5">
        <f t="shared" si="63"/>
        <v>307</v>
      </c>
      <c r="C2140" s="106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5">
        <f t="shared" si="63"/>
        <v>308</v>
      </c>
      <c r="C2141" s="106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5">
        <f t="shared" si="63"/>
        <v>309</v>
      </c>
      <c r="C2142" s="106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5">
        <f t="shared" si="63"/>
        <v>310</v>
      </c>
      <c r="C2143" s="106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5">
        <f t="shared" si="63"/>
        <v>311</v>
      </c>
      <c r="C2144" s="106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5">
        <f t="shared" si="63"/>
        <v>312</v>
      </c>
      <c r="C2145" s="106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5">
        <f t="shared" si="63"/>
        <v>1301</v>
      </c>
      <c r="C2146" s="106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5">
        <f t="shared" si="63"/>
        <v>1302</v>
      </c>
      <c r="C2147" s="106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5">
        <f t="shared" si="63"/>
        <v>1303</v>
      </c>
      <c r="C2148" s="106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5">
        <f t="shared" si="63"/>
        <v>1304</v>
      </c>
      <c r="C2149" s="106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5">
        <f t="shared" si="63"/>
        <v>1315</v>
      </c>
      <c r="C2150" s="106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5">
        <f t="shared" si="63"/>
        <v>1316</v>
      </c>
      <c r="C2151" s="106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5">
        <f t="shared" si="63"/>
        <v>1318</v>
      </c>
      <c r="C2152" s="106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5">
        <f t="shared" si="63"/>
        <v>1321</v>
      </c>
      <c r="C2153" s="106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5">
        <f t="shared" si="63"/>
        <v>1322</v>
      </c>
      <c r="C2154" s="106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5">
        <f t="shared" si="63"/>
        <v>1323</v>
      </c>
      <c r="C2155" s="106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5">
        <f t="shared" si="63"/>
        <v>1325</v>
      </c>
      <c r="C2156" s="106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5">
        <f t="shared" si="63"/>
        <v>1326</v>
      </c>
      <c r="C2157" s="106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5">
        <f t="shared" si="63"/>
        <v>1501</v>
      </c>
      <c r="C2158" s="106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5">
        <f t="shared" si="63"/>
        <v>1502</v>
      </c>
      <c r="C2159" s="106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5">
        <f t="shared" si="63"/>
        <v>1503</v>
      </c>
      <c r="C2160" s="106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5">
        <f t="shared" si="63"/>
        <v>1504</v>
      </c>
      <c r="C2161" s="106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5">
        <f t="shared" si="63"/>
        <v>1</v>
      </c>
      <c r="C2162" s="106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5">
        <f t="shared" si="63"/>
        <v>2</v>
      </c>
      <c r="C2163" s="106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5">
        <f t="shared" si="63"/>
        <v>4</v>
      </c>
      <c r="C2164" s="106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5">
        <f t="shared" si="63"/>
        <v>9</v>
      </c>
      <c r="C2165" s="106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5">
        <f t="shared" si="63"/>
        <v>12</v>
      </c>
      <c r="C2166" s="106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5">
        <f t="shared" si="63"/>
        <v>13</v>
      </c>
      <c r="C2167" s="106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5">
        <f t="shared" si="63"/>
        <v>15</v>
      </c>
      <c r="C2168" s="106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5">
        <f t="shared" si="63"/>
        <v>21</v>
      </c>
      <c r="C2169" s="106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5">
        <f t="shared" si="63"/>
        <v>22</v>
      </c>
      <c r="C2170" s="106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5">
        <f t="shared" si="63"/>
        <v>23</v>
      </c>
      <c r="C2171" s="106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5">
        <f t="shared" si="63"/>
        <v>24</v>
      </c>
      <c r="C2172" s="106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5">
        <f t="shared" si="63"/>
        <v>25</v>
      </c>
      <c r="C2173" s="106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5">
        <f t="shared" si="63"/>
        <v>26</v>
      </c>
      <c r="C2174" s="106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5">
        <f t="shared" si="63"/>
        <v>27</v>
      </c>
      <c r="C2175" s="106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5">
        <f t="shared" si="63"/>
        <v>28</v>
      </c>
      <c r="C2176" s="106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5">
        <f t="shared" si="63"/>
        <v>32</v>
      </c>
      <c r="C2177" s="106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5">
        <f t="shared" si="63"/>
        <v>34</v>
      </c>
      <c r="C2178" s="106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5">
        <f t="shared" si="63"/>
        <v>35</v>
      </c>
      <c r="C2179" s="106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5">
        <f t="shared" si="63"/>
        <v>36</v>
      </c>
      <c r="C2180" s="106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5">
        <f t="shared" si="63"/>
        <v>42</v>
      </c>
      <c r="C2181" s="106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5">
        <f t="shared" si="63"/>
        <v>43</v>
      </c>
      <c r="C2182" s="106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5">
        <f t="shared" si="63"/>
        <v>44</v>
      </c>
      <c r="C2183" s="106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5">
        <f t="shared" si="63"/>
        <v>46</v>
      </c>
      <c r="C2184" s="106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5">
        <f t="shared" si="63"/>
        <v>47</v>
      </c>
      <c r="C2185" s="106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5">
        <f t="shared" ref="B2186:B2249" si="65">B2051</f>
        <v>48</v>
      </c>
      <c r="C2186" s="106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5">
        <f t="shared" si="65"/>
        <v>50</v>
      </c>
      <c r="C2187" s="106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5">
        <f t="shared" si="65"/>
        <v>54</v>
      </c>
      <c r="C2188" s="106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5">
        <f t="shared" si="65"/>
        <v>58</v>
      </c>
      <c r="C2189" s="106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5">
        <f t="shared" si="65"/>
        <v>62</v>
      </c>
      <c r="C2190" s="106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5">
        <f t="shared" si="65"/>
        <v>63</v>
      </c>
      <c r="C2191" s="106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5">
        <f t="shared" si="65"/>
        <v>64</v>
      </c>
      <c r="C2192" s="106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5">
        <f t="shared" si="65"/>
        <v>68</v>
      </c>
      <c r="C2193" s="106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5">
        <f t="shared" si="65"/>
        <v>74</v>
      </c>
      <c r="C2194" s="106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5">
        <f t="shared" si="65"/>
        <v>83</v>
      </c>
      <c r="C2195" s="106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5">
        <f t="shared" si="65"/>
        <v>86</v>
      </c>
      <c r="C2196" s="106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5">
        <f t="shared" si="65"/>
        <v>90</v>
      </c>
      <c r="C2197" s="106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5">
        <f t="shared" si="65"/>
        <v>93</v>
      </c>
      <c r="C2198" s="106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5">
        <f t="shared" si="65"/>
        <v>94</v>
      </c>
      <c r="C2199" s="106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5">
        <f t="shared" si="65"/>
        <v>96</v>
      </c>
      <c r="C2200" s="106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5">
        <f t="shared" si="65"/>
        <v>98</v>
      </c>
      <c r="C2201" s="106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5">
        <f t="shared" si="65"/>
        <v>107</v>
      </c>
      <c r="C2202" s="106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5">
        <f t="shared" si="65"/>
        <v>110</v>
      </c>
      <c r="C2203" s="106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5">
        <f t="shared" si="65"/>
        <v>116</v>
      </c>
      <c r="C2204" s="106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5">
        <f t="shared" si="65"/>
        <v>140</v>
      </c>
      <c r="C2205" s="106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5">
        <f t="shared" si="65"/>
        <v>141</v>
      </c>
      <c r="C2206" s="106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5">
        <f t="shared" si="65"/>
        <v>147</v>
      </c>
      <c r="C2207" s="106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5">
        <f t="shared" si="65"/>
        <v>156</v>
      </c>
      <c r="C2208" s="106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5">
        <f t="shared" si="65"/>
        <v>163</v>
      </c>
      <c r="C2209" s="106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5">
        <f t="shared" si="65"/>
        <v>167</v>
      </c>
      <c r="C2210" s="106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5">
        <f t="shared" si="65"/>
        <v>171</v>
      </c>
      <c r="C2211" s="106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5">
        <f t="shared" si="65"/>
        <v>172</v>
      </c>
      <c r="C2212" s="106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5">
        <f t="shared" si="65"/>
        <v>173</v>
      </c>
      <c r="C2213" s="106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5">
        <f t="shared" si="65"/>
        <v>174</v>
      </c>
      <c r="C2214" s="106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5">
        <f t="shared" si="65"/>
        <v>176</v>
      </c>
      <c r="C2215" s="106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5">
        <f t="shared" si="65"/>
        <v>183</v>
      </c>
      <c r="C2216" s="106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5">
        <f t="shared" si="65"/>
        <v>194</v>
      </c>
      <c r="C2217" s="106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5">
        <f t="shared" si="65"/>
        <v>203</v>
      </c>
      <c r="C2218" s="106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5">
        <f t="shared" si="65"/>
        <v>204</v>
      </c>
      <c r="C2219" s="106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5">
        <f t="shared" si="65"/>
        <v>205</v>
      </c>
      <c r="C2220" s="106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5">
        <f t="shared" si="65"/>
        <v>207</v>
      </c>
      <c r="C2221" s="106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5">
        <f t="shared" si="65"/>
        <v>208</v>
      </c>
      <c r="C2222" s="106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5">
        <f t="shared" si="65"/>
        <v>209</v>
      </c>
      <c r="C2223" s="106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5">
        <f t="shared" si="65"/>
        <v>211</v>
      </c>
      <c r="C2224" s="106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5">
        <f t="shared" si="65"/>
        <v>212</v>
      </c>
      <c r="C2225" s="106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5">
        <f t="shared" si="65"/>
        <v>224</v>
      </c>
      <c r="C2226" s="106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5">
        <f t="shared" si="65"/>
        <v>225</v>
      </c>
      <c r="C2227" s="106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5">
        <f t="shared" si="65"/>
        <v>226</v>
      </c>
      <c r="C2228" s="106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5">
        <f t="shared" si="65"/>
        <v>227</v>
      </c>
      <c r="C2229" s="106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5">
        <f t="shared" si="65"/>
        <v>228</v>
      </c>
      <c r="C2230" s="106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5">
        <f t="shared" si="65"/>
        <v>229</v>
      </c>
      <c r="C2231" s="106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5">
        <f t="shared" si="65"/>
        <v>230</v>
      </c>
      <c r="C2232" s="106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5">
        <f t="shared" si="65"/>
        <v>231</v>
      </c>
      <c r="C2233" s="106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5">
        <f t="shared" si="65"/>
        <v>232</v>
      </c>
      <c r="C2234" s="106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5">
        <f t="shared" si="65"/>
        <v>233</v>
      </c>
      <c r="C2235" s="106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5">
        <f t="shared" si="65"/>
        <v>234</v>
      </c>
      <c r="C2236" s="106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5">
        <f t="shared" si="65"/>
        <v>235</v>
      </c>
      <c r="C2237" s="106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5">
        <f t="shared" si="65"/>
        <v>236</v>
      </c>
      <c r="C2238" s="106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5">
        <f t="shared" si="65"/>
        <v>237</v>
      </c>
      <c r="C2239" s="106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5">
        <f t="shared" si="65"/>
        <v>238</v>
      </c>
      <c r="C2240" s="106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5">
        <f t="shared" si="65"/>
        <v>239</v>
      </c>
      <c r="C2241" s="106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5">
        <f t="shared" si="65"/>
        <v>240</v>
      </c>
      <c r="C2242" s="106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5">
        <f t="shared" si="65"/>
        <v>241</v>
      </c>
      <c r="C2243" s="106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5">
        <f t="shared" si="65"/>
        <v>242</v>
      </c>
      <c r="C2244" s="106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5">
        <f t="shared" si="65"/>
        <v>243</v>
      </c>
      <c r="C2245" s="106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5">
        <f t="shared" si="65"/>
        <v>244</v>
      </c>
      <c r="C2246" s="106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5">
        <f t="shared" si="65"/>
        <v>245</v>
      </c>
      <c r="C2247" s="106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5">
        <f t="shared" si="65"/>
        <v>246</v>
      </c>
      <c r="C2248" s="106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5">
        <f t="shared" si="65"/>
        <v>247</v>
      </c>
      <c r="C2249" s="106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5">
        <f t="shared" ref="B2250:B2313" si="67">B2115</f>
        <v>248</v>
      </c>
      <c r="C2250" s="106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5">
        <f t="shared" si="67"/>
        <v>249</v>
      </c>
      <c r="C2251" s="106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5">
        <f t="shared" si="67"/>
        <v>250</v>
      </c>
      <c r="C2252" s="106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5">
        <f t="shared" si="67"/>
        <v>251</v>
      </c>
      <c r="C2253" s="106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5">
        <f t="shared" si="67"/>
        <v>252</v>
      </c>
      <c r="C2254" s="106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5">
        <f t="shared" si="67"/>
        <v>253</v>
      </c>
      <c r="C2255" s="106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5">
        <f t="shared" si="67"/>
        <v>254</v>
      </c>
      <c r="C2256" s="106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5">
        <f t="shared" si="67"/>
        <v>255</v>
      </c>
      <c r="C2257" s="106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5">
        <f t="shared" si="67"/>
        <v>256</v>
      </c>
      <c r="C2258" s="106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5">
        <f t="shared" si="67"/>
        <v>257</v>
      </c>
      <c r="C2259" s="106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5">
        <f t="shared" si="67"/>
        <v>258</v>
      </c>
      <c r="C2260" s="106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5">
        <f t="shared" si="67"/>
        <v>259</v>
      </c>
      <c r="C2261" s="106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5">
        <f t="shared" si="67"/>
        <v>260</v>
      </c>
      <c r="C2262" s="106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5">
        <f t="shared" si="67"/>
        <v>261</v>
      </c>
      <c r="C2263" s="106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5">
        <f t="shared" si="67"/>
        <v>262</v>
      </c>
      <c r="C2264" s="106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5">
        <f t="shared" si="67"/>
        <v>263</v>
      </c>
      <c r="C2265" s="106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5">
        <f t="shared" si="67"/>
        <v>264</v>
      </c>
      <c r="C2266" s="106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5">
        <f t="shared" si="67"/>
        <v>265</v>
      </c>
      <c r="C2267" s="106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5">
        <f t="shared" si="67"/>
        <v>266</v>
      </c>
      <c r="C2268" s="106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5">
        <f t="shared" si="67"/>
        <v>301</v>
      </c>
      <c r="C2269" s="106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5">
        <f t="shared" si="67"/>
        <v>302</v>
      </c>
      <c r="C2270" s="106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5">
        <f t="shared" si="67"/>
        <v>303</v>
      </c>
      <c r="C2271" s="106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5">
        <f t="shared" si="67"/>
        <v>304</v>
      </c>
      <c r="C2272" s="106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5">
        <f t="shared" si="67"/>
        <v>305</v>
      </c>
      <c r="C2273" s="106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5">
        <f t="shared" si="67"/>
        <v>306</v>
      </c>
      <c r="C2274" s="106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5">
        <f t="shared" si="67"/>
        <v>307</v>
      </c>
      <c r="C2275" s="106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5">
        <f t="shared" si="67"/>
        <v>308</v>
      </c>
      <c r="C2276" s="106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5">
        <f t="shared" si="67"/>
        <v>309</v>
      </c>
      <c r="C2277" s="106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5">
        <f t="shared" si="67"/>
        <v>310</v>
      </c>
      <c r="C2278" s="106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5">
        <f t="shared" si="67"/>
        <v>311</v>
      </c>
      <c r="C2279" s="106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5">
        <f t="shared" si="67"/>
        <v>312</v>
      </c>
      <c r="C2280" s="106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5">
        <f t="shared" si="67"/>
        <v>1301</v>
      </c>
      <c r="C2281" s="106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5">
        <f t="shared" si="67"/>
        <v>1302</v>
      </c>
      <c r="C2282" s="106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5">
        <f t="shared" si="67"/>
        <v>1303</v>
      </c>
      <c r="C2283" s="106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5">
        <f t="shared" si="67"/>
        <v>1304</v>
      </c>
      <c r="C2284" s="106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5">
        <f t="shared" si="67"/>
        <v>1315</v>
      </c>
      <c r="C2285" s="106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5">
        <f t="shared" si="67"/>
        <v>1316</v>
      </c>
      <c r="C2286" s="106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5">
        <f t="shared" si="67"/>
        <v>1318</v>
      </c>
      <c r="C2287" s="106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5">
        <f t="shared" si="67"/>
        <v>1321</v>
      </c>
      <c r="C2288" s="106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5">
        <f t="shared" si="67"/>
        <v>1322</v>
      </c>
      <c r="C2289" s="106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5">
        <f t="shared" si="67"/>
        <v>1323</v>
      </c>
      <c r="C2290" s="106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5">
        <f t="shared" si="67"/>
        <v>1325</v>
      </c>
      <c r="C2291" s="106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5">
        <f t="shared" si="67"/>
        <v>1326</v>
      </c>
      <c r="C2292" s="106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5">
        <f t="shared" si="67"/>
        <v>1501</v>
      </c>
      <c r="C2293" s="106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5">
        <f t="shared" si="67"/>
        <v>1502</v>
      </c>
      <c r="C2294" s="106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5">
        <f t="shared" si="67"/>
        <v>1503</v>
      </c>
      <c r="C2295" s="106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5">
        <f t="shared" si="67"/>
        <v>1504</v>
      </c>
      <c r="C2296" s="106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5">
        <f t="shared" si="67"/>
        <v>1</v>
      </c>
      <c r="C2297" s="106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5">
        <f t="shared" si="67"/>
        <v>2</v>
      </c>
      <c r="C2298" s="106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5">
        <f t="shared" si="67"/>
        <v>4</v>
      </c>
      <c r="C2299" s="106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5">
        <f t="shared" si="67"/>
        <v>9</v>
      </c>
      <c r="C2300" s="106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5">
        <f t="shared" si="67"/>
        <v>12</v>
      </c>
      <c r="C2301" s="106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5">
        <f t="shared" si="67"/>
        <v>13</v>
      </c>
      <c r="C2302" s="106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5">
        <f t="shared" si="67"/>
        <v>15</v>
      </c>
      <c r="C2303" s="106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5">
        <f t="shared" si="67"/>
        <v>21</v>
      </c>
      <c r="C2304" s="106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5">
        <f t="shared" si="67"/>
        <v>22</v>
      </c>
      <c r="C2305" s="106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5">
        <f t="shared" si="67"/>
        <v>23</v>
      </c>
      <c r="C2306" s="106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5">
        <f t="shared" si="67"/>
        <v>24</v>
      </c>
      <c r="C2307" s="106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5">
        <f t="shared" si="67"/>
        <v>25</v>
      </c>
      <c r="C2308" s="106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5">
        <f t="shared" si="67"/>
        <v>26</v>
      </c>
      <c r="C2309" s="106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5">
        <f t="shared" si="67"/>
        <v>27</v>
      </c>
      <c r="C2310" s="106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5">
        <f t="shared" si="67"/>
        <v>28</v>
      </c>
      <c r="C2311" s="106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5">
        <f t="shared" si="67"/>
        <v>32</v>
      </c>
      <c r="C2312" s="106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5">
        <f t="shared" si="67"/>
        <v>34</v>
      </c>
      <c r="C2313" s="106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5">
        <f t="shared" ref="B2314:B2377" si="69">B2179</f>
        <v>35</v>
      </c>
      <c r="C2314" s="106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5">
        <f t="shared" si="69"/>
        <v>36</v>
      </c>
      <c r="C2315" s="106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5">
        <f t="shared" si="69"/>
        <v>42</v>
      </c>
      <c r="C2316" s="106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5">
        <f t="shared" si="69"/>
        <v>43</v>
      </c>
      <c r="C2317" s="106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5">
        <f t="shared" si="69"/>
        <v>44</v>
      </c>
      <c r="C2318" s="106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5">
        <f t="shared" si="69"/>
        <v>46</v>
      </c>
      <c r="C2319" s="106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5">
        <f t="shared" si="69"/>
        <v>47</v>
      </c>
      <c r="C2320" s="106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5">
        <f t="shared" si="69"/>
        <v>48</v>
      </c>
      <c r="C2321" s="106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5">
        <f t="shared" si="69"/>
        <v>50</v>
      </c>
      <c r="C2322" s="106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5">
        <f t="shared" si="69"/>
        <v>54</v>
      </c>
      <c r="C2323" s="106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5">
        <f t="shared" si="69"/>
        <v>58</v>
      </c>
      <c r="C2324" s="106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5">
        <f t="shared" si="69"/>
        <v>62</v>
      </c>
      <c r="C2325" s="106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5">
        <f t="shared" si="69"/>
        <v>63</v>
      </c>
      <c r="C2326" s="106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5">
        <f t="shared" si="69"/>
        <v>64</v>
      </c>
      <c r="C2327" s="106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5">
        <f t="shared" si="69"/>
        <v>68</v>
      </c>
      <c r="C2328" s="106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5">
        <f t="shared" si="69"/>
        <v>74</v>
      </c>
      <c r="C2329" s="106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5">
        <f t="shared" si="69"/>
        <v>83</v>
      </c>
      <c r="C2330" s="106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5">
        <f t="shared" si="69"/>
        <v>86</v>
      </c>
      <c r="C2331" s="106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5">
        <f t="shared" si="69"/>
        <v>90</v>
      </c>
      <c r="C2332" s="106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5">
        <f t="shared" si="69"/>
        <v>93</v>
      </c>
      <c r="C2333" s="106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5">
        <f t="shared" si="69"/>
        <v>94</v>
      </c>
      <c r="C2334" s="106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5">
        <f t="shared" si="69"/>
        <v>96</v>
      </c>
      <c r="C2335" s="106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5">
        <f t="shared" si="69"/>
        <v>98</v>
      </c>
      <c r="C2336" s="106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5">
        <f t="shared" si="69"/>
        <v>107</v>
      </c>
      <c r="C2337" s="106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5">
        <f t="shared" si="69"/>
        <v>110</v>
      </c>
      <c r="C2338" s="106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5">
        <f t="shared" si="69"/>
        <v>116</v>
      </c>
      <c r="C2339" s="106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5">
        <f t="shared" si="69"/>
        <v>140</v>
      </c>
      <c r="C2340" s="106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5">
        <f t="shared" si="69"/>
        <v>141</v>
      </c>
      <c r="C2341" s="106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5">
        <f t="shared" si="69"/>
        <v>147</v>
      </c>
      <c r="C2342" s="106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5">
        <f t="shared" si="69"/>
        <v>156</v>
      </c>
      <c r="C2343" s="106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5">
        <f t="shared" si="69"/>
        <v>163</v>
      </c>
      <c r="C2344" s="106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5">
        <f t="shared" si="69"/>
        <v>167</v>
      </c>
      <c r="C2345" s="106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5">
        <f t="shared" si="69"/>
        <v>171</v>
      </c>
      <c r="C2346" s="106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5">
        <f t="shared" si="69"/>
        <v>172</v>
      </c>
      <c r="C2347" s="106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5">
        <f t="shared" si="69"/>
        <v>173</v>
      </c>
      <c r="C2348" s="106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5">
        <f t="shared" si="69"/>
        <v>174</v>
      </c>
      <c r="C2349" s="106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5">
        <f t="shared" si="69"/>
        <v>176</v>
      </c>
      <c r="C2350" s="106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5">
        <f t="shared" si="69"/>
        <v>183</v>
      </c>
      <c r="C2351" s="106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5">
        <f t="shared" si="69"/>
        <v>194</v>
      </c>
      <c r="C2352" s="106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5">
        <f t="shared" si="69"/>
        <v>203</v>
      </c>
      <c r="C2353" s="106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5">
        <f t="shared" si="69"/>
        <v>204</v>
      </c>
      <c r="C2354" s="106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5">
        <f t="shared" si="69"/>
        <v>205</v>
      </c>
      <c r="C2355" s="106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5">
        <f t="shared" si="69"/>
        <v>207</v>
      </c>
      <c r="C2356" s="106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5">
        <f t="shared" si="69"/>
        <v>208</v>
      </c>
      <c r="C2357" s="106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5">
        <f t="shared" si="69"/>
        <v>209</v>
      </c>
      <c r="C2358" s="106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5">
        <f t="shared" si="69"/>
        <v>211</v>
      </c>
      <c r="C2359" s="106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5">
        <f t="shared" si="69"/>
        <v>212</v>
      </c>
      <c r="C2360" s="106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5">
        <f t="shared" si="69"/>
        <v>224</v>
      </c>
      <c r="C2361" s="106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5">
        <f t="shared" si="69"/>
        <v>225</v>
      </c>
      <c r="C2362" s="106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5">
        <f t="shared" si="69"/>
        <v>226</v>
      </c>
      <c r="C2363" s="106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5">
        <f t="shared" si="69"/>
        <v>227</v>
      </c>
      <c r="C2364" s="106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5">
        <f t="shared" si="69"/>
        <v>228</v>
      </c>
      <c r="C2365" s="106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5">
        <f t="shared" si="69"/>
        <v>229</v>
      </c>
      <c r="C2366" s="106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5">
        <f t="shared" si="69"/>
        <v>230</v>
      </c>
      <c r="C2367" s="106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5">
        <f t="shared" si="69"/>
        <v>231</v>
      </c>
      <c r="C2368" s="106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5">
        <f t="shared" si="69"/>
        <v>232</v>
      </c>
      <c r="C2369" s="106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5">
        <f t="shared" si="69"/>
        <v>233</v>
      </c>
      <c r="C2370" s="106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5">
        <f t="shared" si="69"/>
        <v>234</v>
      </c>
      <c r="C2371" s="106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5">
        <f t="shared" si="69"/>
        <v>235</v>
      </c>
      <c r="C2372" s="106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5">
        <f t="shared" si="69"/>
        <v>236</v>
      </c>
      <c r="C2373" s="106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5">
        <f t="shared" si="69"/>
        <v>237</v>
      </c>
      <c r="C2374" s="106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5">
        <f t="shared" si="69"/>
        <v>238</v>
      </c>
      <c r="C2375" s="106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5">
        <f t="shared" si="69"/>
        <v>239</v>
      </c>
      <c r="C2376" s="106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5">
        <f t="shared" si="69"/>
        <v>240</v>
      </c>
      <c r="C2377" s="106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5">
        <f t="shared" ref="B2378:B2441" si="71">B2243</f>
        <v>241</v>
      </c>
      <c r="C2378" s="106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5">
        <f t="shared" si="71"/>
        <v>242</v>
      </c>
      <c r="C2379" s="106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5">
        <f t="shared" si="71"/>
        <v>243</v>
      </c>
      <c r="C2380" s="106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5">
        <f t="shared" si="71"/>
        <v>244</v>
      </c>
      <c r="C2381" s="106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5">
        <f t="shared" si="71"/>
        <v>245</v>
      </c>
      <c r="C2382" s="106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5">
        <f t="shared" si="71"/>
        <v>246</v>
      </c>
      <c r="C2383" s="106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5">
        <f t="shared" si="71"/>
        <v>247</v>
      </c>
      <c r="C2384" s="106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5">
        <f t="shared" si="71"/>
        <v>248</v>
      </c>
      <c r="C2385" s="106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5">
        <f t="shared" si="71"/>
        <v>249</v>
      </c>
      <c r="C2386" s="106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5">
        <f t="shared" si="71"/>
        <v>250</v>
      </c>
      <c r="C2387" s="106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5">
        <f t="shared" si="71"/>
        <v>251</v>
      </c>
      <c r="C2388" s="106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5">
        <f t="shared" si="71"/>
        <v>252</v>
      </c>
      <c r="C2389" s="106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5">
        <f t="shared" si="71"/>
        <v>253</v>
      </c>
      <c r="C2390" s="106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5">
        <f t="shared" si="71"/>
        <v>254</v>
      </c>
      <c r="C2391" s="106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5">
        <f t="shared" si="71"/>
        <v>255</v>
      </c>
      <c r="C2392" s="106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5">
        <f t="shared" si="71"/>
        <v>256</v>
      </c>
      <c r="C2393" s="106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5">
        <f t="shared" si="71"/>
        <v>257</v>
      </c>
      <c r="C2394" s="106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5">
        <f t="shared" si="71"/>
        <v>258</v>
      </c>
      <c r="C2395" s="106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5">
        <f t="shared" si="71"/>
        <v>259</v>
      </c>
      <c r="C2396" s="106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5">
        <f t="shared" si="71"/>
        <v>260</v>
      </c>
      <c r="C2397" s="106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5">
        <f t="shared" si="71"/>
        <v>261</v>
      </c>
      <c r="C2398" s="106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5">
        <f t="shared" si="71"/>
        <v>262</v>
      </c>
      <c r="C2399" s="106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5">
        <f t="shared" si="71"/>
        <v>263</v>
      </c>
      <c r="C2400" s="106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5">
        <f t="shared" si="71"/>
        <v>264</v>
      </c>
      <c r="C2401" s="106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5">
        <f t="shared" si="71"/>
        <v>265</v>
      </c>
      <c r="C2402" s="106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5">
        <f t="shared" si="71"/>
        <v>266</v>
      </c>
      <c r="C2403" s="106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5">
        <f t="shared" si="71"/>
        <v>301</v>
      </c>
      <c r="C2404" s="106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5">
        <f t="shared" si="71"/>
        <v>302</v>
      </c>
      <c r="C2405" s="106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5">
        <f t="shared" si="71"/>
        <v>303</v>
      </c>
      <c r="C2406" s="106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5">
        <f t="shared" si="71"/>
        <v>304</v>
      </c>
      <c r="C2407" s="106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5">
        <f t="shared" si="71"/>
        <v>305</v>
      </c>
      <c r="C2408" s="106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5">
        <f t="shared" si="71"/>
        <v>306</v>
      </c>
      <c r="C2409" s="106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5">
        <f t="shared" si="71"/>
        <v>307</v>
      </c>
      <c r="C2410" s="106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5">
        <f t="shared" si="71"/>
        <v>308</v>
      </c>
      <c r="C2411" s="106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5">
        <f t="shared" si="71"/>
        <v>309</v>
      </c>
      <c r="C2412" s="106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5">
        <f t="shared" si="71"/>
        <v>310</v>
      </c>
      <c r="C2413" s="106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5">
        <f t="shared" si="71"/>
        <v>311</v>
      </c>
      <c r="C2414" s="106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5">
        <f t="shared" si="71"/>
        <v>312</v>
      </c>
      <c r="C2415" s="106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5">
        <f t="shared" si="71"/>
        <v>1301</v>
      </c>
      <c r="C2416" s="106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5">
        <f t="shared" si="71"/>
        <v>1302</v>
      </c>
      <c r="C2417" s="106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5">
        <f t="shared" si="71"/>
        <v>1303</v>
      </c>
      <c r="C2418" s="106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5">
        <f t="shared" si="71"/>
        <v>1304</v>
      </c>
      <c r="C2419" s="106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5">
        <f t="shared" si="71"/>
        <v>1315</v>
      </c>
      <c r="C2420" s="106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5">
        <f t="shared" si="71"/>
        <v>1316</v>
      </c>
      <c r="C2421" s="106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5">
        <f t="shared" si="71"/>
        <v>1318</v>
      </c>
      <c r="C2422" s="106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5">
        <f t="shared" si="71"/>
        <v>1321</v>
      </c>
      <c r="C2423" s="106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5">
        <f t="shared" si="71"/>
        <v>1322</v>
      </c>
      <c r="C2424" s="106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5">
        <f t="shared" si="71"/>
        <v>1323</v>
      </c>
      <c r="C2425" s="106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5">
        <f t="shared" si="71"/>
        <v>1325</v>
      </c>
      <c r="C2426" s="106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5">
        <f t="shared" si="71"/>
        <v>1326</v>
      </c>
      <c r="C2427" s="106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5">
        <f t="shared" si="71"/>
        <v>1501</v>
      </c>
      <c r="C2428" s="106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5">
        <f t="shared" si="71"/>
        <v>1502</v>
      </c>
      <c r="C2429" s="106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5">
        <f t="shared" si="71"/>
        <v>1503</v>
      </c>
      <c r="C2430" s="106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5">
        <f t="shared" si="71"/>
        <v>1504</v>
      </c>
      <c r="C2431" s="106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5">
        <f t="shared" si="71"/>
        <v>1</v>
      </c>
      <c r="C2432" s="106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5">
        <f t="shared" si="71"/>
        <v>2</v>
      </c>
      <c r="C2433" s="106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5">
        <f t="shared" si="71"/>
        <v>4</v>
      </c>
      <c r="C2434" s="106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5">
        <f t="shared" si="71"/>
        <v>9</v>
      </c>
      <c r="C2435" s="106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5">
        <f t="shared" si="71"/>
        <v>12</v>
      </c>
      <c r="C2436" s="106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5">
        <f t="shared" si="71"/>
        <v>13</v>
      </c>
      <c r="C2437" s="106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5">
        <f t="shared" si="71"/>
        <v>15</v>
      </c>
      <c r="C2438" s="106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5">
        <f t="shared" si="71"/>
        <v>21</v>
      </c>
      <c r="C2439" s="106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5">
        <f t="shared" si="71"/>
        <v>22</v>
      </c>
      <c r="C2440" s="106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5">
        <f t="shared" si="71"/>
        <v>23</v>
      </c>
      <c r="C2441" s="106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5">
        <f t="shared" ref="B2442:B2505" si="73">B2307</f>
        <v>24</v>
      </c>
      <c r="C2442" s="106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5">
        <f t="shared" si="73"/>
        <v>25</v>
      </c>
      <c r="C2443" s="106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5">
        <f t="shared" si="73"/>
        <v>26</v>
      </c>
      <c r="C2444" s="106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5">
        <f t="shared" si="73"/>
        <v>27</v>
      </c>
      <c r="C2445" s="106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5">
        <f t="shared" si="73"/>
        <v>28</v>
      </c>
      <c r="C2446" s="106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5">
        <f t="shared" si="73"/>
        <v>32</v>
      </c>
      <c r="C2447" s="106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5">
        <f t="shared" si="73"/>
        <v>34</v>
      </c>
      <c r="C2448" s="106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5">
        <f t="shared" si="73"/>
        <v>35</v>
      </c>
      <c r="C2449" s="106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5">
        <f t="shared" si="73"/>
        <v>36</v>
      </c>
      <c r="C2450" s="106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5">
        <f t="shared" si="73"/>
        <v>42</v>
      </c>
      <c r="C2451" s="106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5">
        <f t="shared" si="73"/>
        <v>43</v>
      </c>
      <c r="C2452" s="106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5">
        <f t="shared" si="73"/>
        <v>44</v>
      </c>
      <c r="C2453" s="106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5">
        <f t="shared" si="73"/>
        <v>46</v>
      </c>
      <c r="C2454" s="106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5">
        <f t="shared" si="73"/>
        <v>47</v>
      </c>
      <c r="C2455" s="106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5">
        <f t="shared" si="73"/>
        <v>48</v>
      </c>
      <c r="C2456" s="106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5">
        <f t="shared" si="73"/>
        <v>50</v>
      </c>
      <c r="C2457" s="106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5">
        <f t="shared" si="73"/>
        <v>54</v>
      </c>
      <c r="C2458" s="106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5">
        <f t="shared" si="73"/>
        <v>58</v>
      </c>
      <c r="C2459" s="106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5">
        <f t="shared" si="73"/>
        <v>62</v>
      </c>
      <c r="C2460" s="106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5">
        <f t="shared" si="73"/>
        <v>63</v>
      </c>
      <c r="C2461" s="106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5">
        <f t="shared" si="73"/>
        <v>64</v>
      </c>
      <c r="C2462" s="106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5">
        <f t="shared" si="73"/>
        <v>68</v>
      </c>
      <c r="C2463" s="106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5">
        <f t="shared" si="73"/>
        <v>74</v>
      </c>
      <c r="C2464" s="106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5">
        <f t="shared" si="73"/>
        <v>83</v>
      </c>
      <c r="C2465" s="106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5">
        <f t="shared" si="73"/>
        <v>86</v>
      </c>
      <c r="C2466" s="106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5">
        <f t="shared" si="73"/>
        <v>90</v>
      </c>
      <c r="C2467" s="106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5">
        <f t="shared" si="73"/>
        <v>93</v>
      </c>
      <c r="C2468" s="106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5">
        <f t="shared" si="73"/>
        <v>94</v>
      </c>
      <c r="C2469" s="106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5">
        <f t="shared" si="73"/>
        <v>96</v>
      </c>
      <c r="C2470" s="106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5">
        <f t="shared" si="73"/>
        <v>98</v>
      </c>
      <c r="C2471" s="106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5">
        <f t="shared" si="73"/>
        <v>107</v>
      </c>
      <c r="C2472" s="106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5">
        <f t="shared" si="73"/>
        <v>110</v>
      </c>
      <c r="C2473" s="106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5">
        <f t="shared" si="73"/>
        <v>116</v>
      </c>
      <c r="C2474" s="106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5">
        <f t="shared" si="73"/>
        <v>140</v>
      </c>
      <c r="C2475" s="106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5">
        <f t="shared" si="73"/>
        <v>141</v>
      </c>
      <c r="C2476" s="106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5">
        <f t="shared" si="73"/>
        <v>147</v>
      </c>
      <c r="C2477" s="106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5">
        <f t="shared" si="73"/>
        <v>156</v>
      </c>
      <c r="C2478" s="106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5">
        <f t="shared" si="73"/>
        <v>163</v>
      </c>
      <c r="C2479" s="106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5">
        <f t="shared" si="73"/>
        <v>167</v>
      </c>
      <c r="C2480" s="106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5">
        <f t="shared" si="73"/>
        <v>171</v>
      </c>
      <c r="C2481" s="106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5">
        <f t="shared" si="73"/>
        <v>172</v>
      </c>
      <c r="C2482" s="106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5">
        <f t="shared" si="73"/>
        <v>173</v>
      </c>
      <c r="C2483" s="106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5">
        <f t="shared" si="73"/>
        <v>174</v>
      </c>
      <c r="C2484" s="106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5">
        <f t="shared" si="73"/>
        <v>176</v>
      </c>
      <c r="C2485" s="106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5">
        <f t="shared" si="73"/>
        <v>183</v>
      </c>
      <c r="C2486" s="106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5">
        <f t="shared" si="73"/>
        <v>194</v>
      </c>
      <c r="C2487" s="106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5">
        <f t="shared" si="73"/>
        <v>203</v>
      </c>
      <c r="C2488" s="106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5">
        <f t="shared" si="73"/>
        <v>204</v>
      </c>
      <c r="C2489" s="106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5">
        <f t="shared" si="73"/>
        <v>205</v>
      </c>
      <c r="C2490" s="106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5">
        <f t="shared" si="73"/>
        <v>207</v>
      </c>
      <c r="C2491" s="106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5">
        <f t="shared" si="73"/>
        <v>208</v>
      </c>
      <c r="C2492" s="106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5">
        <f t="shared" si="73"/>
        <v>209</v>
      </c>
      <c r="C2493" s="106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5">
        <f t="shared" si="73"/>
        <v>211</v>
      </c>
      <c r="C2494" s="106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5">
        <f t="shared" si="73"/>
        <v>212</v>
      </c>
      <c r="C2495" s="106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5">
        <f t="shared" si="73"/>
        <v>224</v>
      </c>
      <c r="C2496" s="106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5">
        <f t="shared" si="73"/>
        <v>225</v>
      </c>
      <c r="C2497" s="106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5">
        <f t="shared" si="73"/>
        <v>226</v>
      </c>
      <c r="C2498" s="106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5">
        <f t="shared" si="73"/>
        <v>227</v>
      </c>
      <c r="C2499" s="106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5">
        <f t="shared" si="73"/>
        <v>228</v>
      </c>
      <c r="C2500" s="106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5">
        <f t="shared" si="73"/>
        <v>229</v>
      </c>
      <c r="C2501" s="106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5">
        <f t="shared" si="73"/>
        <v>230</v>
      </c>
      <c r="C2502" s="106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5">
        <f t="shared" si="73"/>
        <v>231</v>
      </c>
      <c r="C2503" s="106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5">
        <f t="shared" si="73"/>
        <v>232</v>
      </c>
      <c r="C2504" s="106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5">
        <f t="shared" si="73"/>
        <v>233</v>
      </c>
      <c r="C2505" s="106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5">
        <f t="shared" ref="B2506:B2569" si="75">B2371</f>
        <v>234</v>
      </c>
      <c r="C2506" s="106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5">
        <f t="shared" si="75"/>
        <v>235</v>
      </c>
      <c r="C2507" s="106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5">
        <f t="shared" si="75"/>
        <v>236</v>
      </c>
      <c r="C2508" s="106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5">
        <f t="shared" si="75"/>
        <v>237</v>
      </c>
      <c r="C2509" s="106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5">
        <f t="shared" si="75"/>
        <v>238</v>
      </c>
      <c r="C2510" s="106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5">
        <f t="shared" si="75"/>
        <v>239</v>
      </c>
      <c r="C2511" s="106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5">
        <f t="shared" si="75"/>
        <v>240</v>
      </c>
      <c r="C2512" s="106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5">
        <f t="shared" si="75"/>
        <v>241</v>
      </c>
      <c r="C2513" s="106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5">
        <f t="shared" si="75"/>
        <v>242</v>
      </c>
      <c r="C2514" s="106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5">
        <f t="shared" si="75"/>
        <v>243</v>
      </c>
      <c r="C2515" s="106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5">
        <f t="shared" si="75"/>
        <v>244</v>
      </c>
      <c r="C2516" s="106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5">
        <f t="shared" si="75"/>
        <v>245</v>
      </c>
      <c r="C2517" s="106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5">
        <f t="shared" si="75"/>
        <v>246</v>
      </c>
      <c r="C2518" s="106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5">
        <f t="shared" si="75"/>
        <v>247</v>
      </c>
      <c r="C2519" s="106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5">
        <f t="shared" si="75"/>
        <v>248</v>
      </c>
      <c r="C2520" s="106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5">
        <f t="shared" si="75"/>
        <v>249</v>
      </c>
      <c r="C2521" s="106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5">
        <f t="shared" si="75"/>
        <v>250</v>
      </c>
      <c r="C2522" s="106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5">
        <f t="shared" si="75"/>
        <v>251</v>
      </c>
      <c r="C2523" s="106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5">
        <f t="shared" si="75"/>
        <v>252</v>
      </c>
      <c r="C2524" s="106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5">
        <f t="shared" si="75"/>
        <v>253</v>
      </c>
      <c r="C2525" s="106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5">
        <f t="shared" si="75"/>
        <v>254</v>
      </c>
      <c r="C2526" s="106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5">
        <f t="shared" si="75"/>
        <v>255</v>
      </c>
      <c r="C2527" s="106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5">
        <f t="shared" si="75"/>
        <v>256</v>
      </c>
      <c r="C2528" s="106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5">
        <f t="shared" si="75"/>
        <v>257</v>
      </c>
      <c r="C2529" s="106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5">
        <f t="shared" si="75"/>
        <v>258</v>
      </c>
      <c r="C2530" s="106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5">
        <f t="shared" si="75"/>
        <v>259</v>
      </c>
      <c r="C2531" s="106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5">
        <f t="shared" si="75"/>
        <v>260</v>
      </c>
      <c r="C2532" s="106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5">
        <f t="shared" si="75"/>
        <v>261</v>
      </c>
      <c r="C2533" s="106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5">
        <f t="shared" si="75"/>
        <v>262</v>
      </c>
      <c r="C2534" s="106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5">
        <f t="shared" si="75"/>
        <v>263</v>
      </c>
      <c r="C2535" s="106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5">
        <f t="shared" si="75"/>
        <v>264</v>
      </c>
      <c r="C2536" s="106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5">
        <f t="shared" si="75"/>
        <v>265</v>
      </c>
      <c r="C2537" s="106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5">
        <f t="shared" si="75"/>
        <v>266</v>
      </c>
      <c r="C2538" s="106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5">
        <f t="shared" si="75"/>
        <v>301</v>
      </c>
      <c r="C2539" s="106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5">
        <f t="shared" si="75"/>
        <v>302</v>
      </c>
      <c r="C2540" s="106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5">
        <f t="shared" si="75"/>
        <v>303</v>
      </c>
      <c r="C2541" s="106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5">
        <f t="shared" si="75"/>
        <v>304</v>
      </c>
      <c r="C2542" s="106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5">
        <f t="shared" si="75"/>
        <v>305</v>
      </c>
      <c r="C2543" s="106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5">
        <f t="shared" si="75"/>
        <v>306</v>
      </c>
      <c r="C2544" s="106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5">
        <f t="shared" si="75"/>
        <v>307</v>
      </c>
      <c r="C2545" s="106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5">
        <f t="shared" si="75"/>
        <v>308</v>
      </c>
      <c r="C2546" s="106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5">
        <f t="shared" si="75"/>
        <v>309</v>
      </c>
      <c r="C2547" s="106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5">
        <f t="shared" si="75"/>
        <v>310</v>
      </c>
      <c r="C2548" s="106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5">
        <f t="shared" si="75"/>
        <v>311</v>
      </c>
      <c r="C2549" s="106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5">
        <f t="shared" si="75"/>
        <v>312</v>
      </c>
      <c r="C2550" s="106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5">
        <f t="shared" si="75"/>
        <v>1301</v>
      </c>
      <c r="C2551" s="106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5">
        <f t="shared" si="75"/>
        <v>1302</v>
      </c>
      <c r="C2552" s="106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5">
        <f t="shared" si="75"/>
        <v>1303</v>
      </c>
      <c r="C2553" s="106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5">
        <f t="shared" si="75"/>
        <v>1304</v>
      </c>
      <c r="C2554" s="106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5">
        <f t="shared" si="75"/>
        <v>1315</v>
      </c>
      <c r="C2555" s="106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5">
        <f t="shared" si="75"/>
        <v>1316</v>
      </c>
      <c r="C2556" s="106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5">
        <f t="shared" si="75"/>
        <v>1318</v>
      </c>
      <c r="C2557" s="106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5">
        <f t="shared" si="75"/>
        <v>1321</v>
      </c>
      <c r="C2558" s="106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5">
        <f t="shared" si="75"/>
        <v>1322</v>
      </c>
      <c r="C2559" s="106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5">
        <f t="shared" si="75"/>
        <v>1323</v>
      </c>
      <c r="C2560" s="106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5">
        <f t="shared" si="75"/>
        <v>1325</v>
      </c>
      <c r="C2561" s="106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5">
        <f t="shared" si="75"/>
        <v>1326</v>
      </c>
      <c r="C2562" s="106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5">
        <f t="shared" si="75"/>
        <v>1501</v>
      </c>
      <c r="C2563" s="106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5">
        <f t="shared" si="75"/>
        <v>1502</v>
      </c>
      <c r="C2564" s="106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5">
        <f t="shared" si="75"/>
        <v>1503</v>
      </c>
      <c r="C2565" s="106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5">
        <f t="shared" si="75"/>
        <v>1504</v>
      </c>
      <c r="C2566" s="106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5">
        <f t="shared" si="75"/>
        <v>1</v>
      </c>
      <c r="C2567" s="106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5">
        <f t="shared" si="75"/>
        <v>2</v>
      </c>
      <c r="C2568" s="106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5">
        <f t="shared" si="75"/>
        <v>4</v>
      </c>
      <c r="C2569" s="106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5">
        <f t="shared" ref="B2570:B2633" si="77">B2435</f>
        <v>9</v>
      </c>
      <c r="C2570" s="106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5">
        <f t="shared" si="77"/>
        <v>12</v>
      </c>
      <c r="C2571" s="106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5">
        <f t="shared" si="77"/>
        <v>13</v>
      </c>
      <c r="C2572" s="106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5">
        <f t="shared" si="77"/>
        <v>15</v>
      </c>
      <c r="C2573" s="106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5">
        <f t="shared" si="77"/>
        <v>21</v>
      </c>
      <c r="C2574" s="106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5">
        <f t="shared" si="77"/>
        <v>22</v>
      </c>
      <c r="C2575" s="106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5">
        <f t="shared" si="77"/>
        <v>23</v>
      </c>
      <c r="C2576" s="106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5">
        <f t="shared" si="77"/>
        <v>24</v>
      </c>
      <c r="C2577" s="106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5">
        <f t="shared" si="77"/>
        <v>25</v>
      </c>
      <c r="C2578" s="106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5">
        <f t="shared" si="77"/>
        <v>26</v>
      </c>
      <c r="C2579" s="106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5">
        <f t="shared" si="77"/>
        <v>27</v>
      </c>
      <c r="C2580" s="106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5">
        <f t="shared" si="77"/>
        <v>28</v>
      </c>
      <c r="C2581" s="106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5">
        <f t="shared" si="77"/>
        <v>32</v>
      </c>
      <c r="C2582" s="106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5">
        <f t="shared" si="77"/>
        <v>34</v>
      </c>
      <c r="C2583" s="106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5">
        <f t="shared" si="77"/>
        <v>35</v>
      </c>
      <c r="C2584" s="106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5">
        <f t="shared" si="77"/>
        <v>36</v>
      </c>
      <c r="C2585" s="106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5">
        <f t="shared" si="77"/>
        <v>42</v>
      </c>
      <c r="C2586" s="106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5">
        <f t="shared" si="77"/>
        <v>43</v>
      </c>
      <c r="C2587" s="106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5">
        <f t="shared" si="77"/>
        <v>44</v>
      </c>
      <c r="C2588" s="106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5">
        <f t="shared" si="77"/>
        <v>46</v>
      </c>
      <c r="C2589" s="106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5">
        <f t="shared" si="77"/>
        <v>47</v>
      </c>
      <c r="C2590" s="106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5">
        <f t="shared" si="77"/>
        <v>48</v>
      </c>
      <c r="C2591" s="106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5">
        <f t="shared" si="77"/>
        <v>50</v>
      </c>
      <c r="C2592" s="106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5">
        <f t="shared" si="77"/>
        <v>54</v>
      </c>
      <c r="C2593" s="106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5">
        <f t="shared" si="77"/>
        <v>58</v>
      </c>
      <c r="C2594" s="106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5">
        <f t="shared" si="77"/>
        <v>62</v>
      </c>
      <c r="C2595" s="106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5">
        <f t="shared" si="77"/>
        <v>63</v>
      </c>
      <c r="C2596" s="106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5">
        <f t="shared" si="77"/>
        <v>64</v>
      </c>
      <c r="C2597" s="106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5">
        <f t="shared" si="77"/>
        <v>68</v>
      </c>
      <c r="C2598" s="106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5">
        <f t="shared" si="77"/>
        <v>74</v>
      </c>
      <c r="C2599" s="106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5">
        <f t="shared" si="77"/>
        <v>83</v>
      </c>
      <c r="C2600" s="106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5">
        <f t="shared" si="77"/>
        <v>86</v>
      </c>
      <c r="C2601" s="106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5">
        <f t="shared" si="77"/>
        <v>90</v>
      </c>
      <c r="C2602" s="106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5">
        <f t="shared" si="77"/>
        <v>93</v>
      </c>
      <c r="C2603" s="106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5">
        <f t="shared" si="77"/>
        <v>94</v>
      </c>
      <c r="C2604" s="106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5">
        <f t="shared" si="77"/>
        <v>96</v>
      </c>
      <c r="C2605" s="106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5">
        <f t="shared" si="77"/>
        <v>98</v>
      </c>
      <c r="C2606" s="106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5">
        <f t="shared" si="77"/>
        <v>107</v>
      </c>
      <c r="C2607" s="106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5">
        <f t="shared" si="77"/>
        <v>110</v>
      </c>
      <c r="C2608" s="106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5">
        <f t="shared" si="77"/>
        <v>116</v>
      </c>
      <c r="C2609" s="106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5">
        <f t="shared" si="77"/>
        <v>140</v>
      </c>
      <c r="C2610" s="106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5">
        <f t="shared" si="77"/>
        <v>141</v>
      </c>
      <c r="C2611" s="106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5">
        <f t="shared" si="77"/>
        <v>147</v>
      </c>
      <c r="C2612" s="106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5">
        <f t="shared" si="77"/>
        <v>156</v>
      </c>
      <c r="C2613" s="106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5">
        <f t="shared" si="77"/>
        <v>163</v>
      </c>
      <c r="C2614" s="106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5">
        <f t="shared" si="77"/>
        <v>167</v>
      </c>
      <c r="C2615" s="106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5">
        <f t="shared" si="77"/>
        <v>171</v>
      </c>
      <c r="C2616" s="106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5">
        <f t="shared" si="77"/>
        <v>172</v>
      </c>
      <c r="C2617" s="106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5">
        <f t="shared" si="77"/>
        <v>173</v>
      </c>
      <c r="C2618" s="106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5">
        <f t="shared" si="77"/>
        <v>174</v>
      </c>
      <c r="C2619" s="106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5">
        <f t="shared" si="77"/>
        <v>176</v>
      </c>
      <c r="C2620" s="106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5">
        <f t="shared" si="77"/>
        <v>183</v>
      </c>
      <c r="C2621" s="106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5">
        <f t="shared" si="77"/>
        <v>194</v>
      </c>
      <c r="C2622" s="106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5">
        <f t="shared" si="77"/>
        <v>203</v>
      </c>
      <c r="C2623" s="106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5">
        <f t="shared" si="77"/>
        <v>204</v>
      </c>
      <c r="C2624" s="106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5">
        <f t="shared" si="77"/>
        <v>205</v>
      </c>
      <c r="C2625" s="106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5">
        <f t="shared" si="77"/>
        <v>207</v>
      </c>
      <c r="C2626" s="106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5">
        <f t="shared" si="77"/>
        <v>208</v>
      </c>
      <c r="C2627" s="106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5">
        <f t="shared" si="77"/>
        <v>209</v>
      </c>
      <c r="C2628" s="106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5">
        <f t="shared" si="77"/>
        <v>211</v>
      </c>
      <c r="C2629" s="106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5">
        <f t="shared" si="77"/>
        <v>212</v>
      </c>
      <c r="C2630" s="106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5">
        <f t="shared" si="77"/>
        <v>224</v>
      </c>
      <c r="C2631" s="106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5">
        <f t="shared" si="77"/>
        <v>225</v>
      </c>
      <c r="C2632" s="106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5">
        <f t="shared" si="77"/>
        <v>226</v>
      </c>
      <c r="C2633" s="106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5">
        <f t="shared" ref="B2634:B2697" si="79">B2499</f>
        <v>227</v>
      </c>
      <c r="C2634" s="106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5">
        <f t="shared" si="79"/>
        <v>228</v>
      </c>
      <c r="C2635" s="106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5">
        <f t="shared" si="79"/>
        <v>229</v>
      </c>
      <c r="C2636" s="106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5">
        <f t="shared" si="79"/>
        <v>230</v>
      </c>
      <c r="C2637" s="106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5">
        <f t="shared" si="79"/>
        <v>231</v>
      </c>
      <c r="C2638" s="106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5">
        <f t="shared" si="79"/>
        <v>232</v>
      </c>
      <c r="C2639" s="106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5">
        <f t="shared" si="79"/>
        <v>233</v>
      </c>
      <c r="C2640" s="106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5">
        <f t="shared" si="79"/>
        <v>234</v>
      </c>
      <c r="C2641" s="106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5">
        <f t="shared" si="79"/>
        <v>235</v>
      </c>
      <c r="C2642" s="106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5">
        <f t="shared" si="79"/>
        <v>236</v>
      </c>
      <c r="C2643" s="106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5">
        <f t="shared" si="79"/>
        <v>237</v>
      </c>
      <c r="C2644" s="106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5">
        <f t="shared" si="79"/>
        <v>238</v>
      </c>
      <c r="C2645" s="106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5">
        <f t="shared" si="79"/>
        <v>239</v>
      </c>
      <c r="C2646" s="106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5">
        <f t="shared" si="79"/>
        <v>240</v>
      </c>
      <c r="C2647" s="106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5">
        <f t="shared" si="79"/>
        <v>241</v>
      </c>
      <c r="C2648" s="106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5">
        <f t="shared" si="79"/>
        <v>242</v>
      </c>
      <c r="C2649" s="106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5">
        <f t="shared" si="79"/>
        <v>243</v>
      </c>
      <c r="C2650" s="106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5">
        <f t="shared" si="79"/>
        <v>244</v>
      </c>
      <c r="C2651" s="106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5">
        <f t="shared" si="79"/>
        <v>245</v>
      </c>
      <c r="C2652" s="106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5">
        <f t="shared" si="79"/>
        <v>246</v>
      </c>
      <c r="C2653" s="106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5">
        <f t="shared" si="79"/>
        <v>247</v>
      </c>
      <c r="C2654" s="106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5">
        <f t="shared" si="79"/>
        <v>248</v>
      </c>
      <c r="C2655" s="106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5">
        <f t="shared" si="79"/>
        <v>249</v>
      </c>
      <c r="C2656" s="106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5">
        <f t="shared" si="79"/>
        <v>250</v>
      </c>
      <c r="C2657" s="106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5">
        <f t="shared" si="79"/>
        <v>251</v>
      </c>
      <c r="C2658" s="106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5">
        <f t="shared" si="79"/>
        <v>252</v>
      </c>
      <c r="C2659" s="106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5">
        <f t="shared" si="79"/>
        <v>253</v>
      </c>
      <c r="C2660" s="106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5">
        <f t="shared" si="79"/>
        <v>254</v>
      </c>
      <c r="C2661" s="106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5">
        <f t="shared" si="79"/>
        <v>255</v>
      </c>
      <c r="C2662" s="106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5">
        <f t="shared" si="79"/>
        <v>256</v>
      </c>
      <c r="C2663" s="106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5">
        <f t="shared" si="79"/>
        <v>257</v>
      </c>
      <c r="C2664" s="106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5">
        <f t="shared" si="79"/>
        <v>258</v>
      </c>
      <c r="C2665" s="106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5">
        <f t="shared" si="79"/>
        <v>259</v>
      </c>
      <c r="C2666" s="106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5">
        <f t="shared" si="79"/>
        <v>260</v>
      </c>
      <c r="C2667" s="106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5">
        <f t="shared" si="79"/>
        <v>261</v>
      </c>
      <c r="C2668" s="106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5">
        <f t="shared" si="79"/>
        <v>262</v>
      </c>
      <c r="C2669" s="106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5">
        <f t="shared" si="79"/>
        <v>263</v>
      </c>
      <c r="C2670" s="106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5">
        <f t="shared" si="79"/>
        <v>264</v>
      </c>
      <c r="C2671" s="106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5">
        <f t="shared" si="79"/>
        <v>265</v>
      </c>
      <c r="C2672" s="106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5">
        <f t="shared" si="79"/>
        <v>266</v>
      </c>
      <c r="C2673" s="106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5">
        <f t="shared" si="79"/>
        <v>301</v>
      </c>
      <c r="C2674" s="106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5">
        <f t="shared" si="79"/>
        <v>302</v>
      </c>
      <c r="C2675" s="106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5">
        <f t="shared" si="79"/>
        <v>303</v>
      </c>
      <c r="C2676" s="106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5">
        <f t="shared" si="79"/>
        <v>304</v>
      </c>
      <c r="C2677" s="106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5">
        <f t="shared" si="79"/>
        <v>305</v>
      </c>
      <c r="C2678" s="106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5">
        <f t="shared" si="79"/>
        <v>306</v>
      </c>
      <c r="C2679" s="106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5">
        <f t="shared" si="79"/>
        <v>307</v>
      </c>
      <c r="C2680" s="106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5">
        <f t="shared" si="79"/>
        <v>308</v>
      </c>
      <c r="C2681" s="106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5">
        <f t="shared" si="79"/>
        <v>309</v>
      </c>
      <c r="C2682" s="106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5">
        <f t="shared" si="79"/>
        <v>310</v>
      </c>
      <c r="C2683" s="106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5">
        <f t="shared" si="79"/>
        <v>311</v>
      </c>
      <c r="C2684" s="106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5">
        <f t="shared" si="79"/>
        <v>312</v>
      </c>
      <c r="C2685" s="106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5">
        <f t="shared" si="79"/>
        <v>1301</v>
      </c>
      <c r="C2686" s="106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5">
        <f t="shared" si="79"/>
        <v>1302</v>
      </c>
      <c r="C2687" s="106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5">
        <f t="shared" si="79"/>
        <v>1303</v>
      </c>
      <c r="C2688" s="106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5">
        <f t="shared" si="79"/>
        <v>1304</v>
      </c>
      <c r="C2689" s="106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5">
        <f t="shared" si="79"/>
        <v>1315</v>
      </c>
      <c r="C2690" s="106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5">
        <f t="shared" si="79"/>
        <v>1316</v>
      </c>
      <c r="C2691" s="106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5">
        <f t="shared" si="79"/>
        <v>1318</v>
      </c>
      <c r="C2692" s="106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5">
        <f t="shared" si="79"/>
        <v>1321</v>
      </c>
      <c r="C2693" s="106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5">
        <f t="shared" si="79"/>
        <v>1322</v>
      </c>
      <c r="C2694" s="106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5">
        <f t="shared" si="79"/>
        <v>1323</v>
      </c>
      <c r="C2695" s="106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5">
        <f t="shared" si="79"/>
        <v>1325</v>
      </c>
      <c r="C2696" s="106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5">
        <f t="shared" si="79"/>
        <v>1326</v>
      </c>
      <c r="C2697" s="106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5">
        <f t="shared" ref="B2698:B2761" si="81">B2563</f>
        <v>1501</v>
      </c>
      <c r="C2698" s="106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5">
        <f t="shared" si="81"/>
        <v>1502</v>
      </c>
      <c r="C2699" s="106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5">
        <f t="shared" si="81"/>
        <v>1503</v>
      </c>
      <c r="C2700" s="106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5">
        <f t="shared" si="81"/>
        <v>1504</v>
      </c>
      <c r="C2701" s="106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5">
        <f t="shared" si="81"/>
        <v>1</v>
      </c>
      <c r="C2702" s="106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5">
        <f t="shared" si="81"/>
        <v>2</v>
      </c>
      <c r="C2703" s="106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5">
        <f t="shared" si="81"/>
        <v>4</v>
      </c>
      <c r="C2704" s="106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5">
        <f t="shared" si="81"/>
        <v>9</v>
      </c>
      <c r="C2705" s="106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5">
        <f t="shared" si="81"/>
        <v>12</v>
      </c>
      <c r="C2706" s="106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5">
        <f t="shared" si="81"/>
        <v>13</v>
      </c>
      <c r="C2707" s="106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5">
        <f t="shared" si="81"/>
        <v>15</v>
      </c>
      <c r="C2708" s="106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5">
        <f t="shared" si="81"/>
        <v>21</v>
      </c>
      <c r="C2709" s="106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5">
        <f t="shared" si="81"/>
        <v>22</v>
      </c>
      <c r="C2710" s="106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5">
        <f t="shared" si="81"/>
        <v>23</v>
      </c>
      <c r="C2711" s="106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5">
        <f t="shared" si="81"/>
        <v>24</v>
      </c>
      <c r="C2712" s="106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5">
        <f t="shared" si="81"/>
        <v>25</v>
      </c>
      <c r="C2713" s="106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5">
        <f t="shared" si="81"/>
        <v>26</v>
      </c>
      <c r="C2714" s="106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5">
        <f t="shared" si="81"/>
        <v>27</v>
      </c>
      <c r="C2715" s="106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5">
        <f t="shared" si="81"/>
        <v>28</v>
      </c>
      <c r="C2716" s="106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5">
        <f t="shared" si="81"/>
        <v>32</v>
      </c>
      <c r="C2717" s="106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5">
        <f t="shared" si="81"/>
        <v>34</v>
      </c>
      <c r="C2718" s="106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5">
        <f t="shared" si="81"/>
        <v>35</v>
      </c>
      <c r="C2719" s="106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5">
        <f t="shared" si="81"/>
        <v>36</v>
      </c>
      <c r="C2720" s="106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5">
        <f t="shared" si="81"/>
        <v>42</v>
      </c>
      <c r="C2721" s="106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5">
        <f t="shared" si="81"/>
        <v>43</v>
      </c>
      <c r="C2722" s="106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5">
        <f t="shared" si="81"/>
        <v>44</v>
      </c>
      <c r="C2723" s="106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5">
        <f t="shared" si="81"/>
        <v>46</v>
      </c>
      <c r="C2724" s="106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5">
        <f t="shared" si="81"/>
        <v>47</v>
      </c>
      <c r="C2725" s="106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5">
        <f t="shared" si="81"/>
        <v>48</v>
      </c>
      <c r="C2726" s="106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5">
        <f t="shared" si="81"/>
        <v>50</v>
      </c>
      <c r="C2727" s="106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5">
        <f t="shared" si="81"/>
        <v>54</v>
      </c>
      <c r="C2728" s="106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5">
        <f t="shared" si="81"/>
        <v>58</v>
      </c>
      <c r="C2729" s="106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5">
        <f t="shared" si="81"/>
        <v>62</v>
      </c>
      <c r="C2730" s="106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5">
        <f t="shared" si="81"/>
        <v>63</v>
      </c>
      <c r="C2731" s="106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5">
        <f t="shared" si="81"/>
        <v>64</v>
      </c>
      <c r="C2732" s="106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5">
        <f t="shared" si="81"/>
        <v>68</v>
      </c>
      <c r="C2733" s="106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5">
        <f t="shared" si="81"/>
        <v>74</v>
      </c>
      <c r="C2734" s="106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5">
        <f t="shared" si="81"/>
        <v>83</v>
      </c>
      <c r="C2735" s="106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5">
        <f t="shared" si="81"/>
        <v>86</v>
      </c>
      <c r="C2736" s="106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5">
        <f t="shared" si="81"/>
        <v>90</v>
      </c>
      <c r="C2737" s="106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5">
        <f t="shared" si="81"/>
        <v>93</v>
      </c>
      <c r="C2738" s="106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5">
        <f t="shared" si="81"/>
        <v>94</v>
      </c>
      <c r="C2739" s="106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5">
        <f t="shared" si="81"/>
        <v>96</v>
      </c>
      <c r="C2740" s="106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5">
        <f t="shared" si="81"/>
        <v>98</v>
      </c>
      <c r="C2741" s="106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5">
        <f t="shared" si="81"/>
        <v>107</v>
      </c>
      <c r="C2742" s="106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5">
        <f t="shared" si="81"/>
        <v>110</v>
      </c>
      <c r="C2743" s="106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5">
        <f t="shared" si="81"/>
        <v>116</v>
      </c>
      <c r="C2744" s="106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5">
        <f t="shared" si="81"/>
        <v>140</v>
      </c>
      <c r="C2745" s="106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5">
        <f t="shared" si="81"/>
        <v>141</v>
      </c>
      <c r="C2746" s="106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5">
        <f t="shared" si="81"/>
        <v>147</v>
      </c>
      <c r="C2747" s="106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5">
        <f t="shared" si="81"/>
        <v>156</v>
      </c>
      <c r="C2748" s="106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5">
        <f t="shared" si="81"/>
        <v>163</v>
      </c>
      <c r="C2749" s="106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5">
        <f t="shared" si="81"/>
        <v>167</v>
      </c>
      <c r="C2750" s="106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5">
        <f t="shared" si="81"/>
        <v>171</v>
      </c>
      <c r="C2751" s="106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5">
        <f t="shared" si="81"/>
        <v>172</v>
      </c>
      <c r="C2752" s="106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5">
        <f t="shared" si="81"/>
        <v>173</v>
      </c>
      <c r="C2753" s="106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5">
        <f t="shared" si="81"/>
        <v>174</v>
      </c>
      <c r="C2754" s="106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5">
        <f t="shared" si="81"/>
        <v>176</v>
      </c>
      <c r="C2755" s="106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5">
        <f t="shared" si="81"/>
        <v>183</v>
      </c>
      <c r="C2756" s="106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5">
        <f t="shared" si="81"/>
        <v>194</v>
      </c>
      <c r="C2757" s="106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5">
        <f t="shared" si="81"/>
        <v>203</v>
      </c>
      <c r="C2758" s="106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5">
        <f t="shared" si="81"/>
        <v>204</v>
      </c>
      <c r="C2759" s="106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5">
        <f t="shared" si="81"/>
        <v>205</v>
      </c>
      <c r="C2760" s="106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5">
        <f t="shared" si="81"/>
        <v>207</v>
      </c>
      <c r="C2761" s="106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5">
        <f t="shared" ref="B2762:B2825" si="83">B2627</f>
        <v>208</v>
      </c>
      <c r="C2762" s="106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5">
        <f t="shared" si="83"/>
        <v>209</v>
      </c>
      <c r="C2763" s="106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5">
        <f t="shared" si="83"/>
        <v>211</v>
      </c>
      <c r="C2764" s="106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5">
        <f t="shared" si="83"/>
        <v>212</v>
      </c>
      <c r="C2765" s="106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5">
        <f t="shared" si="83"/>
        <v>224</v>
      </c>
      <c r="C2766" s="106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5">
        <f t="shared" si="83"/>
        <v>225</v>
      </c>
      <c r="C2767" s="106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5">
        <f t="shared" si="83"/>
        <v>226</v>
      </c>
      <c r="C2768" s="106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5">
        <f t="shared" si="83"/>
        <v>227</v>
      </c>
      <c r="C2769" s="106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5">
        <f t="shared" si="83"/>
        <v>228</v>
      </c>
      <c r="C2770" s="106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5">
        <f t="shared" si="83"/>
        <v>229</v>
      </c>
      <c r="C2771" s="106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5">
        <f t="shared" si="83"/>
        <v>230</v>
      </c>
      <c r="C2772" s="106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5">
        <f t="shared" si="83"/>
        <v>231</v>
      </c>
      <c r="C2773" s="106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5">
        <f t="shared" si="83"/>
        <v>232</v>
      </c>
      <c r="C2774" s="106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5">
        <f t="shared" si="83"/>
        <v>233</v>
      </c>
      <c r="C2775" s="106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5">
        <f t="shared" si="83"/>
        <v>234</v>
      </c>
      <c r="C2776" s="106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5">
        <f t="shared" si="83"/>
        <v>235</v>
      </c>
      <c r="C2777" s="106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5">
        <f t="shared" si="83"/>
        <v>236</v>
      </c>
      <c r="C2778" s="106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5">
        <f t="shared" si="83"/>
        <v>237</v>
      </c>
      <c r="C2779" s="106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5">
        <f t="shared" si="83"/>
        <v>238</v>
      </c>
      <c r="C2780" s="106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5">
        <f t="shared" si="83"/>
        <v>239</v>
      </c>
      <c r="C2781" s="106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5">
        <f t="shared" si="83"/>
        <v>240</v>
      </c>
      <c r="C2782" s="106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5">
        <f t="shared" si="83"/>
        <v>241</v>
      </c>
      <c r="C2783" s="106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5">
        <f t="shared" si="83"/>
        <v>242</v>
      </c>
      <c r="C2784" s="106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5">
        <f t="shared" si="83"/>
        <v>243</v>
      </c>
      <c r="C2785" s="106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5">
        <f t="shared" si="83"/>
        <v>244</v>
      </c>
      <c r="C2786" s="106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5">
        <f t="shared" si="83"/>
        <v>245</v>
      </c>
      <c r="C2787" s="106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5">
        <f t="shared" si="83"/>
        <v>246</v>
      </c>
      <c r="C2788" s="106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5">
        <f t="shared" si="83"/>
        <v>247</v>
      </c>
      <c r="C2789" s="106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5">
        <f t="shared" si="83"/>
        <v>248</v>
      </c>
      <c r="C2790" s="106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5">
        <f t="shared" si="83"/>
        <v>249</v>
      </c>
      <c r="C2791" s="106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5">
        <f t="shared" si="83"/>
        <v>250</v>
      </c>
      <c r="C2792" s="106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5">
        <f t="shared" si="83"/>
        <v>251</v>
      </c>
      <c r="C2793" s="106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5">
        <f t="shared" si="83"/>
        <v>252</v>
      </c>
      <c r="C2794" s="106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5">
        <f t="shared" si="83"/>
        <v>253</v>
      </c>
      <c r="C2795" s="106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5">
        <f t="shared" si="83"/>
        <v>254</v>
      </c>
      <c r="C2796" s="106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5">
        <f t="shared" si="83"/>
        <v>255</v>
      </c>
      <c r="C2797" s="106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5">
        <f t="shared" si="83"/>
        <v>256</v>
      </c>
      <c r="C2798" s="106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5">
        <f t="shared" si="83"/>
        <v>257</v>
      </c>
      <c r="C2799" s="106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5">
        <f t="shared" si="83"/>
        <v>258</v>
      </c>
      <c r="C2800" s="106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5">
        <f t="shared" si="83"/>
        <v>259</v>
      </c>
      <c r="C2801" s="106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5">
        <f t="shared" si="83"/>
        <v>260</v>
      </c>
      <c r="C2802" s="106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5">
        <f t="shared" si="83"/>
        <v>261</v>
      </c>
      <c r="C2803" s="106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5">
        <f t="shared" si="83"/>
        <v>262</v>
      </c>
      <c r="C2804" s="106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5">
        <f t="shared" si="83"/>
        <v>263</v>
      </c>
      <c r="C2805" s="106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5">
        <f t="shared" si="83"/>
        <v>264</v>
      </c>
      <c r="C2806" s="106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5">
        <f t="shared" si="83"/>
        <v>265</v>
      </c>
      <c r="C2807" s="106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5">
        <f t="shared" si="83"/>
        <v>266</v>
      </c>
      <c r="C2808" s="106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5">
        <f t="shared" si="83"/>
        <v>301</v>
      </c>
      <c r="C2809" s="106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5">
        <f t="shared" si="83"/>
        <v>302</v>
      </c>
      <c r="C2810" s="106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5">
        <f t="shared" si="83"/>
        <v>303</v>
      </c>
      <c r="C2811" s="106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5">
        <f t="shared" si="83"/>
        <v>304</v>
      </c>
      <c r="C2812" s="106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5">
        <f t="shared" si="83"/>
        <v>305</v>
      </c>
      <c r="C2813" s="106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5">
        <f t="shared" si="83"/>
        <v>306</v>
      </c>
      <c r="C2814" s="106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5">
        <f t="shared" si="83"/>
        <v>307</v>
      </c>
      <c r="C2815" s="106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5">
        <f t="shared" si="83"/>
        <v>308</v>
      </c>
      <c r="C2816" s="106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5">
        <f t="shared" si="83"/>
        <v>309</v>
      </c>
      <c r="C2817" s="106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5">
        <f t="shared" si="83"/>
        <v>310</v>
      </c>
      <c r="C2818" s="106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5">
        <f t="shared" si="83"/>
        <v>311</v>
      </c>
      <c r="C2819" s="106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5">
        <f t="shared" si="83"/>
        <v>312</v>
      </c>
      <c r="C2820" s="106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5">
        <f t="shared" si="83"/>
        <v>1301</v>
      </c>
      <c r="C2821" s="106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5">
        <f t="shared" si="83"/>
        <v>1302</v>
      </c>
      <c r="C2822" s="106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5">
        <f t="shared" si="83"/>
        <v>1303</v>
      </c>
      <c r="C2823" s="106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5">
        <f t="shared" si="83"/>
        <v>1304</v>
      </c>
      <c r="C2824" s="106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5">
        <f t="shared" si="83"/>
        <v>1315</v>
      </c>
      <c r="C2825" s="106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5">
        <f t="shared" ref="B2826:B2889" si="85">B2691</f>
        <v>1316</v>
      </c>
      <c r="C2826" s="106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5">
        <f t="shared" si="85"/>
        <v>1318</v>
      </c>
      <c r="C2827" s="106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5">
        <f t="shared" si="85"/>
        <v>1321</v>
      </c>
      <c r="C2828" s="106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5">
        <f t="shared" si="85"/>
        <v>1322</v>
      </c>
      <c r="C2829" s="106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5">
        <f t="shared" si="85"/>
        <v>1323</v>
      </c>
      <c r="C2830" s="106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5">
        <f t="shared" si="85"/>
        <v>1325</v>
      </c>
      <c r="C2831" s="106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5">
        <f t="shared" si="85"/>
        <v>1326</v>
      </c>
      <c r="C2832" s="106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5">
        <f t="shared" si="85"/>
        <v>1501</v>
      </c>
      <c r="C2833" s="106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5">
        <f t="shared" si="85"/>
        <v>1502</v>
      </c>
      <c r="C2834" s="106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5">
        <f t="shared" si="85"/>
        <v>1503</v>
      </c>
      <c r="C2835" s="106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5">
        <f t="shared" si="85"/>
        <v>1504</v>
      </c>
      <c r="C2836" s="106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5">
        <f t="shared" si="85"/>
        <v>1</v>
      </c>
      <c r="C2837" s="106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5">
        <f t="shared" si="85"/>
        <v>2</v>
      </c>
      <c r="C2838" s="106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5">
        <f t="shared" si="85"/>
        <v>4</v>
      </c>
      <c r="C2839" s="106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5">
        <f t="shared" si="85"/>
        <v>9</v>
      </c>
      <c r="C2840" s="106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5">
        <f t="shared" si="85"/>
        <v>12</v>
      </c>
      <c r="C2841" s="106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5">
        <f t="shared" si="85"/>
        <v>13</v>
      </c>
      <c r="C2842" s="106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5">
        <f t="shared" si="85"/>
        <v>15</v>
      </c>
      <c r="C2843" s="106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5">
        <f t="shared" si="85"/>
        <v>21</v>
      </c>
      <c r="C2844" s="106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5">
        <f t="shared" si="85"/>
        <v>22</v>
      </c>
      <c r="C2845" s="106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5">
        <f t="shared" si="85"/>
        <v>23</v>
      </c>
      <c r="C2846" s="106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5">
        <f t="shared" si="85"/>
        <v>24</v>
      </c>
      <c r="C2847" s="106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5">
        <f t="shared" si="85"/>
        <v>25</v>
      </c>
      <c r="C2848" s="106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5">
        <f t="shared" si="85"/>
        <v>26</v>
      </c>
      <c r="C2849" s="106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5">
        <f t="shared" si="85"/>
        <v>27</v>
      </c>
      <c r="C2850" s="106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5">
        <f t="shared" si="85"/>
        <v>28</v>
      </c>
      <c r="C2851" s="106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5">
        <f t="shared" si="85"/>
        <v>32</v>
      </c>
      <c r="C2852" s="106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5">
        <f t="shared" si="85"/>
        <v>34</v>
      </c>
      <c r="C2853" s="106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5">
        <f t="shared" si="85"/>
        <v>35</v>
      </c>
      <c r="C2854" s="106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5">
        <f t="shared" si="85"/>
        <v>36</v>
      </c>
      <c r="C2855" s="106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5">
        <f t="shared" si="85"/>
        <v>42</v>
      </c>
      <c r="C2856" s="106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5">
        <f t="shared" si="85"/>
        <v>43</v>
      </c>
      <c r="C2857" s="106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5">
        <f t="shared" si="85"/>
        <v>44</v>
      </c>
      <c r="C2858" s="106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5">
        <f t="shared" si="85"/>
        <v>46</v>
      </c>
      <c r="C2859" s="106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5">
        <f t="shared" si="85"/>
        <v>47</v>
      </c>
      <c r="C2860" s="106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5">
        <f t="shared" si="85"/>
        <v>48</v>
      </c>
      <c r="C2861" s="106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5">
        <f t="shared" si="85"/>
        <v>50</v>
      </c>
      <c r="C2862" s="106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5">
        <f t="shared" si="85"/>
        <v>54</v>
      </c>
      <c r="C2863" s="106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5">
        <f t="shared" si="85"/>
        <v>58</v>
      </c>
      <c r="C2864" s="106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5">
        <f t="shared" si="85"/>
        <v>62</v>
      </c>
      <c r="C2865" s="106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5">
        <f t="shared" si="85"/>
        <v>63</v>
      </c>
      <c r="C2866" s="106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5">
        <f t="shared" si="85"/>
        <v>64</v>
      </c>
      <c r="C2867" s="106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5">
        <f t="shared" si="85"/>
        <v>68</v>
      </c>
      <c r="C2868" s="106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5">
        <f t="shared" si="85"/>
        <v>74</v>
      </c>
      <c r="C2869" s="106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5">
        <f t="shared" si="85"/>
        <v>83</v>
      </c>
      <c r="C2870" s="106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5">
        <f t="shared" si="85"/>
        <v>86</v>
      </c>
      <c r="C2871" s="106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5">
        <f t="shared" si="85"/>
        <v>90</v>
      </c>
      <c r="C2872" s="106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5">
        <f t="shared" si="85"/>
        <v>93</v>
      </c>
      <c r="C2873" s="106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5">
        <f t="shared" si="85"/>
        <v>94</v>
      </c>
      <c r="C2874" s="106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5">
        <f t="shared" si="85"/>
        <v>96</v>
      </c>
      <c r="C2875" s="106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5">
        <f t="shared" si="85"/>
        <v>98</v>
      </c>
      <c r="C2876" s="106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5">
        <f t="shared" si="85"/>
        <v>107</v>
      </c>
      <c r="C2877" s="106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5">
        <f t="shared" si="85"/>
        <v>110</v>
      </c>
      <c r="C2878" s="106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5">
        <f t="shared" si="85"/>
        <v>116</v>
      </c>
      <c r="C2879" s="106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5">
        <f t="shared" si="85"/>
        <v>140</v>
      </c>
      <c r="C2880" s="106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5">
        <f t="shared" si="85"/>
        <v>141</v>
      </c>
      <c r="C2881" s="106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5">
        <f t="shared" si="85"/>
        <v>147</v>
      </c>
      <c r="C2882" s="106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5">
        <f t="shared" si="85"/>
        <v>156</v>
      </c>
      <c r="C2883" s="106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5">
        <f t="shared" si="85"/>
        <v>163</v>
      </c>
      <c r="C2884" s="106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5">
        <f t="shared" si="85"/>
        <v>167</v>
      </c>
      <c r="C2885" s="106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5">
        <f t="shared" si="85"/>
        <v>171</v>
      </c>
      <c r="C2886" s="106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5">
        <f t="shared" si="85"/>
        <v>172</v>
      </c>
      <c r="C2887" s="106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5">
        <f t="shared" si="85"/>
        <v>173</v>
      </c>
      <c r="C2888" s="106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5">
        <f t="shared" si="85"/>
        <v>174</v>
      </c>
      <c r="C2889" s="106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5">
        <f t="shared" ref="B2890:B2953" si="87">B2755</f>
        <v>176</v>
      </c>
      <c r="C2890" s="106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5">
        <f t="shared" si="87"/>
        <v>183</v>
      </c>
      <c r="C2891" s="106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5">
        <f t="shared" si="87"/>
        <v>194</v>
      </c>
      <c r="C2892" s="106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5">
        <f t="shared" si="87"/>
        <v>203</v>
      </c>
      <c r="C2893" s="106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5">
        <f t="shared" si="87"/>
        <v>204</v>
      </c>
      <c r="C2894" s="106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5">
        <f t="shared" si="87"/>
        <v>205</v>
      </c>
      <c r="C2895" s="106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5">
        <f t="shared" si="87"/>
        <v>207</v>
      </c>
      <c r="C2896" s="106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5">
        <f t="shared" si="87"/>
        <v>208</v>
      </c>
      <c r="C2897" s="106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5">
        <f t="shared" si="87"/>
        <v>209</v>
      </c>
      <c r="C2898" s="106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5">
        <f t="shared" si="87"/>
        <v>211</v>
      </c>
      <c r="C2899" s="106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5">
        <f t="shared" si="87"/>
        <v>212</v>
      </c>
      <c r="C2900" s="106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5">
        <f t="shared" si="87"/>
        <v>224</v>
      </c>
      <c r="C2901" s="106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5">
        <f t="shared" si="87"/>
        <v>225</v>
      </c>
      <c r="C2902" s="106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5">
        <f t="shared" si="87"/>
        <v>226</v>
      </c>
      <c r="C2903" s="106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5">
        <f t="shared" si="87"/>
        <v>227</v>
      </c>
      <c r="C2904" s="106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5">
        <f t="shared" si="87"/>
        <v>228</v>
      </c>
      <c r="C2905" s="106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5">
        <f t="shared" si="87"/>
        <v>229</v>
      </c>
      <c r="C2906" s="106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5">
        <f t="shared" si="87"/>
        <v>230</v>
      </c>
      <c r="C2907" s="106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5">
        <f t="shared" si="87"/>
        <v>231</v>
      </c>
      <c r="C2908" s="106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5">
        <f t="shared" si="87"/>
        <v>232</v>
      </c>
      <c r="C2909" s="106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5">
        <f t="shared" si="87"/>
        <v>233</v>
      </c>
      <c r="C2910" s="106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5">
        <f t="shared" si="87"/>
        <v>234</v>
      </c>
      <c r="C2911" s="106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5">
        <f t="shared" si="87"/>
        <v>235</v>
      </c>
      <c r="C2912" s="106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5">
        <f t="shared" si="87"/>
        <v>236</v>
      </c>
      <c r="C2913" s="106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5">
        <f t="shared" si="87"/>
        <v>237</v>
      </c>
      <c r="C2914" s="106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5">
        <f t="shared" si="87"/>
        <v>238</v>
      </c>
      <c r="C2915" s="106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5">
        <f t="shared" si="87"/>
        <v>239</v>
      </c>
      <c r="C2916" s="106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5">
        <f t="shared" si="87"/>
        <v>240</v>
      </c>
      <c r="C2917" s="106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5">
        <f t="shared" si="87"/>
        <v>241</v>
      </c>
      <c r="C2918" s="106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5">
        <f t="shared" si="87"/>
        <v>242</v>
      </c>
      <c r="C2919" s="106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5">
        <f t="shared" si="87"/>
        <v>243</v>
      </c>
      <c r="C2920" s="106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5">
        <f t="shared" si="87"/>
        <v>244</v>
      </c>
      <c r="C2921" s="106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5">
        <f t="shared" si="87"/>
        <v>245</v>
      </c>
      <c r="C2922" s="106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5">
        <f t="shared" si="87"/>
        <v>246</v>
      </c>
      <c r="C2923" s="106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5">
        <f t="shared" si="87"/>
        <v>247</v>
      </c>
      <c r="C2924" s="106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5">
        <f t="shared" si="87"/>
        <v>248</v>
      </c>
      <c r="C2925" s="106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5">
        <f t="shared" si="87"/>
        <v>249</v>
      </c>
      <c r="C2926" s="106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5">
        <f t="shared" si="87"/>
        <v>250</v>
      </c>
      <c r="C2927" s="106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5">
        <f t="shared" si="87"/>
        <v>251</v>
      </c>
      <c r="C2928" s="106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5">
        <f t="shared" si="87"/>
        <v>252</v>
      </c>
      <c r="C2929" s="106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5">
        <f t="shared" si="87"/>
        <v>253</v>
      </c>
      <c r="C2930" s="106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5">
        <f t="shared" si="87"/>
        <v>254</v>
      </c>
      <c r="C2931" s="106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5">
        <f t="shared" si="87"/>
        <v>255</v>
      </c>
      <c r="C2932" s="106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5">
        <f t="shared" si="87"/>
        <v>256</v>
      </c>
      <c r="C2933" s="106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5">
        <f t="shared" si="87"/>
        <v>257</v>
      </c>
      <c r="C2934" s="106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5">
        <f t="shared" si="87"/>
        <v>258</v>
      </c>
      <c r="C2935" s="106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5">
        <f t="shared" si="87"/>
        <v>259</v>
      </c>
      <c r="C2936" s="106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5">
        <f t="shared" si="87"/>
        <v>260</v>
      </c>
      <c r="C2937" s="106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5">
        <f t="shared" si="87"/>
        <v>261</v>
      </c>
      <c r="C2938" s="106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5">
        <f t="shared" si="87"/>
        <v>262</v>
      </c>
      <c r="C2939" s="106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5">
        <f t="shared" si="87"/>
        <v>263</v>
      </c>
      <c r="C2940" s="106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5">
        <f t="shared" si="87"/>
        <v>264</v>
      </c>
      <c r="C2941" s="106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5">
        <f t="shared" si="87"/>
        <v>265</v>
      </c>
      <c r="C2942" s="106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5">
        <f t="shared" si="87"/>
        <v>266</v>
      </c>
      <c r="C2943" s="106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5">
        <f t="shared" si="87"/>
        <v>301</v>
      </c>
      <c r="C2944" s="106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5">
        <f t="shared" si="87"/>
        <v>302</v>
      </c>
      <c r="C2945" s="106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5">
        <f t="shared" si="87"/>
        <v>303</v>
      </c>
      <c r="C2946" s="106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5">
        <f t="shared" si="87"/>
        <v>304</v>
      </c>
      <c r="C2947" s="106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5">
        <f t="shared" si="87"/>
        <v>305</v>
      </c>
      <c r="C2948" s="106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5">
        <f t="shared" si="87"/>
        <v>306</v>
      </c>
      <c r="C2949" s="106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5">
        <f t="shared" si="87"/>
        <v>307</v>
      </c>
      <c r="C2950" s="106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5">
        <f t="shared" si="87"/>
        <v>308</v>
      </c>
      <c r="C2951" s="106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5">
        <f t="shared" si="87"/>
        <v>309</v>
      </c>
      <c r="C2952" s="106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5">
        <f t="shared" si="87"/>
        <v>310</v>
      </c>
      <c r="C2953" s="106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5">
        <f t="shared" ref="B2954:B3017" si="89">B2819</f>
        <v>311</v>
      </c>
      <c r="C2954" s="106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5">
        <f t="shared" si="89"/>
        <v>312</v>
      </c>
      <c r="C2955" s="106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5">
        <f t="shared" si="89"/>
        <v>1301</v>
      </c>
      <c r="C2956" s="106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5">
        <f t="shared" si="89"/>
        <v>1302</v>
      </c>
      <c r="C2957" s="106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5">
        <f t="shared" si="89"/>
        <v>1303</v>
      </c>
      <c r="C2958" s="106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5">
        <f t="shared" si="89"/>
        <v>1304</v>
      </c>
      <c r="C2959" s="106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5">
        <f t="shared" si="89"/>
        <v>1315</v>
      </c>
      <c r="C2960" s="106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5">
        <f t="shared" si="89"/>
        <v>1316</v>
      </c>
      <c r="C2961" s="106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5">
        <f t="shared" si="89"/>
        <v>1318</v>
      </c>
      <c r="C2962" s="106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5">
        <f t="shared" si="89"/>
        <v>1321</v>
      </c>
      <c r="C2963" s="106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5">
        <f t="shared" si="89"/>
        <v>1322</v>
      </c>
      <c r="C2964" s="106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5">
        <f t="shared" si="89"/>
        <v>1323</v>
      </c>
      <c r="C2965" s="106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5">
        <f t="shared" si="89"/>
        <v>1325</v>
      </c>
      <c r="C2966" s="106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5">
        <f t="shared" si="89"/>
        <v>1326</v>
      </c>
      <c r="C2967" s="106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5">
        <f t="shared" si="89"/>
        <v>1501</v>
      </c>
      <c r="C2968" s="106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5">
        <f t="shared" si="89"/>
        <v>1502</v>
      </c>
      <c r="C2969" s="106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5">
        <f t="shared" si="89"/>
        <v>1503</v>
      </c>
      <c r="C2970" s="106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5">
        <f t="shared" si="89"/>
        <v>1504</v>
      </c>
      <c r="C2971" s="106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5">
        <f t="shared" si="89"/>
        <v>1</v>
      </c>
      <c r="C2972" s="106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5">
        <f t="shared" si="89"/>
        <v>2</v>
      </c>
      <c r="C2973" s="106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5">
        <f t="shared" si="89"/>
        <v>4</v>
      </c>
      <c r="C2974" s="106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5">
        <f t="shared" si="89"/>
        <v>9</v>
      </c>
      <c r="C2975" s="106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5">
        <f t="shared" si="89"/>
        <v>12</v>
      </c>
      <c r="C2976" s="106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5">
        <f t="shared" si="89"/>
        <v>13</v>
      </c>
      <c r="C2977" s="106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5">
        <f t="shared" si="89"/>
        <v>15</v>
      </c>
      <c r="C2978" s="106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5">
        <f t="shared" si="89"/>
        <v>21</v>
      </c>
      <c r="C2979" s="106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5">
        <f t="shared" si="89"/>
        <v>22</v>
      </c>
      <c r="C2980" s="106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5">
        <f t="shared" si="89"/>
        <v>23</v>
      </c>
      <c r="C2981" s="106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5">
        <f t="shared" si="89"/>
        <v>24</v>
      </c>
      <c r="C2982" s="106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5">
        <f t="shared" si="89"/>
        <v>25</v>
      </c>
      <c r="C2983" s="106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5">
        <f t="shared" si="89"/>
        <v>26</v>
      </c>
      <c r="C2984" s="106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5">
        <f t="shared" si="89"/>
        <v>27</v>
      </c>
      <c r="C2985" s="106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5">
        <f t="shared" si="89"/>
        <v>28</v>
      </c>
      <c r="C2986" s="106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5">
        <f t="shared" si="89"/>
        <v>32</v>
      </c>
      <c r="C2987" s="106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5">
        <f t="shared" si="89"/>
        <v>34</v>
      </c>
      <c r="C2988" s="106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5">
        <f t="shared" si="89"/>
        <v>35</v>
      </c>
      <c r="C2989" s="106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5">
        <f t="shared" si="89"/>
        <v>36</v>
      </c>
      <c r="C2990" s="106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5">
        <f t="shared" si="89"/>
        <v>42</v>
      </c>
      <c r="C2991" s="106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5">
        <f t="shared" si="89"/>
        <v>43</v>
      </c>
      <c r="C2992" s="106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5">
        <f t="shared" si="89"/>
        <v>44</v>
      </c>
      <c r="C2993" s="106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5">
        <f t="shared" si="89"/>
        <v>46</v>
      </c>
      <c r="C2994" s="106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5">
        <f t="shared" si="89"/>
        <v>47</v>
      </c>
      <c r="C2995" s="106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5">
        <f t="shared" si="89"/>
        <v>48</v>
      </c>
      <c r="C2996" s="106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5">
        <f t="shared" si="89"/>
        <v>50</v>
      </c>
      <c r="C2997" s="106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5">
        <f t="shared" si="89"/>
        <v>54</v>
      </c>
      <c r="C2998" s="106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5">
        <f t="shared" si="89"/>
        <v>58</v>
      </c>
      <c r="C2999" s="106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5">
        <f t="shared" si="89"/>
        <v>62</v>
      </c>
      <c r="C3000" s="106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5">
        <f t="shared" si="89"/>
        <v>63</v>
      </c>
      <c r="C3001" s="106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5">
        <f t="shared" si="89"/>
        <v>64</v>
      </c>
      <c r="C3002" s="106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5">
        <f t="shared" si="89"/>
        <v>68</v>
      </c>
      <c r="C3003" s="106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5">
        <f t="shared" si="89"/>
        <v>74</v>
      </c>
      <c r="C3004" s="106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5">
        <f t="shared" si="89"/>
        <v>83</v>
      </c>
      <c r="C3005" s="106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5">
        <f t="shared" si="89"/>
        <v>86</v>
      </c>
      <c r="C3006" s="106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5">
        <f t="shared" si="89"/>
        <v>90</v>
      </c>
      <c r="C3007" s="106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5">
        <f t="shared" si="89"/>
        <v>93</v>
      </c>
      <c r="C3008" s="106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5">
        <f t="shared" si="89"/>
        <v>94</v>
      </c>
      <c r="C3009" s="106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5">
        <f t="shared" si="89"/>
        <v>96</v>
      </c>
      <c r="C3010" s="106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5">
        <f t="shared" si="89"/>
        <v>98</v>
      </c>
      <c r="C3011" s="106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5">
        <f t="shared" si="89"/>
        <v>107</v>
      </c>
      <c r="C3012" s="106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5">
        <f t="shared" si="89"/>
        <v>110</v>
      </c>
      <c r="C3013" s="106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5">
        <f t="shared" si="89"/>
        <v>116</v>
      </c>
      <c r="C3014" s="106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5">
        <f t="shared" si="89"/>
        <v>140</v>
      </c>
      <c r="C3015" s="106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5">
        <f t="shared" si="89"/>
        <v>141</v>
      </c>
      <c r="C3016" s="106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5">
        <f t="shared" si="89"/>
        <v>147</v>
      </c>
      <c r="C3017" s="106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5">
        <f t="shared" ref="B3018:B3081" si="91">B2883</f>
        <v>156</v>
      </c>
      <c r="C3018" s="106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5">
        <f t="shared" si="91"/>
        <v>163</v>
      </c>
      <c r="C3019" s="106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5">
        <f t="shared" si="91"/>
        <v>167</v>
      </c>
      <c r="C3020" s="106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5">
        <f t="shared" si="91"/>
        <v>171</v>
      </c>
      <c r="C3021" s="106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5">
        <f t="shared" si="91"/>
        <v>172</v>
      </c>
      <c r="C3022" s="106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5">
        <f t="shared" si="91"/>
        <v>173</v>
      </c>
      <c r="C3023" s="106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5">
        <f t="shared" si="91"/>
        <v>174</v>
      </c>
      <c r="C3024" s="106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5">
        <f t="shared" si="91"/>
        <v>176</v>
      </c>
      <c r="C3025" s="106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5">
        <f t="shared" si="91"/>
        <v>183</v>
      </c>
      <c r="C3026" s="106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5">
        <f t="shared" si="91"/>
        <v>194</v>
      </c>
      <c r="C3027" s="106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5">
        <f t="shared" si="91"/>
        <v>203</v>
      </c>
      <c r="C3028" s="106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5">
        <f t="shared" si="91"/>
        <v>204</v>
      </c>
      <c r="C3029" s="106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5">
        <f t="shared" si="91"/>
        <v>205</v>
      </c>
      <c r="C3030" s="106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5">
        <f t="shared" si="91"/>
        <v>207</v>
      </c>
      <c r="C3031" s="106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5">
        <f t="shared" si="91"/>
        <v>208</v>
      </c>
      <c r="C3032" s="106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5">
        <f t="shared" si="91"/>
        <v>209</v>
      </c>
      <c r="C3033" s="106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5">
        <f t="shared" si="91"/>
        <v>211</v>
      </c>
      <c r="C3034" s="106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5">
        <f t="shared" si="91"/>
        <v>212</v>
      </c>
      <c r="C3035" s="106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5">
        <f t="shared" si="91"/>
        <v>224</v>
      </c>
      <c r="C3036" s="106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5">
        <f t="shared" si="91"/>
        <v>225</v>
      </c>
      <c r="C3037" s="106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5">
        <f t="shared" si="91"/>
        <v>226</v>
      </c>
      <c r="C3038" s="106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5">
        <f t="shared" si="91"/>
        <v>227</v>
      </c>
      <c r="C3039" s="106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5">
        <f t="shared" si="91"/>
        <v>228</v>
      </c>
      <c r="C3040" s="106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5">
        <f t="shared" si="91"/>
        <v>229</v>
      </c>
      <c r="C3041" s="106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5">
        <f t="shared" si="91"/>
        <v>230</v>
      </c>
      <c r="C3042" s="106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5">
        <f t="shared" si="91"/>
        <v>231</v>
      </c>
      <c r="C3043" s="106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5">
        <f t="shared" si="91"/>
        <v>232</v>
      </c>
      <c r="C3044" s="106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5">
        <f t="shared" si="91"/>
        <v>233</v>
      </c>
      <c r="C3045" s="106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5">
        <f t="shared" si="91"/>
        <v>234</v>
      </c>
      <c r="C3046" s="106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5">
        <f t="shared" si="91"/>
        <v>235</v>
      </c>
      <c r="C3047" s="106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5">
        <f t="shared" si="91"/>
        <v>236</v>
      </c>
      <c r="C3048" s="106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5">
        <f t="shared" si="91"/>
        <v>237</v>
      </c>
      <c r="C3049" s="106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5">
        <f t="shared" si="91"/>
        <v>238</v>
      </c>
      <c r="C3050" s="106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5">
        <f t="shared" si="91"/>
        <v>239</v>
      </c>
      <c r="C3051" s="106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5">
        <f t="shared" si="91"/>
        <v>240</v>
      </c>
      <c r="C3052" s="106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5">
        <f t="shared" si="91"/>
        <v>241</v>
      </c>
      <c r="C3053" s="106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5">
        <f t="shared" si="91"/>
        <v>242</v>
      </c>
      <c r="C3054" s="106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5">
        <f t="shared" si="91"/>
        <v>243</v>
      </c>
      <c r="C3055" s="106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5">
        <f t="shared" si="91"/>
        <v>244</v>
      </c>
      <c r="C3056" s="106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5">
        <f t="shared" si="91"/>
        <v>245</v>
      </c>
      <c r="C3057" s="106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5">
        <f t="shared" si="91"/>
        <v>246</v>
      </c>
      <c r="C3058" s="106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5">
        <f t="shared" si="91"/>
        <v>247</v>
      </c>
      <c r="C3059" s="106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5">
        <f t="shared" si="91"/>
        <v>248</v>
      </c>
      <c r="C3060" s="106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5">
        <f t="shared" si="91"/>
        <v>249</v>
      </c>
      <c r="C3061" s="106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5">
        <f t="shared" si="91"/>
        <v>250</v>
      </c>
      <c r="C3062" s="106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5">
        <f t="shared" si="91"/>
        <v>251</v>
      </c>
      <c r="C3063" s="106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5">
        <f t="shared" si="91"/>
        <v>252</v>
      </c>
      <c r="C3064" s="106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5">
        <f t="shared" si="91"/>
        <v>253</v>
      </c>
      <c r="C3065" s="106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5">
        <f t="shared" si="91"/>
        <v>254</v>
      </c>
      <c r="C3066" s="106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5">
        <f t="shared" si="91"/>
        <v>255</v>
      </c>
      <c r="C3067" s="106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5">
        <f t="shared" si="91"/>
        <v>256</v>
      </c>
      <c r="C3068" s="106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5">
        <f t="shared" si="91"/>
        <v>257</v>
      </c>
      <c r="C3069" s="106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5">
        <f t="shared" si="91"/>
        <v>258</v>
      </c>
      <c r="C3070" s="106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5">
        <f t="shared" si="91"/>
        <v>259</v>
      </c>
      <c r="C3071" s="106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5">
        <f t="shared" si="91"/>
        <v>260</v>
      </c>
      <c r="C3072" s="106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5">
        <f t="shared" si="91"/>
        <v>261</v>
      </c>
      <c r="C3073" s="106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5">
        <f t="shared" si="91"/>
        <v>262</v>
      </c>
      <c r="C3074" s="106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5">
        <f t="shared" si="91"/>
        <v>263</v>
      </c>
      <c r="C3075" s="106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5">
        <f t="shared" si="91"/>
        <v>264</v>
      </c>
      <c r="C3076" s="106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5">
        <f t="shared" si="91"/>
        <v>265</v>
      </c>
      <c r="C3077" s="106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5">
        <f t="shared" si="91"/>
        <v>266</v>
      </c>
      <c r="C3078" s="106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5">
        <f t="shared" si="91"/>
        <v>301</v>
      </c>
      <c r="C3079" s="106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5">
        <f t="shared" si="91"/>
        <v>302</v>
      </c>
      <c r="C3080" s="106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5">
        <f t="shared" si="91"/>
        <v>303</v>
      </c>
      <c r="C3081" s="106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5">
        <f t="shared" ref="B3082:B3145" si="93">B2947</f>
        <v>304</v>
      </c>
      <c r="C3082" s="106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5">
        <f t="shared" si="93"/>
        <v>305</v>
      </c>
      <c r="C3083" s="106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5">
        <f t="shared" si="93"/>
        <v>306</v>
      </c>
      <c r="C3084" s="106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5">
        <f t="shared" si="93"/>
        <v>307</v>
      </c>
      <c r="C3085" s="106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5">
        <f t="shared" si="93"/>
        <v>308</v>
      </c>
      <c r="C3086" s="106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5">
        <f t="shared" si="93"/>
        <v>309</v>
      </c>
      <c r="C3087" s="106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5">
        <f t="shared" si="93"/>
        <v>310</v>
      </c>
      <c r="C3088" s="106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5">
        <f t="shared" si="93"/>
        <v>311</v>
      </c>
      <c r="C3089" s="106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5">
        <f t="shared" si="93"/>
        <v>312</v>
      </c>
      <c r="C3090" s="106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5">
        <f t="shared" si="93"/>
        <v>1301</v>
      </c>
      <c r="C3091" s="106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5">
        <f t="shared" si="93"/>
        <v>1302</v>
      </c>
      <c r="C3092" s="106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5">
        <f t="shared" si="93"/>
        <v>1303</v>
      </c>
      <c r="C3093" s="106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5">
        <f t="shared" si="93"/>
        <v>1304</v>
      </c>
      <c r="C3094" s="106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5">
        <f t="shared" si="93"/>
        <v>1315</v>
      </c>
      <c r="C3095" s="106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5">
        <f t="shared" si="93"/>
        <v>1316</v>
      </c>
      <c r="C3096" s="106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5">
        <f t="shared" si="93"/>
        <v>1318</v>
      </c>
      <c r="C3097" s="106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5">
        <f t="shared" si="93"/>
        <v>1321</v>
      </c>
      <c r="C3098" s="106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5">
        <f t="shared" si="93"/>
        <v>1322</v>
      </c>
      <c r="C3099" s="106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5">
        <f t="shared" si="93"/>
        <v>1323</v>
      </c>
      <c r="C3100" s="106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5">
        <f t="shared" si="93"/>
        <v>1325</v>
      </c>
      <c r="C3101" s="106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5">
        <f t="shared" si="93"/>
        <v>1326</v>
      </c>
      <c r="C3102" s="106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5">
        <f t="shared" si="93"/>
        <v>1501</v>
      </c>
      <c r="C3103" s="106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5">
        <f t="shared" si="93"/>
        <v>1502</v>
      </c>
      <c r="C3104" s="106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5">
        <f t="shared" si="93"/>
        <v>1503</v>
      </c>
      <c r="C3105" s="106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5">
        <f t="shared" si="93"/>
        <v>1504</v>
      </c>
      <c r="C3106" s="106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5">
        <f t="shared" si="93"/>
        <v>1</v>
      </c>
      <c r="C3107" s="106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5">
        <f t="shared" si="93"/>
        <v>2</v>
      </c>
      <c r="C3108" s="106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5">
        <f t="shared" si="93"/>
        <v>4</v>
      </c>
      <c r="C3109" s="106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5">
        <f t="shared" si="93"/>
        <v>9</v>
      </c>
      <c r="C3110" s="106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5">
        <f t="shared" si="93"/>
        <v>12</v>
      </c>
      <c r="C3111" s="106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5">
        <f t="shared" si="93"/>
        <v>13</v>
      </c>
      <c r="C3112" s="106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5">
        <f t="shared" si="93"/>
        <v>15</v>
      </c>
      <c r="C3113" s="106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5">
        <f t="shared" si="93"/>
        <v>21</v>
      </c>
      <c r="C3114" s="106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5">
        <f t="shared" si="93"/>
        <v>22</v>
      </c>
      <c r="C3115" s="106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5">
        <f t="shared" si="93"/>
        <v>23</v>
      </c>
      <c r="C3116" s="106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5">
        <f t="shared" si="93"/>
        <v>24</v>
      </c>
      <c r="C3117" s="106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5">
        <f t="shared" si="93"/>
        <v>25</v>
      </c>
      <c r="C3118" s="106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5">
        <f t="shared" si="93"/>
        <v>26</v>
      </c>
      <c r="C3119" s="106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5">
        <f t="shared" si="93"/>
        <v>27</v>
      </c>
      <c r="C3120" s="106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5">
        <f t="shared" si="93"/>
        <v>28</v>
      </c>
      <c r="C3121" s="106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5">
        <f t="shared" si="93"/>
        <v>32</v>
      </c>
      <c r="C3122" s="106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5">
        <f t="shared" si="93"/>
        <v>34</v>
      </c>
      <c r="C3123" s="106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5">
        <f t="shared" si="93"/>
        <v>35</v>
      </c>
      <c r="C3124" s="106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5">
        <f t="shared" si="93"/>
        <v>36</v>
      </c>
      <c r="C3125" s="106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5">
        <f t="shared" si="93"/>
        <v>42</v>
      </c>
      <c r="C3126" s="106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5">
        <f t="shared" si="93"/>
        <v>43</v>
      </c>
      <c r="C3127" s="106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5">
        <f t="shared" si="93"/>
        <v>44</v>
      </c>
      <c r="C3128" s="106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5">
        <f t="shared" si="93"/>
        <v>46</v>
      </c>
      <c r="C3129" s="106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5">
        <f t="shared" si="93"/>
        <v>47</v>
      </c>
      <c r="C3130" s="106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5">
        <f t="shared" si="93"/>
        <v>48</v>
      </c>
      <c r="C3131" s="106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5">
        <f t="shared" si="93"/>
        <v>50</v>
      </c>
      <c r="C3132" s="106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5">
        <f t="shared" si="93"/>
        <v>54</v>
      </c>
      <c r="C3133" s="106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5">
        <f t="shared" si="93"/>
        <v>58</v>
      </c>
      <c r="C3134" s="106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5">
        <f t="shared" si="93"/>
        <v>62</v>
      </c>
      <c r="C3135" s="106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5">
        <f t="shared" si="93"/>
        <v>63</v>
      </c>
      <c r="C3136" s="106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5">
        <f t="shared" si="93"/>
        <v>64</v>
      </c>
      <c r="C3137" s="106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5">
        <f t="shared" si="93"/>
        <v>68</v>
      </c>
      <c r="C3138" s="106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5">
        <f t="shared" si="93"/>
        <v>74</v>
      </c>
      <c r="C3139" s="106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5">
        <f t="shared" si="93"/>
        <v>83</v>
      </c>
      <c r="C3140" s="106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5">
        <f t="shared" si="93"/>
        <v>86</v>
      </c>
      <c r="C3141" s="106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5">
        <f t="shared" si="93"/>
        <v>90</v>
      </c>
      <c r="C3142" s="106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5">
        <f t="shared" si="93"/>
        <v>93</v>
      </c>
      <c r="C3143" s="106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5">
        <f t="shared" si="93"/>
        <v>94</v>
      </c>
      <c r="C3144" s="106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5">
        <f t="shared" si="93"/>
        <v>96</v>
      </c>
      <c r="C3145" s="106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5">
        <f t="shared" ref="B3146:B3209" si="95">B3011</f>
        <v>98</v>
      </c>
      <c r="C3146" s="106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5">
        <f t="shared" si="95"/>
        <v>107</v>
      </c>
      <c r="C3147" s="106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5">
        <f t="shared" si="95"/>
        <v>110</v>
      </c>
      <c r="C3148" s="106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5">
        <f t="shared" si="95"/>
        <v>116</v>
      </c>
      <c r="C3149" s="106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5">
        <f t="shared" si="95"/>
        <v>140</v>
      </c>
      <c r="C3150" s="106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5">
        <f t="shared" si="95"/>
        <v>141</v>
      </c>
      <c r="C3151" s="106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5">
        <f t="shared" si="95"/>
        <v>147</v>
      </c>
      <c r="C3152" s="106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5">
        <f t="shared" si="95"/>
        <v>156</v>
      </c>
      <c r="C3153" s="106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5">
        <f t="shared" si="95"/>
        <v>163</v>
      </c>
      <c r="C3154" s="106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5">
        <f t="shared" si="95"/>
        <v>167</v>
      </c>
      <c r="C3155" s="106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5">
        <f t="shared" si="95"/>
        <v>171</v>
      </c>
      <c r="C3156" s="106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5">
        <f t="shared" si="95"/>
        <v>172</v>
      </c>
      <c r="C3157" s="106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5">
        <f t="shared" si="95"/>
        <v>173</v>
      </c>
      <c r="C3158" s="106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5">
        <f t="shared" si="95"/>
        <v>174</v>
      </c>
      <c r="C3159" s="106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5">
        <f t="shared" si="95"/>
        <v>176</v>
      </c>
      <c r="C3160" s="106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5">
        <f t="shared" si="95"/>
        <v>183</v>
      </c>
      <c r="C3161" s="106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5">
        <f t="shared" si="95"/>
        <v>194</v>
      </c>
      <c r="C3162" s="106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5">
        <f t="shared" si="95"/>
        <v>203</v>
      </c>
      <c r="C3163" s="106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5">
        <f t="shared" si="95"/>
        <v>204</v>
      </c>
      <c r="C3164" s="106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5">
        <f t="shared" si="95"/>
        <v>205</v>
      </c>
      <c r="C3165" s="106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5">
        <f t="shared" si="95"/>
        <v>207</v>
      </c>
      <c r="C3166" s="106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5">
        <f t="shared" si="95"/>
        <v>208</v>
      </c>
      <c r="C3167" s="106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5">
        <f t="shared" si="95"/>
        <v>209</v>
      </c>
      <c r="C3168" s="106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5">
        <f t="shared" si="95"/>
        <v>211</v>
      </c>
      <c r="C3169" s="106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5">
        <f t="shared" si="95"/>
        <v>212</v>
      </c>
      <c r="C3170" s="106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5">
        <f t="shared" si="95"/>
        <v>224</v>
      </c>
      <c r="C3171" s="106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5">
        <f t="shared" si="95"/>
        <v>225</v>
      </c>
      <c r="C3172" s="106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5">
        <f t="shared" si="95"/>
        <v>226</v>
      </c>
      <c r="C3173" s="106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5">
        <f t="shared" si="95"/>
        <v>227</v>
      </c>
      <c r="C3174" s="106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5">
        <f t="shared" si="95"/>
        <v>228</v>
      </c>
      <c r="C3175" s="106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5">
        <f t="shared" si="95"/>
        <v>229</v>
      </c>
      <c r="C3176" s="106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5">
        <f t="shared" si="95"/>
        <v>230</v>
      </c>
      <c r="C3177" s="106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5">
        <f t="shared" si="95"/>
        <v>231</v>
      </c>
      <c r="C3178" s="106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5">
        <f t="shared" si="95"/>
        <v>232</v>
      </c>
      <c r="C3179" s="106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5">
        <f t="shared" si="95"/>
        <v>233</v>
      </c>
      <c r="C3180" s="106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5">
        <f t="shared" si="95"/>
        <v>234</v>
      </c>
      <c r="C3181" s="106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5">
        <f t="shared" si="95"/>
        <v>235</v>
      </c>
      <c r="C3182" s="106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5">
        <f t="shared" si="95"/>
        <v>236</v>
      </c>
      <c r="C3183" s="106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5">
        <f t="shared" si="95"/>
        <v>237</v>
      </c>
      <c r="C3184" s="106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5">
        <f t="shared" si="95"/>
        <v>238</v>
      </c>
      <c r="C3185" s="106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5">
        <f t="shared" si="95"/>
        <v>239</v>
      </c>
      <c r="C3186" s="106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5">
        <f t="shared" si="95"/>
        <v>240</v>
      </c>
      <c r="C3187" s="106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5">
        <f t="shared" si="95"/>
        <v>241</v>
      </c>
      <c r="C3188" s="106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5">
        <f t="shared" si="95"/>
        <v>242</v>
      </c>
      <c r="C3189" s="106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5">
        <f t="shared" si="95"/>
        <v>243</v>
      </c>
      <c r="C3190" s="106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5">
        <f t="shared" si="95"/>
        <v>244</v>
      </c>
      <c r="C3191" s="106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5">
        <f t="shared" si="95"/>
        <v>245</v>
      </c>
      <c r="C3192" s="106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5">
        <f t="shared" si="95"/>
        <v>246</v>
      </c>
      <c r="C3193" s="106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5">
        <f t="shared" si="95"/>
        <v>247</v>
      </c>
      <c r="C3194" s="106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5">
        <f t="shared" si="95"/>
        <v>248</v>
      </c>
      <c r="C3195" s="106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5">
        <f t="shared" si="95"/>
        <v>249</v>
      </c>
      <c r="C3196" s="106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5">
        <f t="shared" si="95"/>
        <v>250</v>
      </c>
      <c r="C3197" s="106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5">
        <f t="shared" si="95"/>
        <v>251</v>
      </c>
      <c r="C3198" s="106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5">
        <f t="shared" si="95"/>
        <v>252</v>
      </c>
      <c r="C3199" s="106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5">
        <f t="shared" si="95"/>
        <v>253</v>
      </c>
      <c r="C3200" s="106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5">
        <f t="shared" si="95"/>
        <v>254</v>
      </c>
      <c r="C3201" s="106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5">
        <f t="shared" si="95"/>
        <v>255</v>
      </c>
      <c r="C3202" s="106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5">
        <f t="shared" si="95"/>
        <v>256</v>
      </c>
      <c r="C3203" s="106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5">
        <f t="shared" si="95"/>
        <v>257</v>
      </c>
      <c r="C3204" s="106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5">
        <f t="shared" si="95"/>
        <v>258</v>
      </c>
      <c r="C3205" s="106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5">
        <f t="shared" si="95"/>
        <v>259</v>
      </c>
      <c r="C3206" s="106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5">
        <f t="shared" si="95"/>
        <v>260</v>
      </c>
      <c r="C3207" s="106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5">
        <f t="shared" si="95"/>
        <v>261</v>
      </c>
      <c r="C3208" s="106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5">
        <f t="shared" si="95"/>
        <v>262</v>
      </c>
      <c r="C3209" s="106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5">
        <f t="shared" ref="B3210:B3273" si="97">B3075</f>
        <v>263</v>
      </c>
      <c r="C3210" s="106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5">
        <f t="shared" si="97"/>
        <v>264</v>
      </c>
      <c r="C3211" s="106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5">
        <f t="shared" si="97"/>
        <v>265</v>
      </c>
      <c r="C3212" s="106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5">
        <f t="shared" si="97"/>
        <v>266</v>
      </c>
      <c r="C3213" s="106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5">
        <f t="shared" si="97"/>
        <v>301</v>
      </c>
      <c r="C3214" s="106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5">
        <f t="shared" si="97"/>
        <v>302</v>
      </c>
      <c r="C3215" s="106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5">
        <f t="shared" si="97"/>
        <v>303</v>
      </c>
      <c r="C3216" s="106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5">
        <f t="shared" si="97"/>
        <v>304</v>
      </c>
      <c r="C3217" s="106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5">
        <f t="shared" si="97"/>
        <v>305</v>
      </c>
      <c r="C3218" s="106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5">
        <f t="shared" si="97"/>
        <v>306</v>
      </c>
      <c r="C3219" s="106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5">
        <f t="shared" si="97"/>
        <v>307</v>
      </c>
      <c r="C3220" s="106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5">
        <f t="shared" si="97"/>
        <v>308</v>
      </c>
      <c r="C3221" s="106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5">
        <f t="shared" si="97"/>
        <v>309</v>
      </c>
      <c r="C3222" s="106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5">
        <f t="shared" si="97"/>
        <v>310</v>
      </c>
      <c r="C3223" s="106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5">
        <f t="shared" si="97"/>
        <v>311</v>
      </c>
      <c r="C3224" s="106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5">
        <f t="shared" si="97"/>
        <v>312</v>
      </c>
      <c r="C3225" s="106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5">
        <f t="shared" si="97"/>
        <v>1301</v>
      </c>
      <c r="C3226" s="106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5">
        <f t="shared" si="97"/>
        <v>1302</v>
      </c>
      <c r="C3227" s="106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5">
        <f t="shared" si="97"/>
        <v>1303</v>
      </c>
      <c r="C3228" s="106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5">
        <f t="shared" si="97"/>
        <v>1304</v>
      </c>
      <c r="C3229" s="106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5">
        <f t="shared" si="97"/>
        <v>1315</v>
      </c>
      <c r="C3230" s="106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5">
        <f t="shared" si="97"/>
        <v>1316</v>
      </c>
      <c r="C3231" s="106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5">
        <f t="shared" si="97"/>
        <v>1318</v>
      </c>
      <c r="C3232" s="106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5">
        <f t="shared" si="97"/>
        <v>1321</v>
      </c>
      <c r="C3233" s="106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5">
        <f t="shared" si="97"/>
        <v>1322</v>
      </c>
      <c r="C3234" s="106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5">
        <f t="shared" si="97"/>
        <v>1323</v>
      </c>
      <c r="C3235" s="106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5">
        <f t="shared" si="97"/>
        <v>1325</v>
      </c>
      <c r="C3236" s="106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5">
        <f t="shared" si="97"/>
        <v>1326</v>
      </c>
      <c r="C3237" s="106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5">
        <f t="shared" si="97"/>
        <v>1501</v>
      </c>
      <c r="C3238" s="106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5">
        <f t="shared" si="97"/>
        <v>1502</v>
      </c>
      <c r="C3239" s="106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5">
        <f t="shared" si="97"/>
        <v>1503</v>
      </c>
      <c r="C3240" s="106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5">
        <f t="shared" si="97"/>
        <v>1504</v>
      </c>
      <c r="C3241" s="106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5">
        <f t="shared" si="97"/>
        <v>1</v>
      </c>
      <c r="C3242" s="106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5">
        <f t="shared" si="97"/>
        <v>2</v>
      </c>
      <c r="C3243" s="106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5">
        <f t="shared" si="97"/>
        <v>4</v>
      </c>
      <c r="C3244" s="106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5">
        <f t="shared" si="97"/>
        <v>9</v>
      </c>
      <c r="C3245" s="106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5">
        <f t="shared" si="97"/>
        <v>12</v>
      </c>
      <c r="C3246" s="106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5">
        <f t="shared" si="97"/>
        <v>13</v>
      </c>
      <c r="C3247" s="106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5">
        <f t="shared" si="97"/>
        <v>15</v>
      </c>
      <c r="C3248" s="106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5">
        <f t="shared" si="97"/>
        <v>21</v>
      </c>
      <c r="C3249" s="106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5">
        <f t="shared" si="97"/>
        <v>22</v>
      </c>
      <c r="C3250" s="106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5">
        <f t="shared" si="97"/>
        <v>23</v>
      </c>
      <c r="C3251" s="106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5">
        <f t="shared" si="97"/>
        <v>24</v>
      </c>
      <c r="C3252" s="106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5">
        <f t="shared" si="97"/>
        <v>25</v>
      </c>
      <c r="C3253" s="106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5">
        <f t="shared" si="97"/>
        <v>26</v>
      </c>
      <c r="C3254" s="106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5">
        <f t="shared" si="97"/>
        <v>27</v>
      </c>
      <c r="C3255" s="106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5">
        <f t="shared" si="97"/>
        <v>28</v>
      </c>
      <c r="C3256" s="106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5">
        <f t="shared" si="97"/>
        <v>32</v>
      </c>
      <c r="C3257" s="106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5">
        <f t="shared" si="97"/>
        <v>34</v>
      </c>
      <c r="C3258" s="106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5">
        <f t="shared" si="97"/>
        <v>35</v>
      </c>
      <c r="C3259" s="106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5">
        <f t="shared" si="97"/>
        <v>36</v>
      </c>
      <c r="C3260" s="106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5">
        <f t="shared" si="97"/>
        <v>42</v>
      </c>
      <c r="C3261" s="106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5">
        <f t="shared" si="97"/>
        <v>43</v>
      </c>
      <c r="C3262" s="106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5">
        <f t="shared" si="97"/>
        <v>44</v>
      </c>
      <c r="C3263" s="106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5">
        <f t="shared" si="97"/>
        <v>46</v>
      </c>
      <c r="C3264" s="106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5">
        <f t="shared" si="97"/>
        <v>47</v>
      </c>
      <c r="C3265" s="106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5">
        <f t="shared" si="97"/>
        <v>48</v>
      </c>
      <c r="C3266" s="106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5">
        <f t="shared" si="97"/>
        <v>50</v>
      </c>
      <c r="C3267" s="106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5">
        <f t="shared" si="97"/>
        <v>54</v>
      </c>
      <c r="C3268" s="106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5">
        <f t="shared" si="97"/>
        <v>58</v>
      </c>
      <c r="C3269" s="106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5">
        <f t="shared" si="97"/>
        <v>62</v>
      </c>
      <c r="C3270" s="106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5">
        <f t="shared" si="97"/>
        <v>63</v>
      </c>
      <c r="C3271" s="106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5">
        <f t="shared" si="97"/>
        <v>64</v>
      </c>
      <c r="C3272" s="106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5">
        <f t="shared" si="97"/>
        <v>68</v>
      </c>
      <c r="C3273" s="106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5">
        <f t="shared" ref="B3274:B3337" si="99">B3139</f>
        <v>74</v>
      </c>
      <c r="C3274" s="106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5">
        <f t="shared" si="99"/>
        <v>83</v>
      </c>
      <c r="C3275" s="106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5">
        <f t="shared" si="99"/>
        <v>86</v>
      </c>
      <c r="C3276" s="106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5">
        <f t="shared" si="99"/>
        <v>90</v>
      </c>
      <c r="C3277" s="106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5">
        <f t="shared" si="99"/>
        <v>93</v>
      </c>
      <c r="C3278" s="106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5">
        <f t="shared" si="99"/>
        <v>94</v>
      </c>
      <c r="C3279" s="106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5">
        <f t="shared" si="99"/>
        <v>96</v>
      </c>
      <c r="C3280" s="106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5">
        <f t="shared" si="99"/>
        <v>98</v>
      </c>
      <c r="C3281" s="106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5">
        <f t="shared" si="99"/>
        <v>107</v>
      </c>
      <c r="C3282" s="106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5">
        <f t="shared" si="99"/>
        <v>110</v>
      </c>
      <c r="C3283" s="106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5">
        <f t="shared" si="99"/>
        <v>116</v>
      </c>
      <c r="C3284" s="106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5">
        <f t="shared" si="99"/>
        <v>140</v>
      </c>
      <c r="C3285" s="106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5">
        <f t="shared" si="99"/>
        <v>141</v>
      </c>
      <c r="C3286" s="106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5">
        <f t="shared" si="99"/>
        <v>147</v>
      </c>
      <c r="C3287" s="106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5">
        <f t="shared" si="99"/>
        <v>156</v>
      </c>
      <c r="C3288" s="106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5">
        <f t="shared" si="99"/>
        <v>163</v>
      </c>
      <c r="C3289" s="106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5">
        <f t="shared" si="99"/>
        <v>167</v>
      </c>
      <c r="C3290" s="106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5">
        <f t="shared" si="99"/>
        <v>171</v>
      </c>
      <c r="C3291" s="106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5">
        <f t="shared" si="99"/>
        <v>172</v>
      </c>
      <c r="C3292" s="106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5">
        <f t="shared" si="99"/>
        <v>173</v>
      </c>
      <c r="C3293" s="106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5">
        <f t="shared" si="99"/>
        <v>174</v>
      </c>
      <c r="C3294" s="106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5">
        <f t="shared" si="99"/>
        <v>176</v>
      </c>
      <c r="C3295" s="106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5">
        <f t="shared" si="99"/>
        <v>183</v>
      </c>
      <c r="C3296" s="106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5">
        <f t="shared" si="99"/>
        <v>194</v>
      </c>
      <c r="C3297" s="106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5">
        <f t="shared" si="99"/>
        <v>203</v>
      </c>
      <c r="C3298" s="106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5">
        <f t="shared" si="99"/>
        <v>204</v>
      </c>
      <c r="C3299" s="106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5">
        <f t="shared" si="99"/>
        <v>205</v>
      </c>
      <c r="C3300" s="106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5">
        <f t="shared" si="99"/>
        <v>207</v>
      </c>
      <c r="C3301" s="106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5">
        <f t="shared" si="99"/>
        <v>208</v>
      </c>
      <c r="C3302" s="106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5">
        <f t="shared" si="99"/>
        <v>209</v>
      </c>
      <c r="C3303" s="106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5">
        <f t="shared" si="99"/>
        <v>211</v>
      </c>
      <c r="C3304" s="106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5">
        <f t="shared" si="99"/>
        <v>212</v>
      </c>
      <c r="C3305" s="106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5">
        <f t="shared" si="99"/>
        <v>224</v>
      </c>
      <c r="C3306" s="106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5">
        <f t="shared" si="99"/>
        <v>225</v>
      </c>
      <c r="C3307" s="106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5">
        <f t="shared" si="99"/>
        <v>226</v>
      </c>
      <c r="C3308" s="106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5">
        <f t="shared" si="99"/>
        <v>227</v>
      </c>
      <c r="C3309" s="106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5">
        <f t="shared" si="99"/>
        <v>228</v>
      </c>
      <c r="C3310" s="106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5">
        <f t="shared" si="99"/>
        <v>229</v>
      </c>
      <c r="C3311" s="106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5">
        <f t="shared" si="99"/>
        <v>230</v>
      </c>
      <c r="C3312" s="106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5">
        <f t="shared" si="99"/>
        <v>231</v>
      </c>
      <c r="C3313" s="106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5">
        <f t="shared" si="99"/>
        <v>232</v>
      </c>
      <c r="C3314" s="106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5">
        <f t="shared" si="99"/>
        <v>233</v>
      </c>
      <c r="C3315" s="106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5">
        <f t="shared" si="99"/>
        <v>234</v>
      </c>
      <c r="C3316" s="106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5">
        <f t="shared" si="99"/>
        <v>235</v>
      </c>
      <c r="C3317" s="106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5">
        <f t="shared" si="99"/>
        <v>236</v>
      </c>
      <c r="C3318" s="106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5">
        <f t="shared" si="99"/>
        <v>237</v>
      </c>
      <c r="C3319" s="106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5">
        <f t="shared" si="99"/>
        <v>238</v>
      </c>
      <c r="C3320" s="106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5">
        <f t="shared" si="99"/>
        <v>239</v>
      </c>
      <c r="C3321" s="106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5">
        <f t="shared" si="99"/>
        <v>240</v>
      </c>
      <c r="C3322" s="106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5">
        <f t="shared" si="99"/>
        <v>241</v>
      </c>
      <c r="C3323" s="106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5">
        <f t="shared" si="99"/>
        <v>242</v>
      </c>
      <c r="C3324" s="106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5">
        <f t="shared" si="99"/>
        <v>243</v>
      </c>
      <c r="C3325" s="106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5">
        <f t="shared" si="99"/>
        <v>244</v>
      </c>
      <c r="C3326" s="106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5">
        <f t="shared" si="99"/>
        <v>245</v>
      </c>
      <c r="C3327" s="106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5">
        <f t="shared" si="99"/>
        <v>246</v>
      </c>
      <c r="C3328" s="106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5">
        <f t="shared" si="99"/>
        <v>247</v>
      </c>
      <c r="C3329" s="106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5">
        <f t="shared" si="99"/>
        <v>248</v>
      </c>
      <c r="C3330" s="106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5">
        <f t="shared" si="99"/>
        <v>249</v>
      </c>
      <c r="C3331" s="106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5">
        <f t="shared" si="99"/>
        <v>250</v>
      </c>
      <c r="C3332" s="106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5">
        <f t="shared" si="99"/>
        <v>251</v>
      </c>
      <c r="C3333" s="106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5">
        <f t="shared" si="99"/>
        <v>252</v>
      </c>
      <c r="C3334" s="106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5">
        <f t="shared" si="99"/>
        <v>253</v>
      </c>
      <c r="C3335" s="106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5">
        <f t="shared" si="99"/>
        <v>254</v>
      </c>
      <c r="C3336" s="106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5">
        <f t="shared" si="99"/>
        <v>255</v>
      </c>
      <c r="C3337" s="106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5">
        <f t="shared" ref="B3338:B3401" si="101">B3203</f>
        <v>256</v>
      </c>
      <c r="C3338" s="106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5">
        <f t="shared" si="101"/>
        <v>257</v>
      </c>
      <c r="C3339" s="106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5">
        <f t="shared" si="101"/>
        <v>258</v>
      </c>
      <c r="C3340" s="106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5">
        <f t="shared" si="101"/>
        <v>259</v>
      </c>
      <c r="C3341" s="106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5">
        <f t="shared" si="101"/>
        <v>260</v>
      </c>
      <c r="C3342" s="106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5">
        <f t="shared" si="101"/>
        <v>261</v>
      </c>
      <c r="C3343" s="106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5">
        <f t="shared" si="101"/>
        <v>262</v>
      </c>
      <c r="C3344" s="106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5">
        <f t="shared" si="101"/>
        <v>263</v>
      </c>
      <c r="C3345" s="106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5">
        <f t="shared" si="101"/>
        <v>264</v>
      </c>
      <c r="C3346" s="106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5">
        <f t="shared" si="101"/>
        <v>265</v>
      </c>
      <c r="C3347" s="106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5">
        <f t="shared" si="101"/>
        <v>266</v>
      </c>
      <c r="C3348" s="106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5">
        <f t="shared" si="101"/>
        <v>301</v>
      </c>
      <c r="C3349" s="106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5">
        <f t="shared" si="101"/>
        <v>302</v>
      </c>
      <c r="C3350" s="106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5">
        <f t="shared" si="101"/>
        <v>303</v>
      </c>
      <c r="C3351" s="106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5">
        <f t="shared" si="101"/>
        <v>304</v>
      </c>
      <c r="C3352" s="106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5">
        <f t="shared" si="101"/>
        <v>305</v>
      </c>
      <c r="C3353" s="106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5">
        <f t="shared" si="101"/>
        <v>306</v>
      </c>
      <c r="C3354" s="106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5">
        <f t="shared" si="101"/>
        <v>307</v>
      </c>
      <c r="C3355" s="106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5">
        <f t="shared" si="101"/>
        <v>308</v>
      </c>
      <c r="C3356" s="106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5">
        <f t="shared" si="101"/>
        <v>309</v>
      </c>
      <c r="C3357" s="106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5">
        <f t="shared" si="101"/>
        <v>310</v>
      </c>
      <c r="C3358" s="106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5">
        <f t="shared" si="101"/>
        <v>311</v>
      </c>
      <c r="C3359" s="106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5">
        <f t="shared" si="101"/>
        <v>312</v>
      </c>
      <c r="C3360" s="106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5">
        <f t="shared" si="101"/>
        <v>1301</v>
      </c>
      <c r="C3361" s="106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5">
        <f t="shared" si="101"/>
        <v>1302</v>
      </c>
      <c r="C3362" s="106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5">
        <f t="shared" si="101"/>
        <v>1303</v>
      </c>
      <c r="C3363" s="106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5">
        <f t="shared" si="101"/>
        <v>1304</v>
      </c>
      <c r="C3364" s="106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5">
        <f t="shared" si="101"/>
        <v>1315</v>
      </c>
      <c r="C3365" s="106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5">
        <f t="shared" si="101"/>
        <v>1316</v>
      </c>
      <c r="C3366" s="106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5">
        <f t="shared" si="101"/>
        <v>1318</v>
      </c>
      <c r="C3367" s="106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5">
        <f t="shared" si="101"/>
        <v>1321</v>
      </c>
      <c r="C3368" s="106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5">
        <f t="shared" si="101"/>
        <v>1322</v>
      </c>
      <c r="C3369" s="106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5">
        <f t="shared" si="101"/>
        <v>1323</v>
      </c>
      <c r="C3370" s="106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5">
        <f t="shared" si="101"/>
        <v>1325</v>
      </c>
      <c r="C3371" s="106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5">
        <f t="shared" si="101"/>
        <v>1326</v>
      </c>
      <c r="C3372" s="106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5">
        <f t="shared" si="101"/>
        <v>1501</v>
      </c>
      <c r="C3373" s="106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5">
        <f t="shared" si="101"/>
        <v>1502</v>
      </c>
      <c r="C3374" s="106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5">
        <f t="shared" si="101"/>
        <v>1503</v>
      </c>
      <c r="C3375" s="106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5">
        <f t="shared" si="101"/>
        <v>1504</v>
      </c>
      <c r="C3376" s="106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5">
        <f t="shared" si="101"/>
        <v>1</v>
      </c>
      <c r="C3377" s="106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5">
        <f t="shared" si="101"/>
        <v>2</v>
      </c>
      <c r="C3378" s="106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5">
        <f t="shared" si="101"/>
        <v>4</v>
      </c>
      <c r="C3379" s="106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5">
        <f t="shared" si="101"/>
        <v>9</v>
      </c>
      <c r="C3380" s="106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5">
        <f t="shared" si="101"/>
        <v>12</v>
      </c>
      <c r="C3381" s="106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5">
        <f t="shared" si="101"/>
        <v>13</v>
      </c>
      <c r="C3382" s="106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5">
        <f t="shared" si="101"/>
        <v>15</v>
      </c>
      <c r="C3383" s="106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5">
        <f t="shared" si="101"/>
        <v>21</v>
      </c>
      <c r="C3384" s="106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5">
        <f t="shared" si="101"/>
        <v>22</v>
      </c>
      <c r="C3385" s="106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5">
        <f t="shared" si="101"/>
        <v>23</v>
      </c>
      <c r="C3386" s="106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5">
        <f t="shared" si="101"/>
        <v>24</v>
      </c>
      <c r="C3387" s="106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5">
        <f t="shared" si="101"/>
        <v>25</v>
      </c>
      <c r="C3388" s="106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5">
        <f t="shared" si="101"/>
        <v>26</v>
      </c>
      <c r="C3389" s="106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5">
        <f t="shared" si="101"/>
        <v>27</v>
      </c>
      <c r="C3390" s="106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5">
        <f t="shared" si="101"/>
        <v>28</v>
      </c>
      <c r="C3391" s="106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5">
        <f t="shared" si="101"/>
        <v>32</v>
      </c>
      <c r="C3392" s="106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5">
        <f t="shared" si="101"/>
        <v>34</v>
      </c>
      <c r="C3393" s="106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5">
        <f t="shared" si="101"/>
        <v>35</v>
      </c>
      <c r="C3394" s="106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5">
        <f t="shared" si="101"/>
        <v>36</v>
      </c>
      <c r="C3395" s="106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5">
        <f t="shared" si="101"/>
        <v>42</v>
      </c>
      <c r="C3396" s="106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5">
        <f t="shared" si="101"/>
        <v>43</v>
      </c>
      <c r="C3397" s="106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5">
        <f t="shared" si="101"/>
        <v>44</v>
      </c>
      <c r="C3398" s="106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5">
        <f t="shared" si="101"/>
        <v>46</v>
      </c>
      <c r="C3399" s="106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5">
        <f t="shared" si="101"/>
        <v>47</v>
      </c>
      <c r="C3400" s="106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5">
        <f t="shared" si="101"/>
        <v>48</v>
      </c>
      <c r="C3401" s="106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5">
        <f t="shared" ref="B3402:B3465" si="103">B3267</f>
        <v>50</v>
      </c>
      <c r="C3402" s="106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5">
        <f t="shared" si="103"/>
        <v>54</v>
      </c>
      <c r="C3403" s="106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5">
        <f t="shared" si="103"/>
        <v>58</v>
      </c>
      <c r="C3404" s="106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5">
        <f t="shared" si="103"/>
        <v>62</v>
      </c>
      <c r="C3405" s="106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5">
        <f t="shared" si="103"/>
        <v>63</v>
      </c>
      <c r="C3406" s="106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5">
        <f t="shared" si="103"/>
        <v>64</v>
      </c>
      <c r="C3407" s="106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5">
        <f t="shared" si="103"/>
        <v>68</v>
      </c>
      <c r="C3408" s="106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5">
        <f t="shared" si="103"/>
        <v>74</v>
      </c>
      <c r="C3409" s="106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5">
        <f t="shared" si="103"/>
        <v>83</v>
      </c>
      <c r="C3410" s="106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5">
        <f t="shared" si="103"/>
        <v>86</v>
      </c>
      <c r="C3411" s="106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5">
        <f t="shared" si="103"/>
        <v>90</v>
      </c>
      <c r="C3412" s="106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5">
        <f t="shared" si="103"/>
        <v>93</v>
      </c>
      <c r="C3413" s="106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5">
        <f t="shared" si="103"/>
        <v>94</v>
      </c>
      <c r="C3414" s="106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5">
        <f t="shared" si="103"/>
        <v>96</v>
      </c>
      <c r="C3415" s="106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5">
        <f t="shared" si="103"/>
        <v>98</v>
      </c>
      <c r="C3416" s="106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5">
        <f t="shared" si="103"/>
        <v>107</v>
      </c>
      <c r="C3417" s="106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5">
        <f t="shared" si="103"/>
        <v>110</v>
      </c>
      <c r="C3418" s="106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5">
        <f t="shared" si="103"/>
        <v>116</v>
      </c>
      <c r="C3419" s="106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5">
        <f t="shared" si="103"/>
        <v>140</v>
      </c>
      <c r="C3420" s="106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5">
        <f t="shared" si="103"/>
        <v>141</v>
      </c>
      <c r="C3421" s="106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5">
        <f t="shared" si="103"/>
        <v>147</v>
      </c>
      <c r="C3422" s="106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5">
        <f t="shared" si="103"/>
        <v>156</v>
      </c>
      <c r="C3423" s="106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5">
        <f t="shared" si="103"/>
        <v>163</v>
      </c>
      <c r="C3424" s="106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5">
        <f t="shared" si="103"/>
        <v>167</v>
      </c>
      <c r="C3425" s="106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5">
        <f t="shared" si="103"/>
        <v>171</v>
      </c>
      <c r="C3426" s="106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5">
        <f t="shared" si="103"/>
        <v>172</v>
      </c>
      <c r="C3427" s="106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5">
        <f t="shared" si="103"/>
        <v>173</v>
      </c>
      <c r="C3428" s="106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5">
        <f t="shared" si="103"/>
        <v>174</v>
      </c>
      <c r="C3429" s="106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5">
        <f t="shared" si="103"/>
        <v>176</v>
      </c>
      <c r="C3430" s="106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5">
        <f t="shared" si="103"/>
        <v>183</v>
      </c>
      <c r="C3431" s="106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5">
        <f t="shared" si="103"/>
        <v>194</v>
      </c>
      <c r="C3432" s="106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5">
        <f t="shared" si="103"/>
        <v>203</v>
      </c>
      <c r="C3433" s="106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5">
        <f t="shared" si="103"/>
        <v>204</v>
      </c>
      <c r="C3434" s="106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5">
        <f t="shared" si="103"/>
        <v>205</v>
      </c>
      <c r="C3435" s="106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5">
        <f t="shared" si="103"/>
        <v>207</v>
      </c>
      <c r="C3436" s="106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5">
        <f t="shared" si="103"/>
        <v>208</v>
      </c>
      <c r="C3437" s="106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5">
        <f t="shared" si="103"/>
        <v>209</v>
      </c>
      <c r="C3438" s="106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5">
        <f t="shared" si="103"/>
        <v>211</v>
      </c>
      <c r="C3439" s="106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5">
        <f t="shared" si="103"/>
        <v>212</v>
      </c>
      <c r="C3440" s="106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5">
        <f t="shared" si="103"/>
        <v>224</v>
      </c>
      <c r="C3441" s="106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5">
        <f t="shared" si="103"/>
        <v>225</v>
      </c>
      <c r="C3442" s="106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5">
        <f t="shared" si="103"/>
        <v>226</v>
      </c>
      <c r="C3443" s="106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5">
        <f t="shared" si="103"/>
        <v>227</v>
      </c>
      <c r="C3444" s="106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5">
        <f t="shared" si="103"/>
        <v>228</v>
      </c>
      <c r="C3445" s="106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5">
        <f t="shared" si="103"/>
        <v>229</v>
      </c>
      <c r="C3446" s="106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5">
        <f t="shared" si="103"/>
        <v>230</v>
      </c>
      <c r="C3447" s="106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5">
        <f t="shared" si="103"/>
        <v>231</v>
      </c>
      <c r="C3448" s="106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5">
        <f t="shared" si="103"/>
        <v>232</v>
      </c>
      <c r="C3449" s="106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5">
        <f t="shared" si="103"/>
        <v>233</v>
      </c>
      <c r="C3450" s="106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5">
        <f t="shared" si="103"/>
        <v>234</v>
      </c>
      <c r="C3451" s="106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5">
        <f t="shared" si="103"/>
        <v>235</v>
      </c>
      <c r="C3452" s="106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5">
        <f t="shared" si="103"/>
        <v>236</v>
      </c>
      <c r="C3453" s="106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5">
        <f t="shared" si="103"/>
        <v>237</v>
      </c>
      <c r="C3454" s="106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5">
        <f t="shared" si="103"/>
        <v>238</v>
      </c>
      <c r="C3455" s="106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5">
        <f t="shared" si="103"/>
        <v>239</v>
      </c>
      <c r="C3456" s="106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5">
        <f t="shared" si="103"/>
        <v>240</v>
      </c>
      <c r="C3457" s="106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5">
        <f t="shared" si="103"/>
        <v>241</v>
      </c>
      <c r="C3458" s="106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5">
        <f t="shared" si="103"/>
        <v>242</v>
      </c>
      <c r="C3459" s="106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5">
        <f t="shared" si="103"/>
        <v>243</v>
      </c>
      <c r="C3460" s="106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5">
        <f t="shared" si="103"/>
        <v>244</v>
      </c>
      <c r="C3461" s="106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5">
        <f t="shared" si="103"/>
        <v>245</v>
      </c>
      <c r="C3462" s="106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5">
        <f t="shared" si="103"/>
        <v>246</v>
      </c>
      <c r="C3463" s="106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5">
        <f t="shared" si="103"/>
        <v>247</v>
      </c>
      <c r="C3464" s="106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5">
        <f t="shared" si="103"/>
        <v>248</v>
      </c>
      <c r="C3465" s="106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5">
        <f t="shared" ref="B3466:B3529" si="105">B3331</f>
        <v>249</v>
      </c>
      <c r="C3466" s="106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5">
        <f t="shared" si="105"/>
        <v>250</v>
      </c>
      <c r="C3467" s="106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5">
        <f t="shared" si="105"/>
        <v>251</v>
      </c>
      <c r="C3468" s="106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5">
        <f t="shared" si="105"/>
        <v>252</v>
      </c>
      <c r="C3469" s="106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5">
        <f t="shared" si="105"/>
        <v>253</v>
      </c>
      <c r="C3470" s="106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5">
        <f t="shared" si="105"/>
        <v>254</v>
      </c>
      <c r="C3471" s="106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5">
        <f t="shared" si="105"/>
        <v>255</v>
      </c>
      <c r="C3472" s="106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5">
        <f t="shared" si="105"/>
        <v>256</v>
      </c>
      <c r="C3473" s="106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5">
        <f t="shared" si="105"/>
        <v>257</v>
      </c>
      <c r="C3474" s="106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5">
        <f t="shared" si="105"/>
        <v>258</v>
      </c>
      <c r="C3475" s="106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5">
        <f t="shared" si="105"/>
        <v>259</v>
      </c>
      <c r="C3476" s="106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5">
        <f t="shared" si="105"/>
        <v>260</v>
      </c>
      <c r="C3477" s="106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5">
        <f t="shared" si="105"/>
        <v>261</v>
      </c>
      <c r="C3478" s="106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5">
        <f t="shared" si="105"/>
        <v>262</v>
      </c>
      <c r="C3479" s="106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5">
        <f t="shared" si="105"/>
        <v>263</v>
      </c>
      <c r="C3480" s="106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5">
        <f t="shared" si="105"/>
        <v>264</v>
      </c>
      <c r="C3481" s="106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5">
        <f t="shared" si="105"/>
        <v>265</v>
      </c>
      <c r="C3482" s="106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5">
        <f t="shared" si="105"/>
        <v>266</v>
      </c>
      <c r="C3483" s="106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5">
        <f t="shared" si="105"/>
        <v>301</v>
      </c>
      <c r="C3484" s="106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5">
        <f t="shared" si="105"/>
        <v>302</v>
      </c>
      <c r="C3485" s="106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5">
        <f t="shared" si="105"/>
        <v>303</v>
      </c>
      <c r="C3486" s="106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5">
        <f t="shared" si="105"/>
        <v>304</v>
      </c>
      <c r="C3487" s="106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5">
        <f t="shared" si="105"/>
        <v>305</v>
      </c>
      <c r="C3488" s="106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5">
        <f t="shared" si="105"/>
        <v>306</v>
      </c>
      <c r="C3489" s="106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5">
        <f t="shared" si="105"/>
        <v>307</v>
      </c>
      <c r="C3490" s="106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5">
        <f t="shared" si="105"/>
        <v>308</v>
      </c>
      <c r="C3491" s="106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5">
        <f t="shared" si="105"/>
        <v>309</v>
      </c>
      <c r="C3492" s="106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5">
        <f t="shared" si="105"/>
        <v>310</v>
      </c>
      <c r="C3493" s="106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5">
        <f t="shared" si="105"/>
        <v>311</v>
      </c>
      <c r="C3494" s="106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5">
        <f t="shared" si="105"/>
        <v>312</v>
      </c>
      <c r="C3495" s="106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5">
        <f t="shared" si="105"/>
        <v>1301</v>
      </c>
      <c r="C3496" s="106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5">
        <f t="shared" si="105"/>
        <v>1302</v>
      </c>
      <c r="C3497" s="106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5">
        <f t="shared" si="105"/>
        <v>1303</v>
      </c>
      <c r="C3498" s="106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5">
        <f t="shared" si="105"/>
        <v>1304</v>
      </c>
      <c r="C3499" s="106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5">
        <f t="shared" si="105"/>
        <v>1315</v>
      </c>
      <c r="C3500" s="106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5">
        <f t="shared" si="105"/>
        <v>1316</v>
      </c>
      <c r="C3501" s="106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5">
        <f t="shared" si="105"/>
        <v>1318</v>
      </c>
      <c r="C3502" s="106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5">
        <f t="shared" si="105"/>
        <v>1321</v>
      </c>
      <c r="C3503" s="106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5">
        <f t="shared" si="105"/>
        <v>1322</v>
      </c>
      <c r="C3504" s="106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5">
        <f t="shared" si="105"/>
        <v>1323</v>
      </c>
      <c r="C3505" s="106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5">
        <f t="shared" si="105"/>
        <v>1325</v>
      </c>
      <c r="C3506" s="106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5">
        <f t="shared" si="105"/>
        <v>1326</v>
      </c>
      <c r="C3507" s="106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5">
        <f t="shared" si="105"/>
        <v>1501</v>
      </c>
      <c r="C3508" s="106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5">
        <f t="shared" si="105"/>
        <v>1502</v>
      </c>
      <c r="C3509" s="106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5">
        <f t="shared" si="105"/>
        <v>1503</v>
      </c>
      <c r="C3510" s="106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5">
        <f t="shared" si="105"/>
        <v>1504</v>
      </c>
      <c r="C3511" s="106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5">
        <f t="shared" si="105"/>
        <v>1</v>
      </c>
      <c r="C3512" s="106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5">
        <f t="shared" si="105"/>
        <v>2</v>
      </c>
      <c r="C3513" s="106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5">
        <f t="shared" si="105"/>
        <v>4</v>
      </c>
      <c r="C3514" s="106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5">
        <f t="shared" si="105"/>
        <v>9</v>
      </c>
      <c r="C3515" s="106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5">
        <f t="shared" si="105"/>
        <v>12</v>
      </c>
      <c r="C3516" s="106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5">
        <f t="shared" si="105"/>
        <v>13</v>
      </c>
      <c r="C3517" s="106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5">
        <f t="shared" si="105"/>
        <v>15</v>
      </c>
      <c r="C3518" s="106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5">
        <f t="shared" si="105"/>
        <v>21</v>
      </c>
      <c r="C3519" s="106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5">
        <f t="shared" si="105"/>
        <v>22</v>
      </c>
      <c r="C3520" s="106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5">
        <f t="shared" si="105"/>
        <v>23</v>
      </c>
      <c r="C3521" s="106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5">
        <f t="shared" si="105"/>
        <v>24</v>
      </c>
      <c r="C3522" s="106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5">
        <f t="shared" si="105"/>
        <v>25</v>
      </c>
      <c r="C3523" s="106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5">
        <f t="shared" si="105"/>
        <v>26</v>
      </c>
      <c r="C3524" s="106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5">
        <f t="shared" si="105"/>
        <v>27</v>
      </c>
      <c r="C3525" s="106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5">
        <f t="shared" si="105"/>
        <v>28</v>
      </c>
      <c r="C3526" s="106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5">
        <f t="shared" si="105"/>
        <v>32</v>
      </c>
      <c r="C3527" s="106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5">
        <f t="shared" si="105"/>
        <v>34</v>
      </c>
      <c r="C3528" s="106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5">
        <f t="shared" si="105"/>
        <v>35</v>
      </c>
      <c r="C3529" s="106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5">
        <f t="shared" ref="B3530:B3593" si="107">B3395</f>
        <v>36</v>
      </c>
      <c r="C3530" s="106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5">
        <f t="shared" si="107"/>
        <v>42</v>
      </c>
      <c r="C3531" s="106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5">
        <f t="shared" si="107"/>
        <v>43</v>
      </c>
      <c r="C3532" s="106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5">
        <f t="shared" si="107"/>
        <v>44</v>
      </c>
      <c r="C3533" s="106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5">
        <f t="shared" si="107"/>
        <v>46</v>
      </c>
      <c r="C3534" s="106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5">
        <f t="shared" si="107"/>
        <v>47</v>
      </c>
      <c r="C3535" s="106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5">
        <f t="shared" si="107"/>
        <v>48</v>
      </c>
      <c r="C3536" s="106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5">
        <f t="shared" si="107"/>
        <v>50</v>
      </c>
      <c r="C3537" s="106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5">
        <f t="shared" si="107"/>
        <v>54</v>
      </c>
      <c r="C3538" s="106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5">
        <f t="shared" si="107"/>
        <v>58</v>
      </c>
      <c r="C3539" s="106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5">
        <f t="shared" si="107"/>
        <v>62</v>
      </c>
      <c r="C3540" s="106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5">
        <f t="shared" si="107"/>
        <v>63</v>
      </c>
      <c r="C3541" s="106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5">
        <f t="shared" si="107"/>
        <v>64</v>
      </c>
      <c r="C3542" s="106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5">
        <f t="shared" si="107"/>
        <v>68</v>
      </c>
      <c r="C3543" s="106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5">
        <f t="shared" si="107"/>
        <v>74</v>
      </c>
      <c r="C3544" s="106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5">
        <f t="shared" si="107"/>
        <v>83</v>
      </c>
      <c r="C3545" s="106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5">
        <f t="shared" si="107"/>
        <v>86</v>
      </c>
      <c r="C3546" s="106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5">
        <f t="shared" si="107"/>
        <v>90</v>
      </c>
      <c r="C3547" s="106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5">
        <f t="shared" si="107"/>
        <v>93</v>
      </c>
      <c r="C3548" s="106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5">
        <f t="shared" si="107"/>
        <v>94</v>
      </c>
      <c r="C3549" s="106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5">
        <f t="shared" si="107"/>
        <v>96</v>
      </c>
      <c r="C3550" s="106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5">
        <f t="shared" si="107"/>
        <v>98</v>
      </c>
      <c r="C3551" s="106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5">
        <f t="shared" si="107"/>
        <v>107</v>
      </c>
      <c r="C3552" s="106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5">
        <f t="shared" si="107"/>
        <v>110</v>
      </c>
      <c r="C3553" s="106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5">
        <f t="shared" si="107"/>
        <v>116</v>
      </c>
      <c r="C3554" s="106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5">
        <f t="shared" si="107"/>
        <v>140</v>
      </c>
      <c r="C3555" s="106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5">
        <f t="shared" si="107"/>
        <v>141</v>
      </c>
      <c r="C3556" s="106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5">
        <f t="shared" si="107"/>
        <v>147</v>
      </c>
      <c r="C3557" s="106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5">
        <f t="shared" si="107"/>
        <v>156</v>
      </c>
      <c r="C3558" s="106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5">
        <f t="shared" si="107"/>
        <v>163</v>
      </c>
      <c r="C3559" s="106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5">
        <f t="shared" si="107"/>
        <v>167</v>
      </c>
      <c r="C3560" s="106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5">
        <f t="shared" si="107"/>
        <v>171</v>
      </c>
      <c r="C3561" s="106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5">
        <f t="shared" si="107"/>
        <v>172</v>
      </c>
      <c r="C3562" s="106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5">
        <f t="shared" si="107"/>
        <v>173</v>
      </c>
      <c r="C3563" s="106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5">
        <f t="shared" si="107"/>
        <v>174</v>
      </c>
      <c r="C3564" s="106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5">
        <f t="shared" si="107"/>
        <v>176</v>
      </c>
      <c r="C3565" s="106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5">
        <f t="shared" si="107"/>
        <v>183</v>
      </c>
      <c r="C3566" s="106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5">
        <f t="shared" si="107"/>
        <v>194</v>
      </c>
      <c r="C3567" s="106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5">
        <f t="shared" si="107"/>
        <v>203</v>
      </c>
      <c r="C3568" s="106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5">
        <f t="shared" si="107"/>
        <v>204</v>
      </c>
      <c r="C3569" s="106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5">
        <f t="shared" si="107"/>
        <v>205</v>
      </c>
      <c r="C3570" s="106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5">
        <f t="shared" si="107"/>
        <v>207</v>
      </c>
      <c r="C3571" s="106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5">
        <f t="shared" si="107"/>
        <v>208</v>
      </c>
      <c r="C3572" s="106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5">
        <f t="shared" si="107"/>
        <v>209</v>
      </c>
      <c r="C3573" s="106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5">
        <f t="shared" si="107"/>
        <v>211</v>
      </c>
      <c r="C3574" s="106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5">
        <f t="shared" si="107"/>
        <v>212</v>
      </c>
      <c r="C3575" s="106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5">
        <f t="shared" si="107"/>
        <v>224</v>
      </c>
      <c r="C3576" s="106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5">
        <f t="shared" si="107"/>
        <v>225</v>
      </c>
      <c r="C3577" s="106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5">
        <f t="shared" si="107"/>
        <v>226</v>
      </c>
      <c r="C3578" s="106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5">
        <f t="shared" si="107"/>
        <v>227</v>
      </c>
      <c r="C3579" s="106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5">
        <f t="shared" si="107"/>
        <v>228</v>
      </c>
      <c r="C3580" s="106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5">
        <f t="shared" si="107"/>
        <v>229</v>
      </c>
      <c r="C3581" s="106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5">
        <f t="shared" si="107"/>
        <v>230</v>
      </c>
      <c r="C3582" s="106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5">
        <f t="shared" si="107"/>
        <v>231</v>
      </c>
      <c r="C3583" s="106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5">
        <f t="shared" si="107"/>
        <v>232</v>
      </c>
      <c r="C3584" s="106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5">
        <f t="shared" si="107"/>
        <v>233</v>
      </c>
      <c r="C3585" s="106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5">
        <f t="shared" si="107"/>
        <v>234</v>
      </c>
      <c r="C3586" s="106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5">
        <f t="shared" si="107"/>
        <v>235</v>
      </c>
      <c r="C3587" s="106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5">
        <f t="shared" si="107"/>
        <v>236</v>
      </c>
      <c r="C3588" s="106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5">
        <f t="shared" si="107"/>
        <v>237</v>
      </c>
      <c r="C3589" s="106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5">
        <f t="shared" si="107"/>
        <v>238</v>
      </c>
      <c r="C3590" s="106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5">
        <f t="shared" si="107"/>
        <v>239</v>
      </c>
      <c r="C3591" s="106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5">
        <f t="shared" si="107"/>
        <v>240</v>
      </c>
      <c r="C3592" s="106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5">
        <f t="shared" si="107"/>
        <v>241</v>
      </c>
      <c r="C3593" s="106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5">
        <f t="shared" ref="B3594:B3657" si="109">B3459</f>
        <v>242</v>
      </c>
      <c r="C3594" s="106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5">
        <f t="shared" si="109"/>
        <v>243</v>
      </c>
      <c r="C3595" s="106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5">
        <f t="shared" si="109"/>
        <v>244</v>
      </c>
      <c r="C3596" s="106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5">
        <f t="shared" si="109"/>
        <v>245</v>
      </c>
      <c r="C3597" s="106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5">
        <f t="shared" si="109"/>
        <v>246</v>
      </c>
      <c r="C3598" s="106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5">
        <f t="shared" si="109"/>
        <v>247</v>
      </c>
      <c r="C3599" s="106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5">
        <f t="shared" si="109"/>
        <v>248</v>
      </c>
      <c r="C3600" s="106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5">
        <f t="shared" si="109"/>
        <v>249</v>
      </c>
      <c r="C3601" s="106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5">
        <f t="shared" si="109"/>
        <v>250</v>
      </c>
      <c r="C3602" s="106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5">
        <f t="shared" si="109"/>
        <v>251</v>
      </c>
      <c r="C3603" s="106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5">
        <f t="shared" si="109"/>
        <v>252</v>
      </c>
      <c r="C3604" s="106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5">
        <f t="shared" si="109"/>
        <v>253</v>
      </c>
      <c r="C3605" s="106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5">
        <f t="shared" si="109"/>
        <v>254</v>
      </c>
      <c r="C3606" s="106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5">
        <f t="shared" si="109"/>
        <v>255</v>
      </c>
      <c r="C3607" s="106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5">
        <f t="shared" si="109"/>
        <v>256</v>
      </c>
      <c r="C3608" s="106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5">
        <f t="shared" si="109"/>
        <v>257</v>
      </c>
      <c r="C3609" s="106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5">
        <f t="shared" si="109"/>
        <v>258</v>
      </c>
      <c r="C3610" s="106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5">
        <f t="shared" si="109"/>
        <v>259</v>
      </c>
      <c r="C3611" s="106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5">
        <f t="shared" si="109"/>
        <v>260</v>
      </c>
      <c r="C3612" s="106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5">
        <f t="shared" si="109"/>
        <v>261</v>
      </c>
      <c r="C3613" s="106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5">
        <f t="shared" si="109"/>
        <v>262</v>
      </c>
      <c r="C3614" s="106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5">
        <f t="shared" si="109"/>
        <v>263</v>
      </c>
      <c r="C3615" s="106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5">
        <f t="shared" si="109"/>
        <v>264</v>
      </c>
      <c r="C3616" s="106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5">
        <f t="shared" si="109"/>
        <v>265</v>
      </c>
      <c r="C3617" s="106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5">
        <f t="shared" si="109"/>
        <v>266</v>
      </c>
      <c r="C3618" s="106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5">
        <f t="shared" si="109"/>
        <v>301</v>
      </c>
      <c r="C3619" s="106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5">
        <f t="shared" si="109"/>
        <v>302</v>
      </c>
      <c r="C3620" s="106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5">
        <f t="shared" si="109"/>
        <v>303</v>
      </c>
      <c r="C3621" s="106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5">
        <f t="shared" si="109"/>
        <v>304</v>
      </c>
      <c r="C3622" s="106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5">
        <f t="shared" si="109"/>
        <v>305</v>
      </c>
      <c r="C3623" s="106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5">
        <f t="shared" si="109"/>
        <v>306</v>
      </c>
      <c r="C3624" s="106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5">
        <f t="shared" si="109"/>
        <v>307</v>
      </c>
      <c r="C3625" s="106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5">
        <f t="shared" si="109"/>
        <v>308</v>
      </c>
      <c r="C3626" s="106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5">
        <f t="shared" si="109"/>
        <v>309</v>
      </c>
      <c r="C3627" s="106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5">
        <f t="shared" si="109"/>
        <v>310</v>
      </c>
      <c r="C3628" s="106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5">
        <f t="shared" si="109"/>
        <v>311</v>
      </c>
      <c r="C3629" s="106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5">
        <f t="shared" si="109"/>
        <v>312</v>
      </c>
      <c r="C3630" s="106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5">
        <f t="shared" si="109"/>
        <v>1301</v>
      </c>
      <c r="C3631" s="106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5">
        <f t="shared" si="109"/>
        <v>1302</v>
      </c>
      <c r="C3632" s="106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5">
        <f t="shared" si="109"/>
        <v>1303</v>
      </c>
      <c r="C3633" s="106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5">
        <f t="shared" si="109"/>
        <v>1304</v>
      </c>
      <c r="C3634" s="106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5">
        <f t="shared" si="109"/>
        <v>1315</v>
      </c>
      <c r="C3635" s="106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5">
        <f t="shared" si="109"/>
        <v>1316</v>
      </c>
      <c r="C3636" s="106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5">
        <f t="shared" si="109"/>
        <v>1318</v>
      </c>
      <c r="C3637" s="106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5">
        <f t="shared" si="109"/>
        <v>1321</v>
      </c>
      <c r="C3638" s="106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5">
        <f t="shared" si="109"/>
        <v>1322</v>
      </c>
      <c r="C3639" s="106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5">
        <f t="shared" si="109"/>
        <v>1323</v>
      </c>
      <c r="C3640" s="106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5">
        <f t="shared" si="109"/>
        <v>1325</v>
      </c>
      <c r="C3641" s="106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5">
        <f t="shared" si="109"/>
        <v>1326</v>
      </c>
      <c r="C3642" s="106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5">
        <f t="shared" si="109"/>
        <v>1501</v>
      </c>
      <c r="C3643" s="106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5">
        <f t="shared" si="109"/>
        <v>1502</v>
      </c>
      <c r="C3644" s="106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5">
        <f t="shared" si="109"/>
        <v>1503</v>
      </c>
      <c r="C3645" s="106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5">
        <f t="shared" si="109"/>
        <v>1504</v>
      </c>
      <c r="C3646" s="106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5">
        <f t="shared" si="109"/>
        <v>1</v>
      </c>
      <c r="C3647" s="106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5">
        <f t="shared" si="109"/>
        <v>2</v>
      </c>
      <c r="C3648" s="106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5">
        <f t="shared" si="109"/>
        <v>4</v>
      </c>
      <c r="C3649" s="106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5">
        <f t="shared" si="109"/>
        <v>9</v>
      </c>
      <c r="C3650" s="106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5">
        <f t="shared" si="109"/>
        <v>12</v>
      </c>
      <c r="C3651" s="106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5">
        <f t="shared" si="109"/>
        <v>13</v>
      </c>
      <c r="C3652" s="106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5">
        <f t="shared" si="109"/>
        <v>15</v>
      </c>
      <c r="C3653" s="106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5">
        <f t="shared" si="109"/>
        <v>21</v>
      </c>
      <c r="C3654" s="106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5">
        <f t="shared" si="109"/>
        <v>22</v>
      </c>
      <c r="C3655" s="106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5">
        <f t="shared" si="109"/>
        <v>23</v>
      </c>
      <c r="C3656" s="106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5">
        <f t="shared" si="109"/>
        <v>24</v>
      </c>
      <c r="C3657" s="106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5">
        <f t="shared" ref="B3658:B3721" si="111">B3523</f>
        <v>25</v>
      </c>
      <c r="C3658" s="106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5">
        <f t="shared" si="111"/>
        <v>26</v>
      </c>
      <c r="C3659" s="106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5">
        <f t="shared" si="111"/>
        <v>27</v>
      </c>
      <c r="C3660" s="106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5">
        <f t="shared" si="111"/>
        <v>28</v>
      </c>
      <c r="C3661" s="106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5">
        <f t="shared" si="111"/>
        <v>32</v>
      </c>
      <c r="C3662" s="106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5">
        <f t="shared" si="111"/>
        <v>34</v>
      </c>
      <c r="C3663" s="106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5">
        <f t="shared" si="111"/>
        <v>35</v>
      </c>
      <c r="C3664" s="106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5">
        <f t="shared" si="111"/>
        <v>36</v>
      </c>
      <c r="C3665" s="106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5">
        <f t="shared" si="111"/>
        <v>42</v>
      </c>
      <c r="C3666" s="106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5">
        <f t="shared" si="111"/>
        <v>43</v>
      </c>
      <c r="C3667" s="106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5">
        <f t="shared" si="111"/>
        <v>44</v>
      </c>
      <c r="C3668" s="106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5">
        <f t="shared" si="111"/>
        <v>46</v>
      </c>
      <c r="C3669" s="106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5">
        <f t="shared" si="111"/>
        <v>47</v>
      </c>
      <c r="C3670" s="106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5">
        <f t="shared" si="111"/>
        <v>48</v>
      </c>
      <c r="C3671" s="106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5">
        <f t="shared" si="111"/>
        <v>50</v>
      </c>
      <c r="C3672" s="106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5">
        <f t="shared" si="111"/>
        <v>54</v>
      </c>
      <c r="C3673" s="106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5">
        <f t="shared" si="111"/>
        <v>58</v>
      </c>
      <c r="C3674" s="106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5">
        <f t="shared" si="111"/>
        <v>62</v>
      </c>
      <c r="C3675" s="106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5">
        <f t="shared" si="111"/>
        <v>63</v>
      </c>
      <c r="C3676" s="106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5">
        <f t="shared" si="111"/>
        <v>64</v>
      </c>
      <c r="C3677" s="106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5">
        <f t="shared" si="111"/>
        <v>68</v>
      </c>
      <c r="C3678" s="106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5">
        <f t="shared" si="111"/>
        <v>74</v>
      </c>
      <c r="C3679" s="106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5">
        <f t="shared" si="111"/>
        <v>83</v>
      </c>
      <c r="C3680" s="106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5">
        <f t="shared" si="111"/>
        <v>86</v>
      </c>
      <c r="C3681" s="106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5">
        <f t="shared" si="111"/>
        <v>90</v>
      </c>
      <c r="C3682" s="106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5">
        <f t="shared" si="111"/>
        <v>93</v>
      </c>
      <c r="C3683" s="106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5">
        <f t="shared" si="111"/>
        <v>94</v>
      </c>
      <c r="C3684" s="106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5">
        <f t="shared" si="111"/>
        <v>96</v>
      </c>
      <c r="C3685" s="106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5">
        <f t="shared" si="111"/>
        <v>98</v>
      </c>
      <c r="C3686" s="106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5">
        <f t="shared" si="111"/>
        <v>107</v>
      </c>
      <c r="C3687" s="106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5">
        <f t="shared" si="111"/>
        <v>110</v>
      </c>
      <c r="C3688" s="106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5">
        <f t="shared" si="111"/>
        <v>116</v>
      </c>
      <c r="C3689" s="106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5">
        <f t="shared" si="111"/>
        <v>140</v>
      </c>
      <c r="C3690" s="106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5">
        <f t="shared" si="111"/>
        <v>141</v>
      </c>
      <c r="C3691" s="106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5">
        <f t="shared" si="111"/>
        <v>147</v>
      </c>
      <c r="C3692" s="106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5">
        <f t="shared" si="111"/>
        <v>156</v>
      </c>
      <c r="C3693" s="106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5">
        <f t="shared" si="111"/>
        <v>163</v>
      </c>
      <c r="C3694" s="106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5">
        <f t="shared" si="111"/>
        <v>167</v>
      </c>
      <c r="C3695" s="106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5">
        <f t="shared" si="111"/>
        <v>171</v>
      </c>
      <c r="C3696" s="106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5">
        <f t="shared" si="111"/>
        <v>172</v>
      </c>
      <c r="C3697" s="106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5">
        <f t="shared" si="111"/>
        <v>173</v>
      </c>
      <c r="C3698" s="106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5">
        <f t="shared" si="111"/>
        <v>174</v>
      </c>
      <c r="C3699" s="106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5">
        <f t="shared" si="111"/>
        <v>176</v>
      </c>
      <c r="C3700" s="106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5">
        <f t="shared" si="111"/>
        <v>183</v>
      </c>
      <c r="C3701" s="106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5">
        <f t="shared" si="111"/>
        <v>194</v>
      </c>
      <c r="C3702" s="106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5">
        <f t="shared" si="111"/>
        <v>203</v>
      </c>
      <c r="C3703" s="106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5">
        <f t="shared" si="111"/>
        <v>204</v>
      </c>
      <c r="C3704" s="106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5">
        <f t="shared" si="111"/>
        <v>205</v>
      </c>
      <c r="C3705" s="106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5">
        <f t="shared" si="111"/>
        <v>207</v>
      </c>
      <c r="C3706" s="106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5">
        <f t="shared" si="111"/>
        <v>208</v>
      </c>
      <c r="C3707" s="106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5">
        <f t="shared" si="111"/>
        <v>209</v>
      </c>
      <c r="C3708" s="106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5">
        <f t="shared" si="111"/>
        <v>211</v>
      </c>
      <c r="C3709" s="106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5">
        <f t="shared" si="111"/>
        <v>212</v>
      </c>
      <c r="C3710" s="106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5">
        <f t="shared" si="111"/>
        <v>224</v>
      </c>
      <c r="C3711" s="106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5">
        <f t="shared" si="111"/>
        <v>225</v>
      </c>
      <c r="C3712" s="106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5">
        <f t="shared" si="111"/>
        <v>226</v>
      </c>
      <c r="C3713" s="106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5">
        <f t="shared" si="111"/>
        <v>227</v>
      </c>
      <c r="C3714" s="106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5">
        <f t="shared" si="111"/>
        <v>228</v>
      </c>
      <c r="C3715" s="106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5">
        <f t="shared" si="111"/>
        <v>229</v>
      </c>
      <c r="C3716" s="106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5">
        <f t="shared" si="111"/>
        <v>230</v>
      </c>
      <c r="C3717" s="106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5">
        <f t="shared" si="111"/>
        <v>231</v>
      </c>
      <c r="C3718" s="106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5">
        <f t="shared" si="111"/>
        <v>232</v>
      </c>
      <c r="C3719" s="106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5">
        <f t="shared" si="111"/>
        <v>233</v>
      </c>
      <c r="C3720" s="106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5">
        <f t="shared" si="111"/>
        <v>234</v>
      </c>
      <c r="C3721" s="106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5">
        <f t="shared" ref="B3722:B3785" si="113">B3587</f>
        <v>235</v>
      </c>
      <c r="C3722" s="106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5">
        <f t="shared" si="113"/>
        <v>236</v>
      </c>
      <c r="C3723" s="106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5">
        <f t="shared" si="113"/>
        <v>237</v>
      </c>
      <c r="C3724" s="106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5">
        <f t="shared" si="113"/>
        <v>238</v>
      </c>
      <c r="C3725" s="106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5">
        <f t="shared" si="113"/>
        <v>239</v>
      </c>
      <c r="C3726" s="106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5">
        <f t="shared" si="113"/>
        <v>240</v>
      </c>
      <c r="C3727" s="106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5">
        <f t="shared" si="113"/>
        <v>241</v>
      </c>
      <c r="C3728" s="106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5">
        <f t="shared" si="113"/>
        <v>242</v>
      </c>
      <c r="C3729" s="106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5">
        <f t="shared" si="113"/>
        <v>243</v>
      </c>
      <c r="C3730" s="106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5">
        <f t="shared" si="113"/>
        <v>244</v>
      </c>
      <c r="C3731" s="106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5">
        <f t="shared" si="113"/>
        <v>245</v>
      </c>
      <c r="C3732" s="106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5">
        <f t="shared" si="113"/>
        <v>246</v>
      </c>
      <c r="C3733" s="106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5">
        <f t="shared" si="113"/>
        <v>247</v>
      </c>
      <c r="C3734" s="106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5">
        <f t="shared" si="113"/>
        <v>248</v>
      </c>
      <c r="C3735" s="106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5">
        <f t="shared" si="113"/>
        <v>249</v>
      </c>
      <c r="C3736" s="106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5">
        <f t="shared" si="113"/>
        <v>250</v>
      </c>
      <c r="C3737" s="106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5">
        <f t="shared" si="113"/>
        <v>251</v>
      </c>
      <c r="C3738" s="106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5">
        <f t="shared" si="113"/>
        <v>252</v>
      </c>
      <c r="C3739" s="106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5">
        <f t="shared" si="113"/>
        <v>253</v>
      </c>
      <c r="C3740" s="106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5">
        <f t="shared" si="113"/>
        <v>254</v>
      </c>
      <c r="C3741" s="106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5">
        <f t="shared" si="113"/>
        <v>255</v>
      </c>
      <c r="C3742" s="106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5">
        <f t="shared" si="113"/>
        <v>256</v>
      </c>
      <c r="C3743" s="106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5">
        <f t="shared" si="113"/>
        <v>257</v>
      </c>
      <c r="C3744" s="106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5">
        <f t="shared" si="113"/>
        <v>258</v>
      </c>
      <c r="C3745" s="106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5">
        <f t="shared" si="113"/>
        <v>259</v>
      </c>
      <c r="C3746" s="106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5">
        <f t="shared" si="113"/>
        <v>260</v>
      </c>
      <c r="C3747" s="106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5">
        <f t="shared" si="113"/>
        <v>261</v>
      </c>
      <c r="C3748" s="106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5">
        <f t="shared" si="113"/>
        <v>262</v>
      </c>
      <c r="C3749" s="106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5">
        <f t="shared" si="113"/>
        <v>263</v>
      </c>
      <c r="C3750" s="106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5">
        <f t="shared" si="113"/>
        <v>264</v>
      </c>
      <c r="C3751" s="106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5">
        <f t="shared" si="113"/>
        <v>265</v>
      </c>
      <c r="C3752" s="106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5">
        <f t="shared" si="113"/>
        <v>266</v>
      </c>
      <c r="C3753" s="106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5">
        <f t="shared" si="113"/>
        <v>301</v>
      </c>
      <c r="C3754" s="106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5">
        <f t="shared" si="113"/>
        <v>302</v>
      </c>
      <c r="C3755" s="106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5">
        <f t="shared" si="113"/>
        <v>303</v>
      </c>
      <c r="C3756" s="106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5">
        <f t="shared" si="113"/>
        <v>304</v>
      </c>
      <c r="C3757" s="106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5">
        <f t="shared" si="113"/>
        <v>305</v>
      </c>
      <c r="C3758" s="106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5">
        <f t="shared" si="113"/>
        <v>306</v>
      </c>
      <c r="C3759" s="106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5">
        <f t="shared" si="113"/>
        <v>307</v>
      </c>
      <c r="C3760" s="106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5">
        <f t="shared" si="113"/>
        <v>308</v>
      </c>
      <c r="C3761" s="106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5">
        <f t="shared" si="113"/>
        <v>309</v>
      </c>
      <c r="C3762" s="106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5">
        <f t="shared" si="113"/>
        <v>310</v>
      </c>
      <c r="C3763" s="106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5">
        <f t="shared" si="113"/>
        <v>311</v>
      </c>
      <c r="C3764" s="106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5">
        <f t="shared" si="113"/>
        <v>312</v>
      </c>
      <c r="C3765" s="106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5">
        <f t="shared" si="113"/>
        <v>1301</v>
      </c>
      <c r="C3766" s="106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5">
        <f t="shared" si="113"/>
        <v>1302</v>
      </c>
      <c r="C3767" s="106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5">
        <f t="shared" si="113"/>
        <v>1303</v>
      </c>
      <c r="C3768" s="106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5">
        <f t="shared" si="113"/>
        <v>1304</v>
      </c>
      <c r="C3769" s="106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5">
        <f t="shared" si="113"/>
        <v>1315</v>
      </c>
      <c r="C3770" s="106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5">
        <f t="shared" si="113"/>
        <v>1316</v>
      </c>
      <c r="C3771" s="106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5">
        <f t="shared" si="113"/>
        <v>1318</v>
      </c>
      <c r="C3772" s="106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5">
        <f t="shared" si="113"/>
        <v>1321</v>
      </c>
      <c r="C3773" s="106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5">
        <f t="shared" si="113"/>
        <v>1322</v>
      </c>
      <c r="C3774" s="106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5">
        <f t="shared" si="113"/>
        <v>1323</v>
      </c>
      <c r="C3775" s="106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5">
        <f t="shared" si="113"/>
        <v>1325</v>
      </c>
      <c r="C3776" s="106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5">
        <f t="shared" si="113"/>
        <v>1326</v>
      </c>
      <c r="C3777" s="106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5">
        <f t="shared" si="113"/>
        <v>1501</v>
      </c>
      <c r="C3778" s="106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5">
        <f t="shared" si="113"/>
        <v>1502</v>
      </c>
      <c r="C3779" s="106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5">
        <f t="shared" si="113"/>
        <v>1503</v>
      </c>
      <c r="C3780" s="106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5">
        <f t="shared" si="113"/>
        <v>1504</v>
      </c>
      <c r="C3781" s="106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5">
        <f t="shared" si="113"/>
        <v>1</v>
      </c>
      <c r="C3782" s="106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5">
        <f t="shared" si="113"/>
        <v>2</v>
      </c>
      <c r="C3783" s="106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5">
        <f t="shared" si="113"/>
        <v>4</v>
      </c>
      <c r="C3784" s="106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5">
        <f t="shared" si="113"/>
        <v>9</v>
      </c>
      <c r="C3785" s="106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5">
        <f t="shared" ref="B3786:B3849" si="115">B3651</f>
        <v>12</v>
      </c>
      <c r="C3786" s="106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5">
        <f t="shared" si="115"/>
        <v>13</v>
      </c>
      <c r="C3787" s="106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5">
        <f t="shared" si="115"/>
        <v>15</v>
      </c>
      <c r="C3788" s="106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5">
        <f t="shared" si="115"/>
        <v>21</v>
      </c>
      <c r="C3789" s="106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5">
        <f t="shared" si="115"/>
        <v>22</v>
      </c>
      <c r="C3790" s="106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5">
        <f t="shared" si="115"/>
        <v>23</v>
      </c>
      <c r="C3791" s="106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5">
        <f t="shared" si="115"/>
        <v>24</v>
      </c>
      <c r="C3792" s="106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5">
        <f t="shared" si="115"/>
        <v>25</v>
      </c>
      <c r="C3793" s="106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5">
        <f t="shared" si="115"/>
        <v>26</v>
      </c>
      <c r="C3794" s="106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5">
        <f t="shared" si="115"/>
        <v>27</v>
      </c>
      <c r="C3795" s="106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5">
        <f t="shared" si="115"/>
        <v>28</v>
      </c>
      <c r="C3796" s="106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5">
        <f t="shared" si="115"/>
        <v>32</v>
      </c>
      <c r="C3797" s="106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5">
        <f t="shared" si="115"/>
        <v>34</v>
      </c>
      <c r="C3798" s="106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5">
        <f t="shared" si="115"/>
        <v>35</v>
      </c>
      <c r="C3799" s="106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5">
        <f t="shared" si="115"/>
        <v>36</v>
      </c>
      <c r="C3800" s="106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5">
        <f t="shared" si="115"/>
        <v>42</v>
      </c>
      <c r="C3801" s="106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5">
        <f t="shared" si="115"/>
        <v>43</v>
      </c>
      <c r="C3802" s="106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5">
        <f t="shared" si="115"/>
        <v>44</v>
      </c>
      <c r="C3803" s="106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5">
        <f t="shared" si="115"/>
        <v>46</v>
      </c>
      <c r="C3804" s="106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5">
        <f t="shared" si="115"/>
        <v>47</v>
      </c>
      <c r="C3805" s="106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5">
        <f t="shared" si="115"/>
        <v>48</v>
      </c>
      <c r="C3806" s="106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5">
        <f t="shared" si="115"/>
        <v>50</v>
      </c>
      <c r="C3807" s="106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5">
        <f t="shared" si="115"/>
        <v>54</v>
      </c>
      <c r="C3808" s="106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5">
        <f t="shared" si="115"/>
        <v>58</v>
      </c>
      <c r="C3809" s="106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5">
        <f t="shared" si="115"/>
        <v>62</v>
      </c>
      <c r="C3810" s="106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5">
        <f t="shared" si="115"/>
        <v>63</v>
      </c>
      <c r="C3811" s="106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5">
        <f t="shared" si="115"/>
        <v>64</v>
      </c>
      <c r="C3812" s="106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5">
        <f t="shared" si="115"/>
        <v>68</v>
      </c>
      <c r="C3813" s="106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5">
        <f t="shared" si="115"/>
        <v>74</v>
      </c>
      <c r="C3814" s="106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5">
        <f t="shared" si="115"/>
        <v>83</v>
      </c>
      <c r="C3815" s="106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5">
        <f t="shared" si="115"/>
        <v>86</v>
      </c>
      <c r="C3816" s="106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5">
        <f t="shared" si="115"/>
        <v>90</v>
      </c>
      <c r="C3817" s="106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5">
        <f t="shared" si="115"/>
        <v>93</v>
      </c>
      <c r="C3818" s="106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5">
        <f t="shared" si="115"/>
        <v>94</v>
      </c>
      <c r="C3819" s="106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5">
        <f t="shared" si="115"/>
        <v>96</v>
      </c>
      <c r="C3820" s="106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5">
        <f t="shared" si="115"/>
        <v>98</v>
      </c>
      <c r="C3821" s="106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5">
        <f t="shared" si="115"/>
        <v>107</v>
      </c>
      <c r="C3822" s="106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5">
        <f t="shared" si="115"/>
        <v>110</v>
      </c>
      <c r="C3823" s="106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5">
        <f t="shared" si="115"/>
        <v>116</v>
      </c>
      <c r="C3824" s="106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5">
        <f t="shared" si="115"/>
        <v>140</v>
      </c>
      <c r="C3825" s="106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5">
        <f t="shared" si="115"/>
        <v>141</v>
      </c>
      <c r="C3826" s="106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5">
        <f t="shared" si="115"/>
        <v>147</v>
      </c>
      <c r="C3827" s="106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5">
        <f t="shared" si="115"/>
        <v>156</v>
      </c>
      <c r="C3828" s="106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5">
        <f t="shared" si="115"/>
        <v>163</v>
      </c>
      <c r="C3829" s="106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5">
        <f t="shared" si="115"/>
        <v>167</v>
      </c>
      <c r="C3830" s="106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5">
        <f t="shared" si="115"/>
        <v>171</v>
      </c>
      <c r="C3831" s="106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5">
        <f t="shared" si="115"/>
        <v>172</v>
      </c>
      <c r="C3832" s="106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5">
        <f t="shared" si="115"/>
        <v>173</v>
      </c>
      <c r="C3833" s="106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5">
        <f t="shared" si="115"/>
        <v>174</v>
      </c>
      <c r="C3834" s="106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5">
        <f t="shared" si="115"/>
        <v>176</v>
      </c>
      <c r="C3835" s="106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5">
        <f t="shared" si="115"/>
        <v>183</v>
      </c>
      <c r="C3836" s="106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5">
        <f t="shared" si="115"/>
        <v>194</v>
      </c>
      <c r="C3837" s="106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5">
        <f t="shared" si="115"/>
        <v>203</v>
      </c>
      <c r="C3838" s="106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5">
        <f t="shared" si="115"/>
        <v>204</v>
      </c>
      <c r="C3839" s="106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5">
        <f t="shared" si="115"/>
        <v>205</v>
      </c>
      <c r="C3840" s="106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5">
        <f t="shared" si="115"/>
        <v>207</v>
      </c>
      <c r="C3841" s="106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5">
        <f t="shared" si="115"/>
        <v>208</v>
      </c>
      <c r="C3842" s="106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5">
        <f t="shared" si="115"/>
        <v>209</v>
      </c>
      <c r="C3843" s="106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5">
        <f t="shared" si="115"/>
        <v>211</v>
      </c>
      <c r="C3844" s="106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5">
        <f t="shared" si="115"/>
        <v>212</v>
      </c>
      <c r="C3845" s="106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5">
        <f t="shared" si="115"/>
        <v>224</v>
      </c>
      <c r="C3846" s="106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5">
        <f t="shared" si="115"/>
        <v>225</v>
      </c>
      <c r="C3847" s="106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5">
        <f t="shared" si="115"/>
        <v>226</v>
      </c>
      <c r="C3848" s="106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5">
        <f t="shared" si="115"/>
        <v>227</v>
      </c>
      <c r="C3849" s="106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5">
        <f t="shared" ref="B3850:B3913" si="117">B3715</f>
        <v>228</v>
      </c>
      <c r="C3850" s="106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5">
        <f t="shared" si="117"/>
        <v>229</v>
      </c>
      <c r="C3851" s="106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5">
        <f t="shared" si="117"/>
        <v>230</v>
      </c>
      <c r="C3852" s="106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5">
        <f t="shared" si="117"/>
        <v>231</v>
      </c>
      <c r="C3853" s="106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5">
        <f t="shared" si="117"/>
        <v>232</v>
      </c>
      <c r="C3854" s="106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5">
        <f t="shared" si="117"/>
        <v>233</v>
      </c>
      <c r="C3855" s="106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5">
        <f t="shared" si="117"/>
        <v>234</v>
      </c>
      <c r="C3856" s="106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5">
        <f t="shared" si="117"/>
        <v>235</v>
      </c>
      <c r="C3857" s="106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5">
        <f t="shared" si="117"/>
        <v>236</v>
      </c>
      <c r="C3858" s="106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5">
        <f t="shared" si="117"/>
        <v>237</v>
      </c>
      <c r="C3859" s="106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5">
        <f t="shared" si="117"/>
        <v>238</v>
      </c>
      <c r="C3860" s="106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5">
        <f t="shared" si="117"/>
        <v>239</v>
      </c>
      <c r="C3861" s="106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5">
        <f t="shared" si="117"/>
        <v>240</v>
      </c>
      <c r="C3862" s="106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5">
        <f t="shared" si="117"/>
        <v>241</v>
      </c>
      <c r="C3863" s="106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5">
        <f t="shared" si="117"/>
        <v>242</v>
      </c>
      <c r="C3864" s="106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5">
        <f t="shared" si="117"/>
        <v>243</v>
      </c>
      <c r="C3865" s="106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5">
        <f t="shared" si="117"/>
        <v>244</v>
      </c>
      <c r="C3866" s="106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5">
        <f t="shared" si="117"/>
        <v>245</v>
      </c>
      <c r="C3867" s="106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5">
        <f t="shared" si="117"/>
        <v>246</v>
      </c>
      <c r="C3868" s="106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5">
        <f t="shared" si="117"/>
        <v>247</v>
      </c>
      <c r="C3869" s="106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5">
        <f t="shared" si="117"/>
        <v>248</v>
      </c>
      <c r="C3870" s="106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5">
        <f t="shared" si="117"/>
        <v>249</v>
      </c>
      <c r="C3871" s="106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5">
        <f t="shared" si="117"/>
        <v>250</v>
      </c>
      <c r="C3872" s="106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5">
        <f t="shared" si="117"/>
        <v>251</v>
      </c>
      <c r="C3873" s="106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5">
        <f t="shared" si="117"/>
        <v>252</v>
      </c>
      <c r="C3874" s="106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5">
        <f t="shared" si="117"/>
        <v>253</v>
      </c>
      <c r="C3875" s="106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5">
        <f t="shared" si="117"/>
        <v>254</v>
      </c>
      <c r="C3876" s="106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5">
        <f t="shared" si="117"/>
        <v>255</v>
      </c>
      <c r="C3877" s="106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5">
        <f t="shared" si="117"/>
        <v>256</v>
      </c>
      <c r="C3878" s="106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5">
        <f t="shared" si="117"/>
        <v>257</v>
      </c>
      <c r="C3879" s="106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5">
        <f t="shared" si="117"/>
        <v>258</v>
      </c>
      <c r="C3880" s="106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5">
        <f t="shared" si="117"/>
        <v>259</v>
      </c>
      <c r="C3881" s="106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5">
        <f t="shared" si="117"/>
        <v>260</v>
      </c>
      <c r="C3882" s="106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5">
        <f t="shared" si="117"/>
        <v>261</v>
      </c>
      <c r="C3883" s="106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5">
        <f t="shared" si="117"/>
        <v>262</v>
      </c>
      <c r="C3884" s="106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5">
        <f t="shared" si="117"/>
        <v>263</v>
      </c>
      <c r="C3885" s="106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5">
        <f t="shared" si="117"/>
        <v>264</v>
      </c>
      <c r="C3886" s="106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5">
        <f t="shared" si="117"/>
        <v>265</v>
      </c>
      <c r="C3887" s="106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5">
        <f t="shared" si="117"/>
        <v>266</v>
      </c>
      <c r="C3888" s="106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5">
        <f t="shared" si="117"/>
        <v>301</v>
      </c>
      <c r="C3889" s="106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5">
        <f t="shared" si="117"/>
        <v>302</v>
      </c>
      <c r="C3890" s="106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5">
        <f t="shared" si="117"/>
        <v>303</v>
      </c>
      <c r="C3891" s="106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5">
        <f t="shared" si="117"/>
        <v>304</v>
      </c>
      <c r="C3892" s="106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5">
        <f t="shared" si="117"/>
        <v>305</v>
      </c>
      <c r="C3893" s="106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5">
        <f t="shared" si="117"/>
        <v>306</v>
      </c>
      <c r="C3894" s="106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5">
        <f t="shared" si="117"/>
        <v>307</v>
      </c>
      <c r="C3895" s="106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5">
        <f t="shared" si="117"/>
        <v>308</v>
      </c>
      <c r="C3896" s="106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5">
        <f t="shared" si="117"/>
        <v>309</v>
      </c>
      <c r="C3897" s="106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5">
        <f t="shared" si="117"/>
        <v>310</v>
      </c>
      <c r="C3898" s="106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5">
        <f t="shared" si="117"/>
        <v>311</v>
      </c>
      <c r="C3899" s="106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5">
        <f t="shared" si="117"/>
        <v>312</v>
      </c>
      <c r="C3900" s="106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5">
        <f t="shared" si="117"/>
        <v>1301</v>
      </c>
      <c r="C3901" s="106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5">
        <f t="shared" si="117"/>
        <v>1302</v>
      </c>
      <c r="C3902" s="106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5">
        <f t="shared" si="117"/>
        <v>1303</v>
      </c>
      <c r="C3903" s="106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5">
        <f t="shared" si="117"/>
        <v>1304</v>
      </c>
      <c r="C3904" s="106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5">
        <f t="shared" si="117"/>
        <v>1315</v>
      </c>
      <c r="C3905" s="106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5">
        <f t="shared" si="117"/>
        <v>1316</v>
      </c>
      <c r="C3906" s="106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5">
        <f t="shared" si="117"/>
        <v>1318</v>
      </c>
      <c r="C3907" s="106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5">
        <f t="shared" si="117"/>
        <v>1321</v>
      </c>
      <c r="C3908" s="106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5">
        <f t="shared" si="117"/>
        <v>1322</v>
      </c>
      <c r="C3909" s="106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5">
        <f t="shared" si="117"/>
        <v>1323</v>
      </c>
      <c r="C3910" s="106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5">
        <f t="shared" si="117"/>
        <v>1325</v>
      </c>
      <c r="C3911" s="106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5">
        <f t="shared" si="117"/>
        <v>1326</v>
      </c>
      <c r="C3912" s="106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5">
        <f t="shared" si="117"/>
        <v>1501</v>
      </c>
      <c r="C3913" s="106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5">
        <f t="shared" ref="B3914:B3977" si="119">B3779</f>
        <v>1502</v>
      </c>
      <c r="C3914" s="106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5">
        <f t="shared" si="119"/>
        <v>1503</v>
      </c>
      <c r="C3915" s="106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5">
        <f t="shared" si="119"/>
        <v>1504</v>
      </c>
      <c r="C3916" s="106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5">
        <f t="shared" si="119"/>
        <v>1</v>
      </c>
      <c r="C3917" s="106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5">
        <f t="shared" si="119"/>
        <v>2</v>
      </c>
      <c r="C3918" s="106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5">
        <f t="shared" si="119"/>
        <v>4</v>
      </c>
      <c r="C3919" s="106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5">
        <f t="shared" si="119"/>
        <v>9</v>
      </c>
      <c r="C3920" s="106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5">
        <f t="shared" si="119"/>
        <v>12</v>
      </c>
      <c r="C3921" s="106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5">
        <f t="shared" si="119"/>
        <v>13</v>
      </c>
      <c r="C3922" s="106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5">
        <f t="shared" si="119"/>
        <v>15</v>
      </c>
      <c r="C3923" s="106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5">
        <f t="shared" si="119"/>
        <v>21</v>
      </c>
      <c r="C3924" s="106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5">
        <f t="shared" si="119"/>
        <v>22</v>
      </c>
      <c r="C3925" s="106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5">
        <f t="shared" si="119"/>
        <v>23</v>
      </c>
      <c r="C3926" s="106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5">
        <f t="shared" si="119"/>
        <v>24</v>
      </c>
      <c r="C3927" s="106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5">
        <f t="shared" si="119"/>
        <v>25</v>
      </c>
      <c r="C3928" s="106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5">
        <f t="shared" si="119"/>
        <v>26</v>
      </c>
      <c r="C3929" s="106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5">
        <f t="shared" si="119"/>
        <v>27</v>
      </c>
      <c r="C3930" s="106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5">
        <f t="shared" si="119"/>
        <v>28</v>
      </c>
      <c r="C3931" s="106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5">
        <f t="shared" si="119"/>
        <v>32</v>
      </c>
      <c r="C3932" s="106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5">
        <f t="shared" si="119"/>
        <v>34</v>
      </c>
      <c r="C3933" s="106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5">
        <f t="shared" si="119"/>
        <v>35</v>
      </c>
      <c r="C3934" s="106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5">
        <f t="shared" si="119"/>
        <v>36</v>
      </c>
      <c r="C3935" s="106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5">
        <f t="shared" si="119"/>
        <v>42</v>
      </c>
      <c r="C3936" s="106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5">
        <f t="shared" si="119"/>
        <v>43</v>
      </c>
      <c r="C3937" s="106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5">
        <f t="shared" si="119"/>
        <v>44</v>
      </c>
      <c r="C3938" s="106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5">
        <f t="shared" si="119"/>
        <v>46</v>
      </c>
      <c r="C3939" s="106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5">
        <f t="shared" si="119"/>
        <v>47</v>
      </c>
      <c r="C3940" s="106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5">
        <f t="shared" si="119"/>
        <v>48</v>
      </c>
      <c r="C3941" s="106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5">
        <f t="shared" si="119"/>
        <v>50</v>
      </c>
      <c r="C3942" s="106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5">
        <f t="shared" si="119"/>
        <v>54</v>
      </c>
      <c r="C3943" s="106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5">
        <f t="shared" si="119"/>
        <v>58</v>
      </c>
      <c r="C3944" s="106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5">
        <f t="shared" si="119"/>
        <v>62</v>
      </c>
      <c r="C3945" s="106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5">
        <f t="shared" si="119"/>
        <v>63</v>
      </c>
      <c r="C3946" s="106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5">
        <f t="shared" si="119"/>
        <v>64</v>
      </c>
      <c r="C3947" s="106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5">
        <f t="shared" si="119"/>
        <v>68</v>
      </c>
      <c r="C3948" s="106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5">
        <f t="shared" si="119"/>
        <v>74</v>
      </c>
      <c r="C3949" s="106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5">
        <f t="shared" si="119"/>
        <v>83</v>
      </c>
      <c r="C3950" s="106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5">
        <f t="shared" si="119"/>
        <v>86</v>
      </c>
      <c r="C3951" s="106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5">
        <f t="shared" si="119"/>
        <v>90</v>
      </c>
      <c r="C3952" s="106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5">
        <f t="shared" si="119"/>
        <v>93</v>
      </c>
      <c r="C3953" s="106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5">
        <f t="shared" si="119"/>
        <v>94</v>
      </c>
      <c r="C3954" s="106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5">
        <f t="shared" si="119"/>
        <v>96</v>
      </c>
      <c r="C3955" s="106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5">
        <f t="shared" si="119"/>
        <v>98</v>
      </c>
      <c r="C3956" s="106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5">
        <f t="shared" si="119"/>
        <v>107</v>
      </c>
      <c r="C3957" s="106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5">
        <f t="shared" si="119"/>
        <v>110</v>
      </c>
      <c r="C3958" s="106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5">
        <f t="shared" si="119"/>
        <v>116</v>
      </c>
      <c r="C3959" s="106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5">
        <f t="shared" si="119"/>
        <v>140</v>
      </c>
      <c r="C3960" s="106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5">
        <f t="shared" si="119"/>
        <v>141</v>
      </c>
      <c r="C3961" s="106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5">
        <f t="shared" si="119"/>
        <v>147</v>
      </c>
      <c r="C3962" s="106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5">
        <f t="shared" si="119"/>
        <v>156</v>
      </c>
      <c r="C3963" s="106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5">
        <f t="shared" si="119"/>
        <v>163</v>
      </c>
      <c r="C3964" s="106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5">
        <f t="shared" si="119"/>
        <v>167</v>
      </c>
      <c r="C3965" s="106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5">
        <f t="shared" si="119"/>
        <v>171</v>
      </c>
      <c r="C3966" s="106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5">
        <f t="shared" si="119"/>
        <v>172</v>
      </c>
      <c r="C3967" s="106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5">
        <f t="shared" si="119"/>
        <v>173</v>
      </c>
      <c r="C3968" s="106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5">
        <f t="shared" si="119"/>
        <v>174</v>
      </c>
      <c r="C3969" s="106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5">
        <f t="shared" si="119"/>
        <v>176</v>
      </c>
      <c r="C3970" s="106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5">
        <f t="shared" si="119"/>
        <v>183</v>
      </c>
      <c r="C3971" s="106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5">
        <f t="shared" si="119"/>
        <v>194</v>
      </c>
      <c r="C3972" s="106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5">
        <f t="shared" si="119"/>
        <v>203</v>
      </c>
      <c r="C3973" s="106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5">
        <f t="shared" si="119"/>
        <v>204</v>
      </c>
      <c r="C3974" s="106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5">
        <f t="shared" si="119"/>
        <v>205</v>
      </c>
      <c r="C3975" s="106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5">
        <f t="shared" si="119"/>
        <v>207</v>
      </c>
      <c r="C3976" s="106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5">
        <f t="shared" si="119"/>
        <v>208</v>
      </c>
      <c r="C3977" s="106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5">
        <f t="shared" ref="B3978:B4041" si="121">B3843</f>
        <v>209</v>
      </c>
      <c r="C3978" s="106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5">
        <f t="shared" si="121"/>
        <v>211</v>
      </c>
      <c r="C3979" s="106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5">
        <f t="shared" si="121"/>
        <v>212</v>
      </c>
      <c r="C3980" s="106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5">
        <f t="shared" si="121"/>
        <v>224</v>
      </c>
      <c r="C3981" s="106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5">
        <f t="shared" si="121"/>
        <v>225</v>
      </c>
      <c r="C3982" s="106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5">
        <f t="shared" si="121"/>
        <v>226</v>
      </c>
      <c r="C3983" s="106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5">
        <f t="shared" si="121"/>
        <v>227</v>
      </c>
      <c r="C3984" s="106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5">
        <f t="shared" si="121"/>
        <v>228</v>
      </c>
      <c r="C3985" s="106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5">
        <f t="shared" si="121"/>
        <v>229</v>
      </c>
      <c r="C3986" s="106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5">
        <f t="shared" si="121"/>
        <v>230</v>
      </c>
      <c r="C3987" s="106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5">
        <f t="shared" si="121"/>
        <v>231</v>
      </c>
      <c r="C3988" s="106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5">
        <f t="shared" si="121"/>
        <v>232</v>
      </c>
      <c r="C3989" s="106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5">
        <f t="shared" si="121"/>
        <v>233</v>
      </c>
      <c r="C3990" s="106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5">
        <f t="shared" si="121"/>
        <v>234</v>
      </c>
      <c r="C3991" s="106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5">
        <f t="shared" si="121"/>
        <v>235</v>
      </c>
      <c r="C3992" s="106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5">
        <f t="shared" si="121"/>
        <v>236</v>
      </c>
      <c r="C3993" s="106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5">
        <f t="shared" si="121"/>
        <v>237</v>
      </c>
      <c r="C3994" s="106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5">
        <f t="shared" si="121"/>
        <v>238</v>
      </c>
      <c r="C3995" s="106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5">
        <f t="shared" si="121"/>
        <v>239</v>
      </c>
      <c r="C3996" s="106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5">
        <f t="shared" si="121"/>
        <v>240</v>
      </c>
      <c r="C3997" s="106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5">
        <f t="shared" si="121"/>
        <v>241</v>
      </c>
      <c r="C3998" s="106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5">
        <f t="shared" si="121"/>
        <v>242</v>
      </c>
      <c r="C3999" s="106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5">
        <f t="shared" si="121"/>
        <v>243</v>
      </c>
      <c r="C4000" s="106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5">
        <f t="shared" si="121"/>
        <v>244</v>
      </c>
      <c r="C4001" s="106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5">
        <f t="shared" si="121"/>
        <v>245</v>
      </c>
      <c r="C4002" s="106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5">
        <f t="shared" si="121"/>
        <v>246</v>
      </c>
      <c r="C4003" s="106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5">
        <f t="shared" si="121"/>
        <v>247</v>
      </c>
      <c r="C4004" s="106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5">
        <f t="shared" si="121"/>
        <v>248</v>
      </c>
      <c r="C4005" s="106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5">
        <f t="shared" si="121"/>
        <v>249</v>
      </c>
      <c r="C4006" s="106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5">
        <f t="shared" si="121"/>
        <v>250</v>
      </c>
      <c r="C4007" s="106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5">
        <f t="shared" si="121"/>
        <v>251</v>
      </c>
      <c r="C4008" s="106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5">
        <f t="shared" si="121"/>
        <v>252</v>
      </c>
      <c r="C4009" s="106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5">
        <f t="shared" si="121"/>
        <v>253</v>
      </c>
      <c r="C4010" s="106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5">
        <f t="shared" si="121"/>
        <v>254</v>
      </c>
      <c r="C4011" s="106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5">
        <f t="shared" si="121"/>
        <v>255</v>
      </c>
      <c r="C4012" s="106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5">
        <f t="shared" si="121"/>
        <v>256</v>
      </c>
      <c r="C4013" s="106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5">
        <f t="shared" si="121"/>
        <v>257</v>
      </c>
      <c r="C4014" s="106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5">
        <f t="shared" si="121"/>
        <v>258</v>
      </c>
      <c r="C4015" s="106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5">
        <f t="shared" si="121"/>
        <v>259</v>
      </c>
      <c r="C4016" s="106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5">
        <f t="shared" si="121"/>
        <v>260</v>
      </c>
      <c r="C4017" s="106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5">
        <f t="shared" si="121"/>
        <v>261</v>
      </c>
      <c r="C4018" s="106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5">
        <f t="shared" si="121"/>
        <v>262</v>
      </c>
      <c r="C4019" s="106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5">
        <f t="shared" si="121"/>
        <v>263</v>
      </c>
      <c r="C4020" s="106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5">
        <f t="shared" si="121"/>
        <v>264</v>
      </c>
      <c r="C4021" s="106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5">
        <f t="shared" si="121"/>
        <v>265</v>
      </c>
      <c r="C4022" s="106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5">
        <f t="shared" si="121"/>
        <v>266</v>
      </c>
      <c r="C4023" s="106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5">
        <f t="shared" si="121"/>
        <v>301</v>
      </c>
      <c r="C4024" s="106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5">
        <f t="shared" si="121"/>
        <v>302</v>
      </c>
      <c r="C4025" s="106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5">
        <f t="shared" si="121"/>
        <v>303</v>
      </c>
      <c r="C4026" s="106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5">
        <f t="shared" si="121"/>
        <v>304</v>
      </c>
      <c r="C4027" s="106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5">
        <f t="shared" si="121"/>
        <v>305</v>
      </c>
      <c r="C4028" s="106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5">
        <f t="shared" si="121"/>
        <v>306</v>
      </c>
      <c r="C4029" s="106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5">
        <f t="shared" si="121"/>
        <v>307</v>
      </c>
      <c r="C4030" s="106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5">
        <f t="shared" si="121"/>
        <v>308</v>
      </c>
      <c r="C4031" s="106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5">
        <f t="shared" si="121"/>
        <v>309</v>
      </c>
      <c r="C4032" s="106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5">
        <f t="shared" si="121"/>
        <v>310</v>
      </c>
      <c r="C4033" s="106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5">
        <f t="shared" si="121"/>
        <v>311</v>
      </c>
      <c r="C4034" s="106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5">
        <f t="shared" si="121"/>
        <v>312</v>
      </c>
      <c r="C4035" s="106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5">
        <f t="shared" si="121"/>
        <v>1301</v>
      </c>
      <c r="C4036" s="106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5">
        <f t="shared" si="121"/>
        <v>1302</v>
      </c>
      <c r="C4037" s="106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5">
        <f t="shared" si="121"/>
        <v>1303</v>
      </c>
      <c r="C4038" s="106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5">
        <f t="shared" si="121"/>
        <v>1304</v>
      </c>
      <c r="C4039" s="106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5">
        <f t="shared" si="121"/>
        <v>1315</v>
      </c>
      <c r="C4040" s="106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5">
        <f t="shared" si="121"/>
        <v>1316</v>
      </c>
      <c r="C4041" s="106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5">
        <f t="shared" ref="B4042:B4105" si="123">B3907</f>
        <v>1318</v>
      </c>
      <c r="C4042" s="106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5">
        <f t="shared" si="123"/>
        <v>1321</v>
      </c>
      <c r="C4043" s="106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5">
        <f t="shared" si="123"/>
        <v>1322</v>
      </c>
      <c r="C4044" s="106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5">
        <f t="shared" si="123"/>
        <v>1323</v>
      </c>
      <c r="C4045" s="106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5">
        <f t="shared" si="123"/>
        <v>1325</v>
      </c>
      <c r="C4046" s="106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5">
        <f t="shared" si="123"/>
        <v>1326</v>
      </c>
      <c r="C4047" s="106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5">
        <f t="shared" si="123"/>
        <v>1501</v>
      </c>
      <c r="C4048" s="106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5">
        <f t="shared" si="123"/>
        <v>1502</v>
      </c>
      <c r="C4049" s="106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5">
        <f t="shared" si="123"/>
        <v>1503</v>
      </c>
      <c r="C4050" s="106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5">
        <f t="shared" si="123"/>
        <v>1504</v>
      </c>
      <c r="C4051" s="106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5">
        <f t="shared" si="123"/>
        <v>1</v>
      </c>
      <c r="C4052" s="106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5">
        <f t="shared" si="123"/>
        <v>2</v>
      </c>
      <c r="C4053" s="106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5">
        <f t="shared" si="123"/>
        <v>4</v>
      </c>
      <c r="C4054" s="106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5">
        <f t="shared" si="123"/>
        <v>9</v>
      </c>
      <c r="C4055" s="106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5">
        <f t="shared" si="123"/>
        <v>12</v>
      </c>
      <c r="C4056" s="106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5">
        <f t="shared" si="123"/>
        <v>13</v>
      </c>
      <c r="C4057" s="106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5">
        <f t="shared" si="123"/>
        <v>15</v>
      </c>
      <c r="C4058" s="106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5">
        <f t="shared" si="123"/>
        <v>21</v>
      </c>
      <c r="C4059" s="106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5">
        <f t="shared" si="123"/>
        <v>22</v>
      </c>
      <c r="C4060" s="106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5">
        <f t="shared" si="123"/>
        <v>23</v>
      </c>
      <c r="C4061" s="106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5">
        <f t="shared" si="123"/>
        <v>24</v>
      </c>
      <c r="C4062" s="106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5">
        <f t="shared" si="123"/>
        <v>25</v>
      </c>
      <c r="C4063" s="106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5">
        <f t="shared" si="123"/>
        <v>26</v>
      </c>
      <c r="C4064" s="106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5">
        <f t="shared" si="123"/>
        <v>27</v>
      </c>
      <c r="C4065" s="106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5">
        <f t="shared" si="123"/>
        <v>28</v>
      </c>
      <c r="C4066" s="106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5">
        <f t="shared" si="123"/>
        <v>32</v>
      </c>
      <c r="C4067" s="106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5">
        <f t="shared" si="123"/>
        <v>34</v>
      </c>
      <c r="C4068" s="106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5">
        <f t="shared" si="123"/>
        <v>35</v>
      </c>
      <c r="C4069" s="106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5">
        <f t="shared" si="123"/>
        <v>36</v>
      </c>
      <c r="C4070" s="106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5">
        <f t="shared" si="123"/>
        <v>42</v>
      </c>
      <c r="C4071" s="106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5">
        <f t="shared" si="123"/>
        <v>43</v>
      </c>
      <c r="C4072" s="106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5">
        <f t="shared" si="123"/>
        <v>44</v>
      </c>
      <c r="C4073" s="106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5">
        <f t="shared" si="123"/>
        <v>46</v>
      </c>
      <c r="C4074" s="106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5">
        <f t="shared" si="123"/>
        <v>47</v>
      </c>
      <c r="C4075" s="106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5">
        <f t="shared" si="123"/>
        <v>48</v>
      </c>
      <c r="C4076" s="106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5">
        <f t="shared" si="123"/>
        <v>50</v>
      </c>
      <c r="C4077" s="106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5">
        <f t="shared" si="123"/>
        <v>54</v>
      </c>
      <c r="C4078" s="106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5">
        <f t="shared" si="123"/>
        <v>58</v>
      </c>
      <c r="C4079" s="106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5">
        <f t="shared" si="123"/>
        <v>62</v>
      </c>
      <c r="C4080" s="106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5">
        <f t="shared" si="123"/>
        <v>63</v>
      </c>
      <c r="C4081" s="106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5">
        <f t="shared" si="123"/>
        <v>64</v>
      </c>
      <c r="C4082" s="106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5">
        <f t="shared" si="123"/>
        <v>68</v>
      </c>
      <c r="C4083" s="106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5">
        <f t="shared" si="123"/>
        <v>74</v>
      </c>
      <c r="C4084" s="106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5">
        <f t="shared" si="123"/>
        <v>83</v>
      </c>
      <c r="C4085" s="106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5">
        <f t="shared" si="123"/>
        <v>86</v>
      </c>
      <c r="C4086" s="106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5">
        <f t="shared" si="123"/>
        <v>90</v>
      </c>
      <c r="C4087" s="106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5">
        <f t="shared" si="123"/>
        <v>93</v>
      </c>
      <c r="C4088" s="106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5">
        <f t="shared" si="123"/>
        <v>94</v>
      </c>
      <c r="C4089" s="106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5">
        <f t="shared" si="123"/>
        <v>96</v>
      </c>
      <c r="C4090" s="106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5">
        <f t="shared" si="123"/>
        <v>98</v>
      </c>
      <c r="C4091" s="106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5">
        <f t="shared" si="123"/>
        <v>107</v>
      </c>
      <c r="C4092" s="106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5">
        <f t="shared" si="123"/>
        <v>110</v>
      </c>
      <c r="C4093" s="106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5">
        <f t="shared" si="123"/>
        <v>116</v>
      </c>
      <c r="C4094" s="106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5">
        <f t="shared" si="123"/>
        <v>140</v>
      </c>
      <c r="C4095" s="106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5">
        <f t="shared" si="123"/>
        <v>141</v>
      </c>
      <c r="C4096" s="106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5">
        <f t="shared" si="123"/>
        <v>147</v>
      </c>
      <c r="C4097" s="106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5">
        <f t="shared" si="123"/>
        <v>156</v>
      </c>
      <c r="C4098" s="106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5">
        <f t="shared" si="123"/>
        <v>163</v>
      </c>
      <c r="C4099" s="106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5">
        <f t="shared" si="123"/>
        <v>167</v>
      </c>
      <c r="C4100" s="106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5">
        <f t="shared" si="123"/>
        <v>171</v>
      </c>
      <c r="C4101" s="106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5">
        <f t="shared" si="123"/>
        <v>172</v>
      </c>
      <c r="C4102" s="106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5">
        <f t="shared" si="123"/>
        <v>173</v>
      </c>
      <c r="C4103" s="106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5">
        <f t="shared" si="123"/>
        <v>174</v>
      </c>
      <c r="C4104" s="106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5">
        <f t="shared" si="123"/>
        <v>176</v>
      </c>
      <c r="C4105" s="106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5">
        <f t="shared" ref="B4106:B4169" si="125">B3971</f>
        <v>183</v>
      </c>
      <c r="C4106" s="106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5">
        <f t="shared" si="125"/>
        <v>194</v>
      </c>
      <c r="C4107" s="106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5">
        <f t="shared" si="125"/>
        <v>203</v>
      </c>
      <c r="C4108" s="106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5">
        <f t="shared" si="125"/>
        <v>204</v>
      </c>
      <c r="C4109" s="106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5">
        <f t="shared" si="125"/>
        <v>205</v>
      </c>
      <c r="C4110" s="106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5">
        <f t="shared" si="125"/>
        <v>207</v>
      </c>
      <c r="C4111" s="106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5">
        <f t="shared" si="125"/>
        <v>208</v>
      </c>
      <c r="C4112" s="106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5">
        <f t="shared" si="125"/>
        <v>209</v>
      </c>
      <c r="C4113" s="106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5">
        <f t="shared" si="125"/>
        <v>211</v>
      </c>
      <c r="C4114" s="106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5">
        <f t="shared" si="125"/>
        <v>212</v>
      </c>
      <c r="C4115" s="106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5">
        <f t="shared" si="125"/>
        <v>224</v>
      </c>
      <c r="C4116" s="106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5">
        <f t="shared" si="125"/>
        <v>225</v>
      </c>
      <c r="C4117" s="106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5">
        <f t="shared" si="125"/>
        <v>226</v>
      </c>
      <c r="C4118" s="106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5">
        <f t="shared" si="125"/>
        <v>227</v>
      </c>
      <c r="C4119" s="106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5">
        <f t="shared" si="125"/>
        <v>228</v>
      </c>
      <c r="C4120" s="106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5">
        <f t="shared" si="125"/>
        <v>229</v>
      </c>
      <c r="C4121" s="106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5">
        <f t="shared" si="125"/>
        <v>230</v>
      </c>
      <c r="C4122" s="106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5">
        <f t="shared" si="125"/>
        <v>231</v>
      </c>
      <c r="C4123" s="106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5">
        <f t="shared" si="125"/>
        <v>232</v>
      </c>
      <c r="C4124" s="106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5">
        <f t="shared" si="125"/>
        <v>233</v>
      </c>
      <c r="C4125" s="106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5">
        <f t="shared" si="125"/>
        <v>234</v>
      </c>
      <c r="C4126" s="106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5">
        <f t="shared" si="125"/>
        <v>235</v>
      </c>
      <c r="C4127" s="106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5">
        <f t="shared" si="125"/>
        <v>236</v>
      </c>
      <c r="C4128" s="106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5">
        <f t="shared" si="125"/>
        <v>237</v>
      </c>
      <c r="C4129" s="106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5">
        <f t="shared" si="125"/>
        <v>238</v>
      </c>
      <c r="C4130" s="106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5">
        <f t="shared" si="125"/>
        <v>239</v>
      </c>
      <c r="C4131" s="106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5">
        <f t="shared" si="125"/>
        <v>240</v>
      </c>
      <c r="C4132" s="106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5">
        <f t="shared" si="125"/>
        <v>241</v>
      </c>
      <c r="C4133" s="106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5">
        <f t="shared" si="125"/>
        <v>242</v>
      </c>
      <c r="C4134" s="106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5">
        <f t="shared" si="125"/>
        <v>243</v>
      </c>
      <c r="C4135" s="106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5">
        <f t="shared" si="125"/>
        <v>244</v>
      </c>
      <c r="C4136" s="106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5">
        <f t="shared" si="125"/>
        <v>245</v>
      </c>
      <c r="C4137" s="106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5">
        <f t="shared" si="125"/>
        <v>246</v>
      </c>
      <c r="C4138" s="106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5">
        <f t="shared" si="125"/>
        <v>247</v>
      </c>
      <c r="C4139" s="106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5">
        <f t="shared" si="125"/>
        <v>248</v>
      </c>
      <c r="C4140" s="106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5">
        <f t="shared" si="125"/>
        <v>249</v>
      </c>
      <c r="C4141" s="106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5">
        <f t="shared" si="125"/>
        <v>250</v>
      </c>
      <c r="C4142" s="106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5">
        <f t="shared" si="125"/>
        <v>251</v>
      </c>
      <c r="C4143" s="106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5">
        <f t="shared" si="125"/>
        <v>252</v>
      </c>
      <c r="C4144" s="106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5">
        <f t="shared" si="125"/>
        <v>253</v>
      </c>
      <c r="C4145" s="106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5">
        <f t="shared" si="125"/>
        <v>254</v>
      </c>
      <c r="C4146" s="106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5">
        <f t="shared" si="125"/>
        <v>255</v>
      </c>
      <c r="C4147" s="106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5">
        <f t="shared" si="125"/>
        <v>256</v>
      </c>
      <c r="C4148" s="106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5">
        <f t="shared" si="125"/>
        <v>257</v>
      </c>
      <c r="C4149" s="106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5">
        <f t="shared" si="125"/>
        <v>258</v>
      </c>
      <c r="C4150" s="106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5">
        <f t="shared" si="125"/>
        <v>259</v>
      </c>
      <c r="C4151" s="106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5">
        <f t="shared" si="125"/>
        <v>260</v>
      </c>
      <c r="C4152" s="106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5">
        <f t="shared" si="125"/>
        <v>261</v>
      </c>
      <c r="C4153" s="106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5">
        <f t="shared" si="125"/>
        <v>262</v>
      </c>
      <c r="C4154" s="106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5">
        <f t="shared" si="125"/>
        <v>263</v>
      </c>
      <c r="C4155" s="106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5">
        <f t="shared" si="125"/>
        <v>264</v>
      </c>
      <c r="C4156" s="106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5">
        <f t="shared" si="125"/>
        <v>265</v>
      </c>
      <c r="C4157" s="106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5">
        <f t="shared" si="125"/>
        <v>266</v>
      </c>
      <c r="C4158" s="106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5">
        <f t="shared" si="125"/>
        <v>301</v>
      </c>
      <c r="C4159" s="106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5">
        <f t="shared" si="125"/>
        <v>302</v>
      </c>
      <c r="C4160" s="106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5">
        <f t="shared" si="125"/>
        <v>303</v>
      </c>
      <c r="C4161" s="106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5">
        <f t="shared" si="125"/>
        <v>304</v>
      </c>
      <c r="C4162" s="106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5">
        <f t="shared" si="125"/>
        <v>305</v>
      </c>
      <c r="C4163" s="106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5">
        <f t="shared" si="125"/>
        <v>306</v>
      </c>
      <c r="C4164" s="106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5">
        <f t="shared" si="125"/>
        <v>307</v>
      </c>
      <c r="C4165" s="106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5">
        <f t="shared" si="125"/>
        <v>308</v>
      </c>
      <c r="C4166" s="106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5">
        <f t="shared" si="125"/>
        <v>309</v>
      </c>
      <c r="C4167" s="106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5">
        <f t="shared" si="125"/>
        <v>310</v>
      </c>
      <c r="C4168" s="106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5">
        <f t="shared" si="125"/>
        <v>311</v>
      </c>
      <c r="C4169" s="106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5">
        <f t="shared" ref="B4170:B4233" si="127">B4035</f>
        <v>312</v>
      </c>
      <c r="C4170" s="106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5">
        <f t="shared" si="127"/>
        <v>1301</v>
      </c>
      <c r="C4171" s="106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5">
        <f t="shared" si="127"/>
        <v>1302</v>
      </c>
      <c r="C4172" s="106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5">
        <f t="shared" si="127"/>
        <v>1303</v>
      </c>
      <c r="C4173" s="106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5">
        <f t="shared" si="127"/>
        <v>1304</v>
      </c>
      <c r="C4174" s="106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5">
        <f t="shared" si="127"/>
        <v>1315</v>
      </c>
      <c r="C4175" s="106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5">
        <f t="shared" si="127"/>
        <v>1316</v>
      </c>
      <c r="C4176" s="106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5">
        <f t="shared" si="127"/>
        <v>1318</v>
      </c>
      <c r="C4177" s="106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5">
        <f t="shared" si="127"/>
        <v>1321</v>
      </c>
      <c r="C4178" s="106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5">
        <f t="shared" si="127"/>
        <v>1322</v>
      </c>
      <c r="C4179" s="106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5">
        <f t="shared" si="127"/>
        <v>1323</v>
      </c>
      <c r="C4180" s="106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5">
        <f t="shared" si="127"/>
        <v>1325</v>
      </c>
      <c r="C4181" s="106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5">
        <f t="shared" si="127"/>
        <v>1326</v>
      </c>
      <c r="C4182" s="106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5">
        <f t="shared" si="127"/>
        <v>1501</v>
      </c>
      <c r="C4183" s="106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5">
        <f t="shared" si="127"/>
        <v>1502</v>
      </c>
      <c r="C4184" s="106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5">
        <f t="shared" si="127"/>
        <v>1503</v>
      </c>
      <c r="C4185" s="106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5">
        <f t="shared" si="127"/>
        <v>1504</v>
      </c>
      <c r="C4186" s="106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5">
        <f t="shared" si="127"/>
        <v>1</v>
      </c>
      <c r="C4187" s="106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5">
        <f t="shared" si="127"/>
        <v>2</v>
      </c>
      <c r="C4188" s="106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5">
        <f t="shared" si="127"/>
        <v>4</v>
      </c>
      <c r="C4189" s="106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5">
        <f t="shared" si="127"/>
        <v>9</v>
      </c>
      <c r="C4190" s="106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5">
        <f t="shared" si="127"/>
        <v>12</v>
      </c>
      <c r="C4191" s="106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5">
        <f t="shared" si="127"/>
        <v>13</v>
      </c>
      <c r="C4192" s="106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5">
        <f t="shared" si="127"/>
        <v>15</v>
      </c>
      <c r="C4193" s="106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5">
        <f t="shared" si="127"/>
        <v>21</v>
      </c>
      <c r="C4194" s="106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5">
        <f t="shared" si="127"/>
        <v>22</v>
      </c>
      <c r="C4195" s="106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5">
        <f t="shared" si="127"/>
        <v>23</v>
      </c>
      <c r="C4196" s="106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5">
        <f t="shared" si="127"/>
        <v>24</v>
      </c>
      <c r="C4197" s="106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5">
        <f t="shared" si="127"/>
        <v>25</v>
      </c>
      <c r="C4198" s="106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5">
        <f t="shared" si="127"/>
        <v>26</v>
      </c>
      <c r="C4199" s="106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5">
        <f t="shared" si="127"/>
        <v>27</v>
      </c>
      <c r="C4200" s="106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5">
        <f t="shared" si="127"/>
        <v>28</v>
      </c>
      <c r="C4201" s="106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5">
        <f t="shared" si="127"/>
        <v>32</v>
      </c>
      <c r="C4202" s="106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5">
        <f t="shared" si="127"/>
        <v>34</v>
      </c>
      <c r="C4203" s="106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5">
        <f t="shared" si="127"/>
        <v>35</v>
      </c>
      <c r="C4204" s="106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5">
        <f t="shared" si="127"/>
        <v>36</v>
      </c>
      <c r="C4205" s="106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5">
        <f t="shared" si="127"/>
        <v>42</v>
      </c>
      <c r="C4206" s="106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5">
        <f t="shared" si="127"/>
        <v>43</v>
      </c>
      <c r="C4207" s="106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5">
        <f t="shared" si="127"/>
        <v>44</v>
      </c>
      <c r="C4208" s="106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5">
        <f t="shared" si="127"/>
        <v>46</v>
      </c>
      <c r="C4209" s="106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5">
        <f t="shared" si="127"/>
        <v>47</v>
      </c>
      <c r="C4210" s="106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5">
        <f t="shared" si="127"/>
        <v>48</v>
      </c>
      <c r="C4211" s="106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5">
        <f t="shared" si="127"/>
        <v>50</v>
      </c>
      <c r="C4212" s="106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5">
        <f t="shared" si="127"/>
        <v>54</v>
      </c>
      <c r="C4213" s="106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5">
        <f t="shared" si="127"/>
        <v>58</v>
      </c>
      <c r="C4214" s="106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5">
        <f t="shared" si="127"/>
        <v>62</v>
      </c>
      <c r="C4215" s="106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5">
        <f t="shared" si="127"/>
        <v>63</v>
      </c>
      <c r="C4216" s="106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5">
        <f t="shared" si="127"/>
        <v>64</v>
      </c>
      <c r="C4217" s="106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5">
        <f t="shared" si="127"/>
        <v>68</v>
      </c>
      <c r="C4218" s="106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5">
        <f t="shared" si="127"/>
        <v>74</v>
      </c>
      <c r="C4219" s="106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5">
        <f t="shared" si="127"/>
        <v>83</v>
      </c>
      <c r="C4220" s="106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5">
        <f t="shared" si="127"/>
        <v>86</v>
      </c>
      <c r="C4221" s="106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5">
        <f t="shared" si="127"/>
        <v>90</v>
      </c>
      <c r="C4222" s="106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5">
        <f t="shared" si="127"/>
        <v>93</v>
      </c>
      <c r="C4223" s="106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5">
        <f t="shared" si="127"/>
        <v>94</v>
      </c>
      <c r="C4224" s="106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5">
        <f t="shared" si="127"/>
        <v>96</v>
      </c>
      <c r="C4225" s="106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5">
        <f t="shared" si="127"/>
        <v>98</v>
      </c>
      <c r="C4226" s="106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5">
        <f t="shared" si="127"/>
        <v>107</v>
      </c>
      <c r="C4227" s="106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5">
        <f t="shared" si="127"/>
        <v>110</v>
      </c>
      <c r="C4228" s="106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5">
        <f t="shared" si="127"/>
        <v>116</v>
      </c>
      <c r="C4229" s="106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5">
        <f t="shared" si="127"/>
        <v>140</v>
      </c>
      <c r="C4230" s="106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5">
        <f t="shared" si="127"/>
        <v>141</v>
      </c>
      <c r="C4231" s="106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5">
        <f t="shared" si="127"/>
        <v>147</v>
      </c>
      <c r="C4232" s="106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5">
        <f t="shared" si="127"/>
        <v>156</v>
      </c>
      <c r="C4233" s="106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5">
        <f t="shared" ref="B4234:B4297" si="129">B4099</f>
        <v>163</v>
      </c>
      <c r="C4234" s="106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5">
        <f t="shared" si="129"/>
        <v>167</v>
      </c>
      <c r="C4235" s="106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5">
        <f t="shared" si="129"/>
        <v>171</v>
      </c>
      <c r="C4236" s="106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5">
        <f t="shared" si="129"/>
        <v>172</v>
      </c>
      <c r="C4237" s="106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5">
        <f t="shared" si="129"/>
        <v>173</v>
      </c>
      <c r="C4238" s="106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5">
        <f t="shared" si="129"/>
        <v>174</v>
      </c>
      <c r="C4239" s="106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5">
        <f t="shared" si="129"/>
        <v>176</v>
      </c>
      <c r="C4240" s="106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5">
        <f t="shared" si="129"/>
        <v>183</v>
      </c>
      <c r="C4241" s="106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5">
        <f t="shared" si="129"/>
        <v>194</v>
      </c>
      <c r="C4242" s="106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5">
        <f t="shared" si="129"/>
        <v>203</v>
      </c>
      <c r="C4243" s="106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5">
        <f t="shared" si="129"/>
        <v>204</v>
      </c>
      <c r="C4244" s="106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5">
        <f t="shared" si="129"/>
        <v>205</v>
      </c>
      <c r="C4245" s="106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5">
        <f t="shared" si="129"/>
        <v>207</v>
      </c>
      <c r="C4246" s="106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5">
        <f t="shared" si="129"/>
        <v>208</v>
      </c>
      <c r="C4247" s="106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5">
        <f t="shared" si="129"/>
        <v>209</v>
      </c>
      <c r="C4248" s="106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5">
        <f t="shared" si="129"/>
        <v>211</v>
      </c>
      <c r="C4249" s="106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5">
        <f t="shared" si="129"/>
        <v>212</v>
      </c>
      <c r="C4250" s="106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5">
        <f t="shared" si="129"/>
        <v>224</v>
      </c>
      <c r="C4251" s="106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5">
        <f t="shared" si="129"/>
        <v>225</v>
      </c>
      <c r="C4252" s="106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5">
        <f t="shared" si="129"/>
        <v>226</v>
      </c>
      <c r="C4253" s="106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5">
        <f t="shared" si="129"/>
        <v>227</v>
      </c>
      <c r="C4254" s="106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5">
        <f t="shared" si="129"/>
        <v>228</v>
      </c>
      <c r="C4255" s="106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5">
        <f t="shared" si="129"/>
        <v>229</v>
      </c>
      <c r="C4256" s="106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5">
        <f t="shared" si="129"/>
        <v>230</v>
      </c>
      <c r="C4257" s="106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5">
        <f t="shared" si="129"/>
        <v>231</v>
      </c>
      <c r="C4258" s="106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5">
        <f t="shared" si="129"/>
        <v>232</v>
      </c>
      <c r="C4259" s="106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5">
        <f t="shared" si="129"/>
        <v>233</v>
      </c>
      <c r="C4260" s="106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5">
        <f t="shared" si="129"/>
        <v>234</v>
      </c>
      <c r="C4261" s="106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5">
        <f t="shared" si="129"/>
        <v>235</v>
      </c>
      <c r="C4262" s="106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5">
        <f t="shared" si="129"/>
        <v>236</v>
      </c>
      <c r="C4263" s="106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5">
        <f t="shared" si="129"/>
        <v>237</v>
      </c>
      <c r="C4264" s="106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5">
        <f t="shared" si="129"/>
        <v>238</v>
      </c>
      <c r="C4265" s="106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5">
        <f t="shared" si="129"/>
        <v>239</v>
      </c>
      <c r="C4266" s="106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5">
        <f t="shared" si="129"/>
        <v>240</v>
      </c>
      <c r="C4267" s="106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5">
        <f t="shared" si="129"/>
        <v>241</v>
      </c>
      <c r="C4268" s="106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5">
        <f t="shared" si="129"/>
        <v>242</v>
      </c>
      <c r="C4269" s="106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5">
        <f t="shared" si="129"/>
        <v>243</v>
      </c>
      <c r="C4270" s="106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5">
        <f t="shared" si="129"/>
        <v>244</v>
      </c>
      <c r="C4271" s="106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5">
        <f t="shared" si="129"/>
        <v>245</v>
      </c>
      <c r="C4272" s="106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5">
        <f t="shared" si="129"/>
        <v>246</v>
      </c>
      <c r="C4273" s="106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5">
        <f t="shared" si="129"/>
        <v>247</v>
      </c>
      <c r="C4274" s="106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5">
        <f t="shared" si="129"/>
        <v>248</v>
      </c>
      <c r="C4275" s="106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5">
        <f t="shared" si="129"/>
        <v>249</v>
      </c>
      <c r="C4276" s="106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5">
        <f t="shared" si="129"/>
        <v>250</v>
      </c>
      <c r="C4277" s="106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5">
        <f t="shared" si="129"/>
        <v>251</v>
      </c>
      <c r="C4278" s="106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5">
        <f t="shared" si="129"/>
        <v>252</v>
      </c>
      <c r="C4279" s="106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5">
        <f t="shared" si="129"/>
        <v>253</v>
      </c>
      <c r="C4280" s="106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5">
        <f t="shared" si="129"/>
        <v>254</v>
      </c>
      <c r="C4281" s="106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5">
        <f t="shared" si="129"/>
        <v>255</v>
      </c>
      <c r="C4282" s="106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5">
        <f t="shared" si="129"/>
        <v>256</v>
      </c>
      <c r="C4283" s="106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5">
        <f t="shared" si="129"/>
        <v>257</v>
      </c>
      <c r="C4284" s="106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5">
        <f t="shared" si="129"/>
        <v>258</v>
      </c>
      <c r="C4285" s="106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5">
        <f t="shared" si="129"/>
        <v>259</v>
      </c>
      <c r="C4286" s="106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5">
        <f t="shared" si="129"/>
        <v>260</v>
      </c>
      <c r="C4287" s="106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5">
        <f t="shared" si="129"/>
        <v>261</v>
      </c>
      <c r="C4288" s="106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5">
        <f t="shared" si="129"/>
        <v>262</v>
      </c>
      <c r="C4289" s="106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5">
        <f t="shared" si="129"/>
        <v>263</v>
      </c>
      <c r="C4290" s="106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5">
        <f t="shared" si="129"/>
        <v>264</v>
      </c>
      <c r="C4291" s="106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5">
        <f t="shared" si="129"/>
        <v>265</v>
      </c>
      <c r="C4292" s="106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5">
        <f t="shared" si="129"/>
        <v>266</v>
      </c>
      <c r="C4293" s="106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5">
        <f t="shared" si="129"/>
        <v>301</v>
      </c>
      <c r="C4294" s="106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5">
        <f t="shared" si="129"/>
        <v>302</v>
      </c>
      <c r="C4295" s="106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5">
        <f t="shared" si="129"/>
        <v>303</v>
      </c>
      <c r="C4296" s="106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5">
        <f t="shared" si="129"/>
        <v>304</v>
      </c>
      <c r="C4297" s="106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5">
        <f t="shared" ref="B4298:B4361" si="131">B4163</f>
        <v>305</v>
      </c>
      <c r="C4298" s="106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5">
        <f t="shared" si="131"/>
        <v>306</v>
      </c>
      <c r="C4299" s="106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5">
        <f t="shared" si="131"/>
        <v>307</v>
      </c>
      <c r="C4300" s="106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5">
        <f t="shared" si="131"/>
        <v>308</v>
      </c>
      <c r="C4301" s="106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5">
        <f t="shared" si="131"/>
        <v>309</v>
      </c>
      <c r="C4302" s="106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5">
        <f t="shared" si="131"/>
        <v>310</v>
      </c>
      <c r="C4303" s="106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5">
        <f t="shared" si="131"/>
        <v>311</v>
      </c>
      <c r="C4304" s="106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5">
        <f t="shared" si="131"/>
        <v>312</v>
      </c>
      <c r="C4305" s="106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5">
        <f t="shared" si="131"/>
        <v>1301</v>
      </c>
      <c r="C4306" s="106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5">
        <f t="shared" si="131"/>
        <v>1302</v>
      </c>
      <c r="C4307" s="106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5">
        <f t="shared" si="131"/>
        <v>1303</v>
      </c>
      <c r="C4308" s="106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5">
        <f t="shared" si="131"/>
        <v>1304</v>
      </c>
      <c r="C4309" s="106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5">
        <f t="shared" si="131"/>
        <v>1315</v>
      </c>
      <c r="C4310" s="106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5">
        <f t="shared" si="131"/>
        <v>1316</v>
      </c>
      <c r="C4311" s="106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5">
        <f t="shared" si="131"/>
        <v>1318</v>
      </c>
      <c r="C4312" s="106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5">
        <f t="shared" si="131"/>
        <v>1321</v>
      </c>
      <c r="C4313" s="106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5">
        <f t="shared" si="131"/>
        <v>1322</v>
      </c>
      <c r="C4314" s="106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5">
        <f t="shared" si="131"/>
        <v>1323</v>
      </c>
      <c r="C4315" s="106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5">
        <f t="shared" si="131"/>
        <v>1325</v>
      </c>
      <c r="C4316" s="106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5">
        <f t="shared" si="131"/>
        <v>1326</v>
      </c>
      <c r="C4317" s="106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5">
        <f t="shared" si="131"/>
        <v>1501</v>
      </c>
      <c r="C4318" s="106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5">
        <f t="shared" si="131"/>
        <v>1502</v>
      </c>
      <c r="C4319" s="106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5">
        <f t="shared" si="131"/>
        <v>1503</v>
      </c>
      <c r="C4320" s="106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5">
        <f t="shared" si="131"/>
        <v>1504</v>
      </c>
      <c r="C4321" s="106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5">
        <f t="shared" si="131"/>
        <v>1</v>
      </c>
      <c r="C4322" s="106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5">
        <f t="shared" si="131"/>
        <v>2</v>
      </c>
      <c r="C4323" s="106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5">
        <f t="shared" si="131"/>
        <v>4</v>
      </c>
      <c r="C4324" s="106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5">
        <f t="shared" si="131"/>
        <v>9</v>
      </c>
      <c r="C4325" s="106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5">
        <f t="shared" si="131"/>
        <v>12</v>
      </c>
      <c r="C4326" s="106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5">
        <f t="shared" si="131"/>
        <v>13</v>
      </c>
      <c r="C4327" s="106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5">
        <f t="shared" si="131"/>
        <v>15</v>
      </c>
      <c r="C4328" s="106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5">
        <f t="shared" si="131"/>
        <v>21</v>
      </c>
      <c r="C4329" s="106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5">
        <f t="shared" si="131"/>
        <v>22</v>
      </c>
      <c r="C4330" s="106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5">
        <f t="shared" si="131"/>
        <v>23</v>
      </c>
      <c r="C4331" s="106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5">
        <f t="shared" si="131"/>
        <v>24</v>
      </c>
      <c r="C4332" s="106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5">
        <f t="shared" si="131"/>
        <v>25</v>
      </c>
      <c r="C4333" s="106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5">
        <f t="shared" si="131"/>
        <v>26</v>
      </c>
      <c r="C4334" s="106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5">
        <f t="shared" si="131"/>
        <v>27</v>
      </c>
      <c r="C4335" s="106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5">
        <f t="shared" si="131"/>
        <v>28</v>
      </c>
      <c r="C4336" s="106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5">
        <f t="shared" si="131"/>
        <v>32</v>
      </c>
      <c r="C4337" s="106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5">
        <f t="shared" si="131"/>
        <v>34</v>
      </c>
      <c r="C4338" s="106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5">
        <f t="shared" si="131"/>
        <v>35</v>
      </c>
      <c r="C4339" s="106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5">
        <f t="shared" si="131"/>
        <v>36</v>
      </c>
      <c r="C4340" s="106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5">
        <f t="shared" si="131"/>
        <v>42</v>
      </c>
      <c r="C4341" s="106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5">
        <f t="shared" si="131"/>
        <v>43</v>
      </c>
      <c r="C4342" s="106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5">
        <f t="shared" si="131"/>
        <v>44</v>
      </c>
      <c r="C4343" s="106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5">
        <f t="shared" si="131"/>
        <v>46</v>
      </c>
      <c r="C4344" s="106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5">
        <f t="shared" si="131"/>
        <v>47</v>
      </c>
      <c r="C4345" s="106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5">
        <f t="shared" si="131"/>
        <v>48</v>
      </c>
      <c r="C4346" s="106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5">
        <f t="shared" si="131"/>
        <v>50</v>
      </c>
      <c r="C4347" s="106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5">
        <f t="shared" si="131"/>
        <v>54</v>
      </c>
      <c r="C4348" s="106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5">
        <f t="shared" si="131"/>
        <v>58</v>
      </c>
      <c r="C4349" s="106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5">
        <f t="shared" si="131"/>
        <v>62</v>
      </c>
      <c r="C4350" s="106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5">
        <f t="shared" si="131"/>
        <v>63</v>
      </c>
      <c r="C4351" s="106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5">
        <f t="shared" si="131"/>
        <v>64</v>
      </c>
      <c r="C4352" s="106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5">
        <f t="shared" si="131"/>
        <v>68</v>
      </c>
      <c r="C4353" s="106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5">
        <f t="shared" si="131"/>
        <v>74</v>
      </c>
      <c r="C4354" s="106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5">
        <f t="shared" si="131"/>
        <v>83</v>
      </c>
      <c r="C4355" s="106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5">
        <f t="shared" si="131"/>
        <v>86</v>
      </c>
      <c r="C4356" s="106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5">
        <f t="shared" si="131"/>
        <v>90</v>
      </c>
      <c r="C4357" s="106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5">
        <f t="shared" si="131"/>
        <v>93</v>
      </c>
      <c r="C4358" s="106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5">
        <f t="shared" si="131"/>
        <v>94</v>
      </c>
      <c r="C4359" s="106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5">
        <f t="shared" si="131"/>
        <v>96</v>
      </c>
      <c r="C4360" s="106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5">
        <f t="shared" si="131"/>
        <v>98</v>
      </c>
      <c r="C4361" s="106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5">
        <f t="shared" ref="B4362:B4425" si="133">B4227</f>
        <v>107</v>
      </c>
      <c r="C4362" s="106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5">
        <f t="shared" si="133"/>
        <v>110</v>
      </c>
      <c r="C4363" s="106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5">
        <f t="shared" si="133"/>
        <v>116</v>
      </c>
      <c r="C4364" s="106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5">
        <f t="shared" si="133"/>
        <v>140</v>
      </c>
      <c r="C4365" s="106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5">
        <f t="shared" si="133"/>
        <v>141</v>
      </c>
      <c r="C4366" s="106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5">
        <f t="shared" si="133"/>
        <v>147</v>
      </c>
      <c r="C4367" s="106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5">
        <f t="shared" si="133"/>
        <v>156</v>
      </c>
      <c r="C4368" s="106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5">
        <f t="shared" si="133"/>
        <v>163</v>
      </c>
      <c r="C4369" s="106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5">
        <f t="shared" si="133"/>
        <v>167</v>
      </c>
      <c r="C4370" s="106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5">
        <f t="shared" si="133"/>
        <v>171</v>
      </c>
      <c r="C4371" s="106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5">
        <f t="shared" si="133"/>
        <v>172</v>
      </c>
      <c r="C4372" s="106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5">
        <f t="shared" si="133"/>
        <v>173</v>
      </c>
      <c r="C4373" s="106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5">
        <f t="shared" si="133"/>
        <v>174</v>
      </c>
      <c r="C4374" s="106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5">
        <f t="shared" si="133"/>
        <v>176</v>
      </c>
      <c r="C4375" s="106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5">
        <f t="shared" si="133"/>
        <v>183</v>
      </c>
      <c r="C4376" s="106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5">
        <f t="shared" si="133"/>
        <v>194</v>
      </c>
      <c r="C4377" s="106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5">
        <f t="shared" si="133"/>
        <v>203</v>
      </c>
      <c r="C4378" s="106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5">
        <f t="shared" si="133"/>
        <v>204</v>
      </c>
      <c r="C4379" s="106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5">
        <f t="shared" si="133"/>
        <v>205</v>
      </c>
      <c r="C4380" s="106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5">
        <f t="shared" si="133"/>
        <v>207</v>
      </c>
      <c r="C4381" s="106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5">
        <f t="shared" si="133"/>
        <v>208</v>
      </c>
      <c r="C4382" s="106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5">
        <f t="shared" si="133"/>
        <v>209</v>
      </c>
      <c r="C4383" s="106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5">
        <f t="shared" si="133"/>
        <v>211</v>
      </c>
      <c r="C4384" s="106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5">
        <f t="shared" si="133"/>
        <v>212</v>
      </c>
      <c r="C4385" s="106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5">
        <f t="shared" si="133"/>
        <v>224</v>
      </c>
      <c r="C4386" s="106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5">
        <f t="shared" si="133"/>
        <v>225</v>
      </c>
      <c r="C4387" s="106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5">
        <f t="shared" si="133"/>
        <v>226</v>
      </c>
      <c r="C4388" s="106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5">
        <f t="shared" si="133"/>
        <v>227</v>
      </c>
      <c r="C4389" s="106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5">
        <f t="shared" si="133"/>
        <v>228</v>
      </c>
      <c r="C4390" s="106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5">
        <f t="shared" si="133"/>
        <v>229</v>
      </c>
      <c r="C4391" s="106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5">
        <f t="shared" si="133"/>
        <v>230</v>
      </c>
      <c r="C4392" s="106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5">
        <f t="shared" si="133"/>
        <v>231</v>
      </c>
      <c r="C4393" s="106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5">
        <f t="shared" si="133"/>
        <v>232</v>
      </c>
      <c r="C4394" s="106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5">
        <f t="shared" si="133"/>
        <v>233</v>
      </c>
      <c r="C4395" s="106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5">
        <f t="shared" si="133"/>
        <v>234</v>
      </c>
      <c r="C4396" s="106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5">
        <f t="shared" si="133"/>
        <v>235</v>
      </c>
      <c r="C4397" s="106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5">
        <f t="shared" si="133"/>
        <v>236</v>
      </c>
      <c r="C4398" s="106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5">
        <f t="shared" si="133"/>
        <v>237</v>
      </c>
      <c r="C4399" s="106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5">
        <f t="shared" si="133"/>
        <v>238</v>
      </c>
      <c r="C4400" s="106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5">
        <f t="shared" si="133"/>
        <v>239</v>
      </c>
      <c r="C4401" s="106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5">
        <f t="shared" si="133"/>
        <v>240</v>
      </c>
      <c r="C4402" s="106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5">
        <f t="shared" si="133"/>
        <v>241</v>
      </c>
      <c r="C4403" s="106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5">
        <f t="shared" si="133"/>
        <v>242</v>
      </c>
      <c r="C4404" s="106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5">
        <f t="shared" si="133"/>
        <v>243</v>
      </c>
      <c r="C4405" s="106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5">
        <f t="shared" si="133"/>
        <v>244</v>
      </c>
      <c r="C4406" s="106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5">
        <f t="shared" si="133"/>
        <v>245</v>
      </c>
      <c r="C4407" s="106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5">
        <f t="shared" si="133"/>
        <v>246</v>
      </c>
      <c r="C4408" s="106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5">
        <f t="shared" si="133"/>
        <v>247</v>
      </c>
      <c r="C4409" s="106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5">
        <f t="shared" si="133"/>
        <v>248</v>
      </c>
      <c r="C4410" s="106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5">
        <f t="shared" si="133"/>
        <v>249</v>
      </c>
      <c r="C4411" s="106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5">
        <f t="shared" si="133"/>
        <v>250</v>
      </c>
      <c r="C4412" s="106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5">
        <f t="shared" si="133"/>
        <v>251</v>
      </c>
      <c r="C4413" s="106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5">
        <f t="shared" si="133"/>
        <v>252</v>
      </c>
      <c r="C4414" s="106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5">
        <f t="shared" si="133"/>
        <v>253</v>
      </c>
      <c r="C4415" s="106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5">
        <f t="shared" si="133"/>
        <v>254</v>
      </c>
      <c r="C4416" s="106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5">
        <f t="shared" si="133"/>
        <v>255</v>
      </c>
      <c r="C4417" s="106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5">
        <f t="shared" si="133"/>
        <v>256</v>
      </c>
      <c r="C4418" s="106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5">
        <f t="shared" si="133"/>
        <v>257</v>
      </c>
      <c r="C4419" s="106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5">
        <f t="shared" si="133"/>
        <v>258</v>
      </c>
      <c r="C4420" s="106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5">
        <f t="shared" si="133"/>
        <v>259</v>
      </c>
      <c r="C4421" s="106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5">
        <f t="shared" si="133"/>
        <v>260</v>
      </c>
      <c r="C4422" s="106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5">
        <f t="shared" si="133"/>
        <v>261</v>
      </c>
      <c r="C4423" s="106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5">
        <f t="shared" si="133"/>
        <v>262</v>
      </c>
      <c r="C4424" s="106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5">
        <f t="shared" si="133"/>
        <v>263</v>
      </c>
      <c r="C4425" s="106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5">
        <f t="shared" ref="B4426:B4489" si="135">B4291</f>
        <v>264</v>
      </c>
      <c r="C4426" s="106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5">
        <f t="shared" si="135"/>
        <v>265</v>
      </c>
      <c r="C4427" s="106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5">
        <f t="shared" si="135"/>
        <v>266</v>
      </c>
      <c r="C4428" s="106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5">
        <f t="shared" si="135"/>
        <v>301</v>
      </c>
      <c r="C4429" s="106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5">
        <f t="shared" si="135"/>
        <v>302</v>
      </c>
      <c r="C4430" s="106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5">
        <f t="shared" si="135"/>
        <v>303</v>
      </c>
      <c r="C4431" s="106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5">
        <f t="shared" si="135"/>
        <v>304</v>
      </c>
      <c r="C4432" s="106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5">
        <f t="shared" si="135"/>
        <v>305</v>
      </c>
      <c r="C4433" s="106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5">
        <f t="shared" si="135"/>
        <v>306</v>
      </c>
      <c r="C4434" s="106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5">
        <f t="shared" si="135"/>
        <v>307</v>
      </c>
      <c r="C4435" s="106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5">
        <f t="shared" si="135"/>
        <v>308</v>
      </c>
      <c r="C4436" s="106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5">
        <f t="shared" si="135"/>
        <v>309</v>
      </c>
      <c r="C4437" s="106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5">
        <f t="shared" si="135"/>
        <v>310</v>
      </c>
      <c r="C4438" s="106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5">
        <f t="shared" si="135"/>
        <v>311</v>
      </c>
      <c r="C4439" s="106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5">
        <f t="shared" si="135"/>
        <v>312</v>
      </c>
      <c r="C4440" s="106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5">
        <f t="shared" si="135"/>
        <v>1301</v>
      </c>
      <c r="C4441" s="106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5">
        <f t="shared" si="135"/>
        <v>1302</v>
      </c>
      <c r="C4442" s="106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5">
        <f t="shared" si="135"/>
        <v>1303</v>
      </c>
      <c r="C4443" s="106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5">
        <f t="shared" si="135"/>
        <v>1304</v>
      </c>
      <c r="C4444" s="106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5">
        <f t="shared" si="135"/>
        <v>1315</v>
      </c>
      <c r="C4445" s="106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5">
        <f t="shared" si="135"/>
        <v>1316</v>
      </c>
      <c r="C4446" s="106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5">
        <f t="shared" si="135"/>
        <v>1318</v>
      </c>
      <c r="C4447" s="106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5">
        <f t="shared" si="135"/>
        <v>1321</v>
      </c>
      <c r="C4448" s="106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5">
        <f t="shared" si="135"/>
        <v>1322</v>
      </c>
      <c r="C4449" s="106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5">
        <f t="shared" si="135"/>
        <v>1323</v>
      </c>
      <c r="C4450" s="106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5">
        <f t="shared" si="135"/>
        <v>1325</v>
      </c>
      <c r="C4451" s="106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5">
        <f t="shared" si="135"/>
        <v>1326</v>
      </c>
      <c r="C4452" s="106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5">
        <f t="shared" si="135"/>
        <v>1501</v>
      </c>
      <c r="C4453" s="106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5">
        <f t="shared" si="135"/>
        <v>1502</v>
      </c>
      <c r="C4454" s="106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5">
        <f t="shared" si="135"/>
        <v>1503</v>
      </c>
      <c r="C4455" s="106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5">
        <f t="shared" si="135"/>
        <v>1504</v>
      </c>
      <c r="C4456" s="106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5">
        <f t="shared" si="135"/>
        <v>1</v>
      </c>
      <c r="C4457" s="106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5">
        <f t="shared" si="135"/>
        <v>2</v>
      </c>
      <c r="C4458" s="106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5">
        <f t="shared" si="135"/>
        <v>4</v>
      </c>
      <c r="C4459" s="106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5">
        <f t="shared" si="135"/>
        <v>9</v>
      </c>
      <c r="C4460" s="106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5">
        <f t="shared" si="135"/>
        <v>12</v>
      </c>
      <c r="C4461" s="106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5">
        <f t="shared" si="135"/>
        <v>13</v>
      </c>
      <c r="C4462" s="106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5">
        <f t="shared" si="135"/>
        <v>15</v>
      </c>
      <c r="C4463" s="106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5">
        <f t="shared" si="135"/>
        <v>21</v>
      </c>
      <c r="C4464" s="106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5">
        <f t="shared" si="135"/>
        <v>22</v>
      </c>
      <c r="C4465" s="106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5">
        <f t="shared" si="135"/>
        <v>23</v>
      </c>
      <c r="C4466" s="106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5">
        <f t="shared" si="135"/>
        <v>24</v>
      </c>
      <c r="C4467" s="106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5">
        <f t="shared" si="135"/>
        <v>25</v>
      </c>
      <c r="C4468" s="106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5">
        <f t="shared" si="135"/>
        <v>26</v>
      </c>
      <c r="C4469" s="106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5">
        <f t="shared" si="135"/>
        <v>27</v>
      </c>
      <c r="C4470" s="106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5">
        <f t="shared" si="135"/>
        <v>28</v>
      </c>
      <c r="C4471" s="106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5">
        <f t="shared" si="135"/>
        <v>32</v>
      </c>
      <c r="C4472" s="106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5">
        <f t="shared" si="135"/>
        <v>34</v>
      </c>
      <c r="C4473" s="106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5">
        <f t="shared" si="135"/>
        <v>35</v>
      </c>
      <c r="C4474" s="106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5">
        <f t="shared" si="135"/>
        <v>36</v>
      </c>
      <c r="C4475" s="106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5">
        <f t="shared" si="135"/>
        <v>42</v>
      </c>
      <c r="C4476" s="106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5">
        <f t="shared" si="135"/>
        <v>43</v>
      </c>
      <c r="C4477" s="106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5">
        <f t="shared" si="135"/>
        <v>44</v>
      </c>
      <c r="C4478" s="106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5">
        <f t="shared" si="135"/>
        <v>46</v>
      </c>
      <c r="C4479" s="106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5">
        <f t="shared" si="135"/>
        <v>47</v>
      </c>
      <c r="C4480" s="106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5">
        <f t="shared" si="135"/>
        <v>48</v>
      </c>
      <c r="C4481" s="106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5">
        <f t="shared" si="135"/>
        <v>50</v>
      </c>
      <c r="C4482" s="106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5">
        <f t="shared" si="135"/>
        <v>54</v>
      </c>
      <c r="C4483" s="106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5">
        <f t="shared" si="135"/>
        <v>58</v>
      </c>
      <c r="C4484" s="106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5">
        <f t="shared" si="135"/>
        <v>62</v>
      </c>
      <c r="C4485" s="106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5">
        <f t="shared" si="135"/>
        <v>63</v>
      </c>
      <c r="C4486" s="106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5">
        <f t="shared" si="135"/>
        <v>64</v>
      </c>
      <c r="C4487" s="106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5">
        <f t="shared" si="135"/>
        <v>68</v>
      </c>
      <c r="C4488" s="106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5">
        <f t="shared" si="135"/>
        <v>74</v>
      </c>
      <c r="C4489" s="106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5">
        <f t="shared" ref="B4490:B4553" si="137">B4355</f>
        <v>83</v>
      </c>
      <c r="C4490" s="106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5">
        <f t="shared" si="137"/>
        <v>86</v>
      </c>
      <c r="C4491" s="106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5">
        <f t="shared" si="137"/>
        <v>90</v>
      </c>
      <c r="C4492" s="106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5">
        <f t="shared" si="137"/>
        <v>93</v>
      </c>
      <c r="C4493" s="106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5">
        <f t="shared" si="137"/>
        <v>94</v>
      </c>
      <c r="C4494" s="106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5">
        <f t="shared" si="137"/>
        <v>96</v>
      </c>
      <c r="C4495" s="106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5">
        <f t="shared" si="137"/>
        <v>98</v>
      </c>
      <c r="C4496" s="106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5">
        <f t="shared" si="137"/>
        <v>107</v>
      </c>
      <c r="C4497" s="106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5">
        <f t="shared" si="137"/>
        <v>110</v>
      </c>
      <c r="C4498" s="106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5">
        <f t="shared" si="137"/>
        <v>116</v>
      </c>
      <c r="C4499" s="106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5">
        <f t="shared" si="137"/>
        <v>140</v>
      </c>
      <c r="C4500" s="106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5">
        <f t="shared" si="137"/>
        <v>141</v>
      </c>
      <c r="C4501" s="106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5">
        <f t="shared" si="137"/>
        <v>147</v>
      </c>
      <c r="C4502" s="106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5">
        <f t="shared" si="137"/>
        <v>156</v>
      </c>
      <c r="C4503" s="106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5">
        <f t="shared" si="137"/>
        <v>163</v>
      </c>
      <c r="C4504" s="106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5">
        <f t="shared" si="137"/>
        <v>167</v>
      </c>
      <c r="C4505" s="106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5">
        <f t="shared" si="137"/>
        <v>171</v>
      </c>
      <c r="C4506" s="106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5">
        <f t="shared" si="137"/>
        <v>172</v>
      </c>
      <c r="C4507" s="106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5">
        <f t="shared" si="137"/>
        <v>173</v>
      </c>
      <c r="C4508" s="106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5">
        <f t="shared" si="137"/>
        <v>174</v>
      </c>
      <c r="C4509" s="106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5">
        <f t="shared" si="137"/>
        <v>176</v>
      </c>
      <c r="C4510" s="106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5">
        <f t="shared" si="137"/>
        <v>183</v>
      </c>
      <c r="C4511" s="106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5">
        <f t="shared" si="137"/>
        <v>194</v>
      </c>
      <c r="C4512" s="106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5">
        <f t="shared" si="137"/>
        <v>203</v>
      </c>
      <c r="C4513" s="106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5">
        <f t="shared" si="137"/>
        <v>204</v>
      </c>
      <c r="C4514" s="106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5">
        <f t="shared" si="137"/>
        <v>205</v>
      </c>
      <c r="C4515" s="106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5">
        <f t="shared" si="137"/>
        <v>207</v>
      </c>
      <c r="C4516" s="106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5">
        <f t="shared" si="137"/>
        <v>208</v>
      </c>
      <c r="C4517" s="106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5">
        <f t="shared" si="137"/>
        <v>209</v>
      </c>
      <c r="C4518" s="106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5">
        <f t="shared" si="137"/>
        <v>211</v>
      </c>
      <c r="C4519" s="106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5">
        <f t="shared" si="137"/>
        <v>212</v>
      </c>
      <c r="C4520" s="106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5">
        <f t="shared" si="137"/>
        <v>224</v>
      </c>
      <c r="C4521" s="106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5">
        <f t="shared" si="137"/>
        <v>225</v>
      </c>
      <c r="C4522" s="106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5">
        <f t="shared" si="137"/>
        <v>226</v>
      </c>
      <c r="C4523" s="106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5">
        <f t="shared" si="137"/>
        <v>227</v>
      </c>
      <c r="C4524" s="106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5">
        <f t="shared" si="137"/>
        <v>228</v>
      </c>
      <c r="C4525" s="106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5">
        <f t="shared" si="137"/>
        <v>229</v>
      </c>
      <c r="C4526" s="106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5">
        <f t="shared" si="137"/>
        <v>230</v>
      </c>
      <c r="C4527" s="106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5">
        <f t="shared" si="137"/>
        <v>231</v>
      </c>
      <c r="C4528" s="106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5">
        <f t="shared" si="137"/>
        <v>232</v>
      </c>
      <c r="C4529" s="106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5">
        <f t="shared" si="137"/>
        <v>233</v>
      </c>
      <c r="C4530" s="106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5">
        <f t="shared" si="137"/>
        <v>234</v>
      </c>
      <c r="C4531" s="106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5">
        <f t="shared" si="137"/>
        <v>235</v>
      </c>
      <c r="C4532" s="106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5">
        <f t="shared" si="137"/>
        <v>236</v>
      </c>
      <c r="C4533" s="106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5">
        <f t="shared" si="137"/>
        <v>237</v>
      </c>
      <c r="C4534" s="106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5">
        <f t="shared" si="137"/>
        <v>238</v>
      </c>
      <c r="C4535" s="106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5">
        <f t="shared" si="137"/>
        <v>239</v>
      </c>
      <c r="C4536" s="106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5">
        <f t="shared" si="137"/>
        <v>240</v>
      </c>
      <c r="C4537" s="106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5">
        <f t="shared" si="137"/>
        <v>241</v>
      </c>
      <c r="C4538" s="106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5">
        <f t="shared" si="137"/>
        <v>242</v>
      </c>
      <c r="C4539" s="106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5">
        <f t="shared" si="137"/>
        <v>243</v>
      </c>
      <c r="C4540" s="106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5">
        <f t="shared" si="137"/>
        <v>244</v>
      </c>
      <c r="C4541" s="106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5">
        <f t="shared" si="137"/>
        <v>245</v>
      </c>
      <c r="C4542" s="106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5">
        <f t="shared" si="137"/>
        <v>246</v>
      </c>
      <c r="C4543" s="106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5">
        <f t="shared" si="137"/>
        <v>247</v>
      </c>
      <c r="C4544" s="106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5">
        <f t="shared" si="137"/>
        <v>248</v>
      </c>
      <c r="C4545" s="106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5">
        <f t="shared" si="137"/>
        <v>249</v>
      </c>
      <c r="C4546" s="106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5">
        <f t="shared" si="137"/>
        <v>250</v>
      </c>
      <c r="C4547" s="106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5">
        <f t="shared" si="137"/>
        <v>251</v>
      </c>
      <c r="C4548" s="106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5">
        <f t="shared" si="137"/>
        <v>252</v>
      </c>
      <c r="C4549" s="106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5">
        <f t="shared" si="137"/>
        <v>253</v>
      </c>
      <c r="C4550" s="106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5">
        <f t="shared" si="137"/>
        <v>254</v>
      </c>
      <c r="C4551" s="106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5">
        <f t="shared" si="137"/>
        <v>255</v>
      </c>
      <c r="C4552" s="106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5">
        <f t="shared" si="137"/>
        <v>256</v>
      </c>
      <c r="C4553" s="106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5">
        <f t="shared" ref="B4554:B4617" si="139">B4419</f>
        <v>257</v>
      </c>
      <c r="C4554" s="106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5">
        <f t="shared" si="139"/>
        <v>258</v>
      </c>
      <c r="C4555" s="106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5">
        <f t="shared" si="139"/>
        <v>259</v>
      </c>
      <c r="C4556" s="106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5">
        <f t="shared" si="139"/>
        <v>260</v>
      </c>
      <c r="C4557" s="106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5">
        <f t="shared" si="139"/>
        <v>261</v>
      </c>
      <c r="C4558" s="106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5">
        <f t="shared" si="139"/>
        <v>262</v>
      </c>
      <c r="C4559" s="106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5">
        <f t="shared" si="139"/>
        <v>263</v>
      </c>
      <c r="C4560" s="106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5">
        <f t="shared" si="139"/>
        <v>264</v>
      </c>
      <c r="C4561" s="106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5">
        <f t="shared" si="139"/>
        <v>265</v>
      </c>
      <c r="C4562" s="106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5">
        <f t="shared" si="139"/>
        <v>266</v>
      </c>
      <c r="C4563" s="106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5">
        <f t="shared" si="139"/>
        <v>301</v>
      </c>
      <c r="C4564" s="106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5">
        <f t="shared" si="139"/>
        <v>302</v>
      </c>
      <c r="C4565" s="106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5">
        <f t="shared" si="139"/>
        <v>303</v>
      </c>
      <c r="C4566" s="106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5">
        <f t="shared" si="139"/>
        <v>304</v>
      </c>
      <c r="C4567" s="106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5">
        <f t="shared" si="139"/>
        <v>305</v>
      </c>
      <c r="C4568" s="106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5">
        <f t="shared" si="139"/>
        <v>306</v>
      </c>
      <c r="C4569" s="106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5">
        <f t="shared" si="139"/>
        <v>307</v>
      </c>
      <c r="C4570" s="106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5">
        <f t="shared" si="139"/>
        <v>308</v>
      </c>
      <c r="C4571" s="106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5">
        <f t="shared" si="139"/>
        <v>309</v>
      </c>
      <c r="C4572" s="106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5">
        <f t="shared" si="139"/>
        <v>310</v>
      </c>
      <c r="C4573" s="106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5">
        <f t="shared" si="139"/>
        <v>311</v>
      </c>
      <c r="C4574" s="106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5">
        <f t="shared" si="139"/>
        <v>312</v>
      </c>
      <c r="C4575" s="106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5">
        <f t="shared" si="139"/>
        <v>1301</v>
      </c>
      <c r="C4576" s="106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5">
        <f t="shared" si="139"/>
        <v>1302</v>
      </c>
      <c r="C4577" s="106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5">
        <f t="shared" si="139"/>
        <v>1303</v>
      </c>
      <c r="C4578" s="106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5">
        <f t="shared" si="139"/>
        <v>1304</v>
      </c>
      <c r="C4579" s="106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5">
        <f t="shared" si="139"/>
        <v>1315</v>
      </c>
      <c r="C4580" s="106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5">
        <f t="shared" si="139"/>
        <v>1316</v>
      </c>
      <c r="C4581" s="106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5">
        <f t="shared" si="139"/>
        <v>1318</v>
      </c>
      <c r="C4582" s="106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5">
        <f t="shared" si="139"/>
        <v>1321</v>
      </c>
      <c r="C4583" s="106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5">
        <f t="shared" si="139"/>
        <v>1322</v>
      </c>
      <c r="C4584" s="106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5">
        <f t="shared" si="139"/>
        <v>1323</v>
      </c>
      <c r="C4585" s="106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5">
        <f t="shared" si="139"/>
        <v>1325</v>
      </c>
      <c r="C4586" s="106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5">
        <f t="shared" si="139"/>
        <v>1326</v>
      </c>
      <c r="C4587" s="106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5">
        <f t="shared" si="139"/>
        <v>1501</v>
      </c>
      <c r="C4588" s="106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5">
        <f t="shared" si="139"/>
        <v>1502</v>
      </c>
      <c r="C4589" s="106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5">
        <f t="shared" si="139"/>
        <v>1503</v>
      </c>
      <c r="C4590" s="106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5">
        <f t="shared" si="139"/>
        <v>1504</v>
      </c>
      <c r="C4591" s="106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5">
        <f t="shared" si="139"/>
        <v>1</v>
      </c>
      <c r="C4592" s="106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5">
        <f t="shared" si="139"/>
        <v>2</v>
      </c>
      <c r="C4593" s="106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5">
        <f t="shared" si="139"/>
        <v>4</v>
      </c>
      <c r="C4594" s="106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5">
        <f t="shared" si="139"/>
        <v>9</v>
      </c>
      <c r="C4595" s="106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5">
        <f t="shared" si="139"/>
        <v>12</v>
      </c>
      <c r="C4596" s="106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5">
        <f t="shared" si="139"/>
        <v>13</v>
      </c>
      <c r="C4597" s="106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5">
        <f t="shared" si="139"/>
        <v>15</v>
      </c>
      <c r="C4598" s="106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5">
        <f t="shared" si="139"/>
        <v>21</v>
      </c>
      <c r="C4599" s="106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5">
        <f t="shared" si="139"/>
        <v>22</v>
      </c>
      <c r="C4600" s="106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5">
        <f t="shared" si="139"/>
        <v>23</v>
      </c>
      <c r="C4601" s="106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5">
        <f t="shared" si="139"/>
        <v>24</v>
      </c>
      <c r="C4602" s="106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5">
        <f t="shared" si="139"/>
        <v>25</v>
      </c>
      <c r="C4603" s="106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5">
        <f t="shared" si="139"/>
        <v>26</v>
      </c>
      <c r="C4604" s="106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5">
        <f t="shared" si="139"/>
        <v>27</v>
      </c>
      <c r="C4605" s="106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5">
        <f t="shared" si="139"/>
        <v>28</v>
      </c>
      <c r="C4606" s="106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5">
        <f t="shared" si="139"/>
        <v>32</v>
      </c>
      <c r="C4607" s="106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5">
        <f t="shared" si="139"/>
        <v>34</v>
      </c>
      <c r="C4608" s="106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5">
        <f t="shared" si="139"/>
        <v>35</v>
      </c>
      <c r="C4609" s="106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5">
        <f t="shared" si="139"/>
        <v>36</v>
      </c>
      <c r="C4610" s="106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5">
        <f t="shared" si="139"/>
        <v>42</v>
      </c>
      <c r="C4611" s="106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5">
        <f t="shared" si="139"/>
        <v>43</v>
      </c>
      <c r="C4612" s="106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5">
        <f t="shared" si="139"/>
        <v>44</v>
      </c>
      <c r="C4613" s="106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5">
        <f t="shared" si="139"/>
        <v>46</v>
      </c>
      <c r="C4614" s="106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5">
        <f t="shared" si="139"/>
        <v>47</v>
      </c>
      <c r="C4615" s="106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5">
        <f t="shared" si="139"/>
        <v>48</v>
      </c>
      <c r="C4616" s="106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5">
        <f t="shared" si="139"/>
        <v>50</v>
      </c>
      <c r="C4617" s="106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5">
        <f t="shared" ref="B4618:B4681" si="141">B4483</f>
        <v>54</v>
      </c>
      <c r="C4618" s="106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5">
        <f t="shared" si="141"/>
        <v>58</v>
      </c>
      <c r="C4619" s="106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5">
        <f t="shared" si="141"/>
        <v>62</v>
      </c>
      <c r="C4620" s="106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5">
        <f t="shared" si="141"/>
        <v>63</v>
      </c>
      <c r="C4621" s="106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5">
        <f t="shared" si="141"/>
        <v>64</v>
      </c>
      <c r="C4622" s="106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5">
        <f t="shared" si="141"/>
        <v>68</v>
      </c>
      <c r="C4623" s="106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5">
        <f t="shared" si="141"/>
        <v>74</v>
      </c>
      <c r="C4624" s="106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5">
        <f t="shared" si="141"/>
        <v>83</v>
      </c>
      <c r="C4625" s="106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5">
        <f t="shared" si="141"/>
        <v>86</v>
      </c>
      <c r="C4626" s="106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5">
        <f t="shared" si="141"/>
        <v>90</v>
      </c>
      <c r="C4627" s="106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5">
        <f t="shared" si="141"/>
        <v>93</v>
      </c>
      <c r="C4628" s="106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5">
        <f t="shared" si="141"/>
        <v>94</v>
      </c>
      <c r="C4629" s="106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5">
        <f t="shared" si="141"/>
        <v>96</v>
      </c>
      <c r="C4630" s="106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5">
        <f t="shared" si="141"/>
        <v>98</v>
      </c>
      <c r="C4631" s="106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5">
        <f t="shared" si="141"/>
        <v>107</v>
      </c>
      <c r="C4632" s="106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5">
        <f t="shared" si="141"/>
        <v>110</v>
      </c>
      <c r="C4633" s="106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5">
        <f t="shared" si="141"/>
        <v>116</v>
      </c>
      <c r="C4634" s="106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5">
        <f t="shared" si="141"/>
        <v>140</v>
      </c>
      <c r="C4635" s="106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5">
        <f t="shared" si="141"/>
        <v>141</v>
      </c>
      <c r="C4636" s="106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5">
        <f t="shared" si="141"/>
        <v>147</v>
      </c>
      <c r="C4637" s="106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5">
        <f t="shared" si="141"/>
        <v>156</v>
      </c>
      <c r="C4638" s="106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5">
        <f t="shared" si="141"/>
        <v>163</v>
      </c>
      <c r="C4639" s="106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5">
        <f t="shared" si="141"/>
        <v>167</v>
      </c>
      <c r="C4640" s="106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5">
        <f t="shared" si="141"/>
        <v>171</v>
      </c>
      <c r="C4641" s="106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5">
        <f t="shared" si="141"/>
        <v>172</v>
      </c>
      <c r="C4642" s="106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5">
        <f t="shared" si="141"/>
        <v>173</v>
      </c>
      <c r="C4643" s="106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5">
        <f t="shared" si="141"/>
        <v>174</v>
      </c>
      <c r="C4644" s="106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5">
        <f t="shared" si="141"/>
        <v>176</v>
      </c>
      <c r="C4645" s="106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5">
        <f t="shared" si="141"/>
        <v>183</v>
      </c>
      <c r="C4646" s="106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5">
        <f t="shared" si="141"/>
        <v>194</v>
      </c>
      <c r="C4647" s="106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5">
        <f t="shared" si="141"/>
        <v>203</v>
      </c>
      <c r="C4648" s="106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5">
        <f t="shared" si="141"/>
        <v>204</v>
      </c>
      <c r="C4649" s="106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5">
        <f t="shared" si="141"/>
        <v>205</v>
      </c>
      <c r="C4650" s="106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5">
        <f t="shared" si="141"/>
        <v>207</v>
      </c>
      <c r="C4651" s="106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5">
        <f t="shared" si="141"/>
        <v>208</v>
      </c>
      <c r="C4652" s="106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5">
        <f t="shared" si="141"/>
        <v>209</v>
      </c>
      <c r="C4653" s="106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5">
        <f t="shared" si="141"/>
        <v>211</v>
      </c>
      <c r="C4654" s="106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5">
        <f t="shared" si="141"/>
        <v>212</v>
      </c>
      <c r="C4655" s="106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5">
        <f t="shared" si="141"/>
        <v>224</v>
      </c>
      <c r="C4656" s="106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5">
        <f t="shared" si="141"/>
        <v>225</v>
      </c>
      <c r="C4657" s="106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5">
        <f t="shared" si="141"/>
        <v>226</v>
      </c>
      <c r="C4658" s="106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5">
        <f t="shared" si="141"/>
        <v>227</v>
      </c>
      <c r="C4659" s="106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5">
        <f t="shared" si="141"/>
        <v>228</v>
      </c>
      <c r="C4660" s="106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5">
        <f t="shared" si="141"/>
        <v>229</v>
      </c>
      <c r="C4661" s="106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5">
        <f t="shared" si="141"/>
        <v>230</v>
      </c>
      <c r="C4662" s="106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5">
        <f t="shared" si="141"/>
        <v>231</v>
      </c>
      <c r="C4663" s="106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5">
        <f t="shared" si="141"/>
        <v>232</v>
      </c>
      <c r="C4664" s="106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5">
        <f t="shared" si="141"/>
        <v>233</v>
      </c>
      <c r="C4665" s="106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5">
        <f t="shared" si="141"/>
        <v>234</v>
      </c>
      <c r="C4666" s="106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5">
        <f t="shared" si="141"/>
        <v>235</v>
      </c>
      <c r="C4667" s="106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5">
        <f t="shared" si="141"/>
        <v>236</v>
      </c>
      <c r="C4668" s="106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5">
        <f t="shared" si="141"/>
        <v>237</v>
      </c>
      <c r="C4669" s="106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5">
        <f t="shared" si="141"/>
        <v>238</v>
      </c>
      <c r="C4670" s="106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5">
        <f t="shared" si="141"/>
        <v>239</v>
      </c>
      <c r="C4671" s="106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5">
        <f t="shared" si="141"/>
        <v>240</v>
      </c>
      <c r="C4672" s="106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5">
        <f t="shared" si="141"/>
        <v>241</v>
      </c>
      <c r="C4673" s="106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5">
        <f t="shared" si="141"/>
        <v>242</v>
      </c>
      <c r="C4674" s="106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5">
        <f t="shared" si="141"/>
        <v>243</v>
      </c>
      <c r="C4675" s="106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5">
        <f t="shared" si="141"/>
        <v>244</v>
      </c>
      <c r="C4676" s="106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5">
        <f t="shared" si="141"/>
        <v>245</v>
      </c>
      <c r="C4677" s="106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5">
        <f t="shared" si="141"/>
        <v>246</v>
      </c>
      <c r="C4678" s="106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5">
        <f t="shared" si="141"/>
        <v>247</v>
      </c>
      <c r="C4679" s="106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5">
        <f t="shared" si="141"/>
        <v>248</v>
      </c>
      <c r="C4680" s="106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5">
        <f t="shared" si="141"/>
        <v>249</v>
      </c>
      <c r="C4681" s="106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5">
        <f t="shared" ref="B4682:B4745" si="143">B4547</f>
        <v>250</v>
      </c>
      <c r="C4682" s="106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5">
        <f t="shared" si="143"/>
        <v>251</v>
      </c>
      <c r="C4683" s="106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5">
        <f t="shared" si="143"/>
        <v>252</v>
      </c>
      <c r="C4684" s="106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5">
        <f t="shared" si="143"/>
        <v>253</v>
      </c>
      <c r="C4685" s="106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5">
        <f t="shared" si="143"/>
        <v>254</v>
      </c>
      <c r="C4686" s="106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5">
        <f t="shared" si="143"/>
        <v>255</v>
      </c>
      <c r="C4687" s="106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5">
        <f t="shared" si="143"/>
        <v>256</v>
      </c>
      <c r="C4688" s="106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5">
        <f t="shared" si="143"/>
        <v>257</v>
      </c>
      <c r="C4689" s="106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5">
        <f t="shared" si="143"/>
        <v>258</v>
      </c>
      <c r="C4690" s="106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5">
        <f t="shared" si="143"/>
        <v>259</v>
      </c>
      <c r="C4691" s="106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5">
        <f t="shared" si="143"/>
        <v>260</v>
      </c>
      <c r="C4692" s="106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5">
        <f t="shared" si="143"/>
        <v>261</v>
      </c>
      <c r="C4693" s="106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5">
        <f t="shared" si="143"/>
        <v>262</v>
      </c>
      <c r="C4694" s="106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5">
        <f t="shared" si="143"/>
        <v>263</v>
      </c>
      <c r="C4695" s="106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5">
        <f t="shared" si="143"/>
        <v>264</v>
      </c>
      <c r="C4696" s="106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5">
        <f t="shared" si="143"/>
        <v>265</v>
      </c>
      <c r="C4697" s="106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5">
        <f t="shared" si="143"/>
        <v>266</v>
      </c>
      <c r="C4698" s="106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5">
        <f t="shared" si="143"/>
        <v>301</v>
      </c>
      <c r="C4699" s="106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5">
        <f t="shared" si="143"/>
        <v>302</v>
      </c>
      <c r="C4700" s="106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5">
        <f t="shared" si="143"/>
        <v>303</v>
      </c>
      <c r="C4701" s="106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5">
        <f t="shared" si="143"/>
        <v>304</v>
      </c>
      <c r="C4702" s="106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5">
        <f t="shared" si="143"/>
        <v>305</v>
      </c>
      <c r="C4703" s="106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5">
        <f t="shared" si="143"/>
        <v>306</v>
      </c>
      <c r="C4704" s="106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5">
        <f t="shared" si="143"/>
        <v>307</v>
      </c>
      <c r="C4705" s="106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5">
        <f t="shared" si="143"/>
        <v>308</v>
      </c>
      <c r="C4706" s="106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5">
        <f t="shared" si="143"/>
        <v>309</v>
      </c>
      <c r="C4707" s="106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5">
        <f t="shared" si="143"/>
        <v>310</v>
      </c>
      <c r="C4708" s="106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5">
        <f t="shared" si="143"/>
        <v>311</v>
      </c>
      <c r="C4709" s="106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5">
        <f t="shared" si="143"/>
        <v>312</v>
      </c>
      <c r="C4710" s="106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5">
        <f t="shared" si="143"/>
        <v>1301</v>
      </c>
      <c r="C4711" s="106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5">
        <f t="shared" si="143"/>
        <v>1302</v>
      </c>
      <c r="C4712" s="106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5">
        <f t="shared" si="143"/>
        <v>1303</v>
      </c>
      <c r="C4713" s="106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5">
        <f t="shared" si="143"/>
        <v>1304</v>
      </c>
      <c r="C4714" s="106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5">
        <f t="shared" si="143"/>
        <v>1315</v>
      </c>
      <c r="C4715" s="106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5">
        <f t="shared" si="143"/>
        <v>1316</v>
      </c>
      <c r="C4716" s="106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5">
        <f t="shared" si="143"/>
        <v>1318</v>
      </c>
      <c r="C4717" s="106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5">
        <f t="shared" si="143"/>
        <v>1321</v>
      </c>
      <c r="C4718" s="106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5">
        <f t="shared" si="143"/>
        <v>1322</v>
      </c>
      <c r="C4719" s="106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5">
        <f t="shared" si="143"/>
        <v>1323</v>
      </c>
      <c r="C4720" s="106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5">
        <f t="shared" si="143"/>
        <v>1325</v>
      </c>
      <c r="C4721" s="106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5">
        <f t="shared" si="143"/>
        <v>1326</v>
      </c>
      <c r="C4722" s="106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5">
        <f t="shared" si="143"/>
        <v>1501</v>
      </c>
      <c r="C4723" s="106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5">
        <f t="shared" si="143"/>
        <v>1502</v>
      </c>
      <c r="C4724" s="106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5">
        <f t="shared" si="143"/>
        <v>1503</v>
      </c>
      <c r="C4725" s="106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5">
        <f t="shared" si="143"/>
        <v>1504</v>
      </c>
      <c r="C4726" s="106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5">
        <f t="shared" si="143"/>
        <v>1</v>
      </c>
      <c r="C4727" s="106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5">
        <f t="shared" si="143"/>
        <v>2</v>
      </c>
      <c r="C4728" s="106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5">
        <f t="shared" si="143"/>
        <v>4</v>
      </c>
      <c r="C4729" s="106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5">
        <f t="shared" si="143"/>
        <v>9</v>
      </c>
      <c r="C4730" s="106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5">
        <f t="shared" si="143"/>
        <v>12</v>
      </c>
      <c r="C4731" s="106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5">
        <f t="shared" si="143"/>
        <v>13</v>
      </c>
      <c r="C4732" s="106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5">
        <f t="shared" si="143"/>
        <v>15</v>
      </c>
      <c r="C4733" s="106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5">
        <f t="shared" si="143"/>
        <v>21</v>
      </c>
      <c r="C4734" s="106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5">
        <f t="shared" si="143"/>
        <v>22</v>
      </c>
      <c r="C4735" s="106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5">
        <f t="shared" si="143"/>
        <v>23</v>
      </c>
      <c r="C4736" s="106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5">
        <f t="shared" si="143"/>
        <v>24</v>
      </c>
      <c r="C4737" s="106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5">
        <f t="shared" si="143"/>
        <v>25</v>
      </c>
      <c r="C4738" s="106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5">
        <f t="shared" si="143"/>
        <v>26</v>
      </c>
      <c r="C4739" s="106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5">
        <f t="shared" si="143"/>
        <v>27</v>
      </c>
      <c r="C4740" s="106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5">
        <f t="shared" si="143"/>
        <v>28</v>
      </c>
      <c r="C4741" s="106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5">
        <f t="shared" si="143"/>
        <v>32</v>
      </c>
      <c r="C4742" s="106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5">
        <f t="shared" si="143"/>
        <v>34</v>
      </c>
      <c r="C4743" s="106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5">
        <f t="shared" si="143"/>
        <v>35</v>
      </c>
      <c r="C4744" s="106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5">
        <f t="shared" si="143"/>
        <v>36</v>
      </c>
      <c r="C4745" s="106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5">
        <f t="shared" ref="B4746:B4809" si="145">B4611</f>
        <v>42</v>
      </c>
      <c r="C4746" s="106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5">
        <f t="shared" si="145"/>
        <v>43</v>
      </c>
      <c r="C4747" s="106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5">
        <f t="shared" si="145"/>
        <v>44</v>
      </c>
      <c r="C4748" s="106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5">
        <f t="shared" si="145"/>
        <v>46</v>
      </c>
      <c r="C4749" s="106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5">
        <f t="shared" si="145"/>
        <v>47</v>
      </c>
      <c r="C4750" s="106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5">
        <f t="shared" si="145"/>
        <v>48</v>
      </c>
      <c r="C4751" s="106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5">
        <f t="shared" si="145"/>
        <v>50</v>
      </c>
      <c r="C4752" s="106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5">
        <f t="shared" si="145"/>
        <v>54</v>
      </c>
      <c r="C4753" s="106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5">
        <f t="shared" si="145"/>
        <v>58</v>
      </c>
      <c r="C4754" s="106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5">
        <f t="shared" si="145"/>
        <v>62</v>
      </c>
      <c r="C4755" s="106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5">
        <f t="shared" si="145"/>
        <v>63</v>
      </c>
      <c r="C4756" s="106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5">
        <f t="shared" si="145"/>
        <v>64</v>
      </c>
      <c r="C4757" s="106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5">
        <f t="shared" si="145"/>
        <v>68</v>
      </c>
      <c r="C4758" s="106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5">
        <f t="shared" si="145"/>
        <v>74</v>
      </c>
      <c r="C4759" s="106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5">
        <f t="shared" si="145"/>
        <v>83</v>
      </c>
      <c r="C4760" s="106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5">
        <f t="shared" si="145"/>
        <v>86</v>
      </c>
      <c r="C4761" s="106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5">
        <f t="shared" si="145"/>
        <v>90</v>
      </c>
      <c r="C4762" s="106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5">
        <f t="shared" si="145"/>
        <v>93</v>
      </c>
      <c r="C4763" s="106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5">
        <f t="shared" si="145"/>
        <v>94</v>
      </c>
      <c r="C4764" s="106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5">
        <f t="shared" si="145"/>
        <v>96</v>
      </c>
      <c r="C4765" s="106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5">
        <f t="shared" si="145"/>
        <v>98</v>
      </c>
      <c r="C4766" s="106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5">
        <f t="shared" si="145"/>
        <v>107</v>
      </c>
      <c r="C4767" s="106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5">
        <f t="shared" si="145"/>
        <v>110</v>
      </c>
      <c r="C4768" s="106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5">
        <f t="shared" si="145"/>
        <v>116</v>
      </c>
      <c r="C4769" s="106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5">
        <f t="shared" si="145"/>
        <v>140</v>
      </c>
      <c r="C4770" s="106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5">
        <f t="shared" si="145"/>
        <v>141</v>
      </c>
      <c r="C4771" s="106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5">
        <f t="shared" si="145"/>
        <v>147</v>
      </c>
      <c r="C4772" s="106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5">
        <f t="shared" si="145"/>
        <v>156</v>
      </c>
      <c r="C4773" s="106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5">
        <f t="shared" si="145"/>
        <v>163</v>
      </c>
      <c r="C4774" s="106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5">
        <f t="shared" si="145"/>
        <v>167</v>
      </c>
      <c r="C4775" s="106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5">
        <f t="shared" si="145"/>
        <v>171</v>
      </c>
      <c r="C4776" s="106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5">
        <f t="shared" si="145"/>
        <v>172</v>
      </c>
      <c r="C4777" s="106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5">
        <f t="shared" si="145"/>
        <v>173</v>
      </c>
      <c r="C4778" s="106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5">
        <f t="shared" si="145"/>
        <v>174</v>
      </c>
      <c r="C4779" s="106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5">
        <f t="shared" si="145"/>
        <v>176</v>
      </c>
      <c r="C4780" s="106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5">
        <f t="shared" si="145"/>
        <v>183</v>
      </c>
      <c r="C4781" s="106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5">
        <f t="shared" si="145"/>
        <v>194</v>
      </c>
      <c r="C4782" s="106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5">
        <f t="shared" si="145"/>
        <v>203</v>
      </c>
      <c r="C4783" s="106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5">
        <f t="shared" si="145"/>
        <v>204</v>
      </c>
      <c r="C4784" s="106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5">
        <f t="shared" si="145"/>
        <v>205</v>
      </c>
      <c r="C4785" s="106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5">
        <f t="shared" si="145"/>
        <v>207</v>
      </c>
      <c r="C4786" s="106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5">
        <f t="shared" si="145"/>
        <v>208</v>
      </c>
      <c r="C4787" s="106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5">
        <f t="shared" si="145"/>
        <v>209</v>
      </c>
      <c r="C4788" s="106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5">
        <f t="shared" si="145"/>
        <v>211</v>
      </c>
      <c r="C4789" s="106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5">
        <f t="shared" si="145"/>
        <v>212</v>
      </c>
      <c r="C4790" s="106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5">
        <f t="shared" si="145"/>
        <v>224</v>
      </c>
      <c r="C4791" s="106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5">
        <f t="shared" si="145"/>
        <v>225</v>
      </c>
      <c r="C4792" s="106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5">
        <f t="shared" si="145"/>
        <v>226</v>
      </c>
      <c r="C4793" s="106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5">
        <f t="shared" si="145"/>
        <v>227</v>
      </c>
      <c r="C4794" s="106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5">
        <f t="shared" si="145"/>
        <v>228</v>
      </c>
      <c r="C4795" s="106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5">
        <f t="shared" si="145"/>
        <v>229</v>
      </c>
      <c r="C4796" s="106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5">
        <f t="shared" si="145"/>
        <v>230</v>
      </c>
      <c r="C4797" s="106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5">
        <f t="shared" si="145"/>
        <v>231</v>
      </c>
      <c r="C4798" s="106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5">
        <f t="shared" si="145"/>
        <v>232</v>
      </c>
      <c r="C4799" s="106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5">
        <f t="shared" si="145"/>
        <v>233</v>
      </c>
      <c r="C4800" s="106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5">
        <f t="shared" si="145"/>
        <v>234</v>
      </c>
      <c r="C4801" s="106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5">
        <f t="shared" si="145"/>
        <v>235</v>
      </c>
      <c r="C4802" s="106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5">
        <f t="shared" si="145"/>
        <v>236</v>
      </c>
      <c r="C4803" s="106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5">
        <f t="shared" si="145"/>
        <v>237</v>
      </c>
      <c r="C4804" s="106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5">
        <f t="shared" si="145"/>
        <v>238</v>
      </c>
      <c r="C4805" s="106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5">
        <f t="shared" si="145"/>
        <v>239</v>
      </c>
      <c r="C4806" s="106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5">
        <f t="shared" si="145"/>
        <v>240</v>
      </c>
      <c r="C4807" s="106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5">
        <f t="shared" si="145"/>
        <v>241</v>
      </c>
      <c r="C4808" s="106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5">
        <f t="shared" si="145"/>
        <v>242</v>
      </c>
      <c r="C4809" s="106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5">
        <f t="shared" ref="B4810:B4873" si="147">B4675</f>
        <v>243</v>
      </c>
      <c r="C4810" s="106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5">
        <f t="shared" si="147"/>
        <v>244</v>
      </c>
      <c r="C4811" s="106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5">
        <f t="shared" si="147"/>
        <v>245</v>
      </c>
      <c r="C4812" s="106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5">
        <f t="shared" si="147"/>
        <v>246</v>
      </c>
      <c r="C4813" s="106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5">
        <f t="shared" si="147"/>
        <v>247</v>
      </c>
      <c r="C4814" s="106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5">
        <f t="shared" si="147"/>
        <v>248</v>
      </c>
      <c r="C4815" s="106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5">
        <f t="shared" si="147"/>
        <v>249</v>
      </c>
      <c r="C4816" s="106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5">
        <f t="shared" si="147"/>
        <v>250</v>
      </c>
      <c r="C4817" s="106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5">
        <f t="shared" si="147"/>
        <v>251</v>
      </c>
      <c r="C4818" s="106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5">
        <f t="shared" si="147"/>
        <v>252</v>
      </c>
      <c r="C4819" s="106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5">
        <f t="shared" si="147"/>
        <v>253</v>
      </c>
      <c r="C4820" s="106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5">
        <f t="shared" si="147"/>
        <v>254</v>
      </c>
      <c r="C4821" s="106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5">
        <f t="shared" si="147"/>
        <v>255</v>
      </c>
      <c r="C4822" s="106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5">
        <f t="shared" si="147"/>
        <v>256</v>
      </c>
      <c r="C4823" s="106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5">
        <f t="shared" si="147"/>
        <v>257</v>
      </c>
      <c r="C4824" s="106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5">
        <f t="shared" si="147"/>
        <v>258</v>
      </c>
      <c r="C4825" s="106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5">
        <f t="shared" si="147"/>
        <v>259</v>
      </c>
      <c r="C4826" s="106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5">
        <f t="shared" si="147"/>
        <v>260</v>
      </c>
      <c r="C4827" s="106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5">
        <f t="shared" si="147"/>
        <v>261</v>
      </c>
      <c r="C4828" s="106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5">
        <f t="shared" si="147"/>
        <v>262</v>
      </c>
      <c r="C4829" s="106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5">
        <f t="shared" si="147"/>
        <v>263</v>
      </c>
      <c r="C4830" s="106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5">
        <f t="shared" si="147"/>
        <v>264</v>
      </c>
      <c r="C4831" s="106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5">
        <f t="shared" si="147"/>
        <v>265</v>
      </c>
      <c r="C4832" s="106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5">
        <f t="shared" si="147"/>
        <v>266</v>
      </c>
      <c r="C4833" s="106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5">
        <f t="shared" si="147"/>
        <v>301</v>
      </c>
      <c r="C4834" s="106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5">
        <f t="shared" si="147"/>
        <v>302</v>
      </c>
      <c r="C4835" s="106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5">
        <f t="shared" si="147"/>
        <v>303</v>
      </c>
      <c r="C4836" s="106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5">
        <f t="shared" si="147"/>
        <v>304</v>
      </c>
      <c r="C4837" s="106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5">
        <f t="shared" si="147"/>
        <v>305</v>
      </c>
      <c r="C4838" s="106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5">
        <f t="shared" si="147"/>
        <v>306</v>
      </c>
      <c r="C4839" s="106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5">
        <f t="shared" si="147"/>
        <v>307</v>
      </c>
      <c r="C4840" s="106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5">
        <f t="shared" si="147"/>
        <v>308</v>
      </c>
      <c r="C4841" s="106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5">
        <f t="shared" si="147"/>
        <v>309</v>
      </c>
      <c r="C4842" s="106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5">
        <f t="shared" si="147"/>
        <v>310</v>
      </c>
      <c r="C4843" s="106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5">
        <f t="shared" si="147"/>
        <v>311</v>
      </c>
      <c r="C4844" s="106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5">
        <f t="shared" si="147"/>
        <v>312</v>
      </c>
      <c r="C4845" s="106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5">
        <f t="shared" si="147"/>
        <v>1301</v>
      </c>
      <c r="C4846" s="106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5">
        <f t="shared" si="147"/>
        <v>1302</v>
      </c>
      <c r="C4847" s="106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5">
        <f t="shared" si="147"/>
        <v>1303</v>
      </c>
      <c r="C4848" s="106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5">
        <f t="shared" si="147"/>
        <v>1304</v>
      </c>
      <c r="C4849" s="106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5">
        <f t="shared" si="147"/>
        <v>1315</v>
      </c>
      <c r="C4850" s="106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5">
        <f t="shared" si="147"/>
        <v>1316</v>
      </c>
      <c r="C4851" s="106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5">
        <f t="shared" si="147"/>
        <v>1318</v>
      </c>
      <c r="C4852" s="106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5">
        <f t="shared" si="147"/>
        <v>1321</v>
      </c>
      <c r="C4853" s="106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5">
        <f t="shared" si="147"/>
        <v>1322</v>
      </c>
      <c r="C4854" s="106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5">
        <f t="shared" si="147"/>
        <v>1323</v>
      </c>
      <c r="C4855" s="106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5">
        <f t="shared" si="147"/>
        <v>1325</v>
      </c>
      <c r="C4856" s="106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5">
        <f t="shared" si="147"/>
        <v>1326</v>
      </c>
      <c r="C4857" s="106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5">
        <f t="shared" si="147"/>
        <v>1501</v>
      </c>
      <c r="C4858" s="106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5">
        <f t="shared" si="147"/>
        <v>1502</v>
      </c>
      <c r="C4859" s="106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5">
        <f t="shared" si="147"/>
        <v>1503</v>
      </c>
      <c r="C4860" s="106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5">
        <f t="shared" si="147"/>
        <v>1504</v>
      </c>
      <c r="C4861" s="106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5">
        <f t="shared" si="147"/>
        <v>1</v>
      </c>
      <c r="C4862" s="106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5">
        <f t="shared" si="147"/>
        <v>2</v>
      </c>
      <c r="C4863" s="106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5">
        <f t="shared" si="147"/>
        <v>4</v>
      </c>
      <c r="C4864" s="106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5">
        <f t="shared" si="147"/>
        <v>9</v>
      </c>
      <c r="C4865" s="106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5">
        <f t="shared" si="147"/>
        <v>12</v>
      </c>
      <c r="C4866" s="106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5">
        <f t="shared" si="147"/>
        <v>13</v>
      </c>
      <c r="C4867" s="106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5">
        <f t="shared" si="147"/>
        <v>15</v>
      </c>
      <c r="C4868" s="106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5">
        <f t="shared" si="147"/>
        <v>21</v>
      </c>
      <c r="C4869" s="106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5">
        <f t="shared" si="147"/>
        <v>22</v>
      </c>
      <c r="C4870" s="106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5">
        <f t="shared" si="147"/>
        <v>23</v>
      </c>
      <c r="C4871" s="106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5">
        <f t="shared" si="147"/>
        <v>24</v>
      </c>
      <c r="C4872" s="106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5">
        <f t="shared" si="147"/>
        <v>25</v>
      </c>
      <c r="C4873" s="106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5">
        <f t="shared" ref="B4874:B4937" si="149">B4739</f>
        <v>26</v>
      </c>
      <c r="C4874" s="106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5">
        <f t="shared" si="149"/>
        <v>27</v>
      </c>
      <c r="C4875" s="106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5">
        <f t="shared" si="149"/>
        <v>28</v>
      </c>
      <c r="C4876" s="106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5">
        <f t="shared" si="149"/>
        <v>32</v>
      </c>
      <c r="C4877" s="106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5">
        <f t="shared" si="149"/>
        <v>34</v>
      </c>
      <c r="C4878" s="106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5">
        <f t="shared" si="149"/>
        <v>35</v>
      </c>
      <c r="C4879" s="106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5">
        <f t="shared" si="149"/>
        <v>36</v>
      </c>
      <c r="C4880" s="106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5">
        <f t="shared" si="149"/>
        <v>42</v>
      </c>
      <c r="C4881" s="106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5">
        <f t="shared" si="149"/>
        <v>43</v>
      </c>
      <c r="C4882" s="106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5">
        <f t="shared" si="149"/>
        <v>44</v>
      </c>
      <c r="C4883" s="106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5">
        <f t="shared" si="149"/>
        <v>46</v>
      </c>
      <c r="C4884" s="106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5">
        <f t="shared" si="149"/>
        <v>47</v>
      </c>
      <c r="C4885" s="106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5">
        <f t="shared" si="149"/>
        <v>48</v>
      </c>
      <c r="C4886" s="106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5">
        <f t="shared" si="149"/>
        <v>50</v>
      </c>
      <c r="C4887" s="106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5">
        <f t="shared" si="149"/>
        <v>54</v>
      </c>
      <c r="C4888" s="106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5">
        <f t="shared" si="149"/>
        <v>58</v>
      </c>
      <c r="C4889" s="106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5">
        <f t="shared" si="149"/>
        <v>62</v>
      </c>
      <c r="C4890" s="106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5">
        <f t="shared" si="149"/>
        <v>63</v>
      </c>
      <c r="C4891" s="106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5">
        <f t="shared" si="149"/>
        <v>64</v>
      </c>
      <c r="C4892" s="106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5">
        <f t="shared" si="149"/>
        <v>68</v>
      </c>
      <c r="C4893" s="106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5">
        <f t="shared" si="149"/>
        <v>74</v>
      </c>
      <c r="C4894" s="106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5">
        <f t="shared" si="149"/>
        <v>83</v>
      </c>
      <c r="C4895" s="106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5">
        <f t="shared" si="149"/>
        <v>86</v>
      </c>
      <c r="C4896" s="106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5">
        <f t="shared" si="149"/>
        <v>90</v>
      </c>
      <c r="C4897" s="106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5">
        <f t="shared" si="149"/>
        <v>93</v>
      </c>
      <c r="C4898" s="106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5">
        <f t="shared" si="149"/>
        <v>94</v>
      </c>
      <c r="C4899" s="106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5">
        <f t="shared" si="149"/>
        <v>96</v>
      </c>
      <c r="C4900" s="106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5">
        <f t="shared" si="149"/>
        <v>98</v>
      </c>
      <c r="C4901" s="106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5">
        <f t="shared" si="149"/>
        <v>107</v>
      </c>
      <c r="C4902" s="106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5">
        <f t="shared" si="149"/>
        <v>110</v>
      </c>
      <c r="C4903" s="106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5">
        <f t="shared" si="149"/>
        <v>116</v>
      </c>
      <c r="C4904" s="106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5">
        <f t="shared" si="149"/>
        <v>140</v>
      </c>
      <c r="C4905" s="106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5">
        <f t="shared" si="149"/>
        <v>141</v>
      </c>
      <c r="C4906" s="106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5">
        <f t="shared" si="149"/>
        <v>147</v>
      </c>
      <c r="C4907" s="106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5">
        <f t="shared" si="149"/>
        <v>156</v>
      </c>
      <c r="C4908" s="106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5">
        <f t="shared" si="149"/>
        <v>163</v>
      </c>
      <c r="C4909" s="106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5">
        <f t="shared" si="149"/>
        <v>167</v>
      </c>
      <c r="C4910" s="106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5">
        <f t="shared" si="149"/>
        <v>171</v>
      </c>
      <c r="C4911" s="106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5">
        <f t="shared" si="149"/>
        <v>172</v>
      </c>
      <c r="C4912" s="106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5">
        <f t="shared" si="149"/>
        <v>173</v>
      </c>
      <c r="C4913" s="106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5">
        <f t="shared" si="149"/>
        <v>174</v>
      </c>
      <c r="C4914" s="106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5">
        <f t="shared" si="149"/>
        <v>176</v>
      </c>
      <c r="C4915" s="106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5">
        <f t="shared" si="149"/>
        <v>183</v>
      </c>
      <c r="C4916" s="106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5">
        <f t="shared" si="149"/>
        <v>194</v>
      </c>
      <c r="C4917" s="106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5">
        <f t="shared" si="149"/>
        <v>203</v>
      </c>
      <c r="C4918" s="106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5">
        <f t="shared" si="149"/>
        <v>204</v>
      </c>
      <c r="C4919" s="106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5">
        <f t="shared" si="149"/>
        <v>205</v>
      </c>
      <c r="C4920" s="106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5">
        <f t="shared" si="149"/>
        <v>207</v>
      </c>
      <c r="C4921" s="106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5">
        <f t="shared" si="149"/>
        <v>208</v>
      </c>
      <c r="C4922" s="106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5">
        <f t="shared" si="149"/>
        <v>209</v>
      </c>
      <c r="C4923" s="106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5">
        <f t="shared" si="149"/>
        <v>211</v>
      </c>
      <c r="C4924" s="106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5">
        <f t="shared" si="149"/>
        <v>212</v>
      </c>
      <c r="C4925" s="106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5">
        <f t="shared" si="149"/>
        <v>224</v>
      </c>
      <c r="C4926" s="106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5">
        <f t="shared" si="149"/>
        <v>225</v>
      </c>
      <c r="C4927" s="106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5">
        <f t="shared" si="149"/>
        <v>226</v>
      </c>
      <c r="C4928" s="106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5">
        <f t="shared" si="149"/>
        <v>227</v>
      </c>
      <c r="C4929" s="106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5">
        <f t="shared" si="149"/>
        <v>228</v>
      </c>
      <c r="C4930" s="106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5">
        <f t="shared" si="149"/>
        <v>229</v>
      </c>
      <c r="C4931" s="106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5">
        <f t="shared" si="149"/>
        <v>230</v>
      </c>
      <c r="C4932" s="106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5">
        <f t="shared" si="149"/>
        <v>231</v>
      </c>
      <c r="C4933" s="106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5">
        <f t="shared" si="149"/>
        <v>232</v>
      </c>
      <c r="C4934" s="106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5">
        <f t="shared" si="149"/>
        <v>233</v>
      </c>
      <c r="C4935" s="106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5">
        <f t="shared" si="149"/>
        <v>234</v>
      </c>
      <c r="C4936" s="106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5">
        <f t="shared" si="149"/>
        <v>235</v>
      </c>
      <c r="C4937" s="106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5">
        <f t="shared" ref="B4938:B5001" si="151">B4803</f>
        <v>236</v>
      </c>
      <c r="C4938" s="106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5">
        <f t="shared" si="151"/>
        <v>237</v>
      </c>
      <c r="C4939" s="106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5">
        <f t="shared" si="151"/>
        <v>238</v>
      </c>
      <c r="C4940" s="106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5">
        <f t="shared" si="151"/>
        <v>239</v>
      </c>
      <c r="C4941" s="106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5">
        <f t="shared" si="151"/>
        <v>240</v>
      </c>
      <c r="C4942" s="106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5">
        <f t="shared" si="151"/>
        <v>241</v>
      </c>
      <c r="C4943" s="106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5">
        <f t="shared" si="151"/>
        <v>242</v>
      </c>
      <c r="C4944" s="106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5">
        <f t="shared" si="151"/>
        <v>243</v>
      </c>
      <c r="C4945" s="106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5">
        <f t="shared" si="151"/>
        <v>244</v>
      </c>
      <c r="C4946" s="106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5">
        <f t="shared" si="151"/>
        <v>245</v>
      </c>
      <c r="C4947" s="106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5">
        <f t="shared" si="151"/>
        <v>246</v>
      </c>
      <c r="C4948" s="106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5">
        <f t="shared" si="151"/>
        <v>247</v>
      </c>
      <c r="C4949" s="106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5">
        <f t="shared" si="151"/>
        <v>248</v>
      </c>
      <c r="C4950" s="106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5">
        <f t="shared" si="151"/>
        <v>249</v>
      </c>
      <c r="C4951" s="106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5">
        <f t="shared" si="151"/>
        <v>250</v>
      </c>
      <c r="C4952" s="106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5">
        <f t="shared" si="151"/>
        <v>251</v>
      </c>
      <c r="C4953" s="106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5">
        <f t="shared" si="151"/>
        <v>252</v>
      </c>
      <c r="C4954" s="106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5">
        <f t="shared" si="151"/>
        <v>253</v>
      </c>
      <c r="C4955" s="106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5">
        <f t="shared" si="151"/>
        <v>254</v>
      </c>
      <c r="C4956" s="106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5">
        <f t="shared" si="151"/>
        <v>255</v>
      </c>
      <c r="C4957" s="106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5">
        <f t="shared" si="151"/>
        <v>256</v>
      </c>
      <c r="C4958" s="106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5">
        <f t="shared" si="151"/>
        <v>257</v>
      </c>
      <c r="C4959" s="106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5">
        <f t="shared" si="151"/>
        <v>258</v>
      </c>
      <c r="C4960" s="106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5">
        <f t="shared" si="151"/>
        <v>259</v>
      </c>
      <c r="C4961" s="106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5">
        <f t="shared" si="151"/>
        <v>260</v>
      </c>
      <c r="C4962" s="106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5">
        <f t="shared" si="151"/>
        <v>261</v>
      </c>
      <c r="C4963" s="106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5">
        <f t="shared" si="151"/>
        <v>262</v>
      </c>
      <c r="C4964" s="106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5">
        <f t="shared" si="151"/>
        <v>263</v>
      </c>
      <c r="C4965" s="106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5">
        <f t="shared" si="151"/>
        <v>264</v>
      </c>
      <c r="C4966" s="106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5">
        <f t="shared" si="151"/>
        <v>265</v>
      </c>
      <c r="C4967" s="106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5">
        <f t="shared" si="151"/>
        <v>266</v>
      </c>
      <c r="C4968" s="106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5">
        <f t="shared" si="151"/>
        <v>301</v>
      </c>
      <c r="C4969" s="106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5">
        <f t="shared" si="151"/>
        <v>302</v>
      </c>
      <c r="C4970" s="106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5">
        <f t="shared" si="151"/>
        <v>303</v>
      </c>
      <c r="C4971" s="106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5">
        <f t="shared" si="151"/>
        <v>304</v>
      </c>
      <c r="C4972" s="106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5">
        <f t="shared" si="151"/>
        <v>305</v>
      </c>
      <c r="C4973" s="106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5">
        <f t="shared" si="151"/>
        <v>306</v>
      </c>
      <c r="C4974" s="106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5">
        <f t="shared" si="151"/>
        <v>307</v>
      </c>
      <c r="C4975" s="106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5">
        <f t="shared" si="151"/>
        <v>308</v>
      </c>
      <c r="C4976" s="106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5">
        <f t="shared" si="151"/>
        <v>309</v>
      </c>
      <c r="C4977" s="106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5">
        <f t="shared" si="151"/>
        <v>310</v>
      </c>
      <c r="C4978" s="106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5">
        <f t="shared" si="151"/>
        <v>311</v>
      </c>
      <c r="C4979" s="106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5">
        <f t="shared" si="151"/>
        <v>312</v>
      </c>
      <c r="C4980" s="106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5">
        <f t="shared" si="151"/>
        <v>1301</v>
      </c>
      <c r="C4981" s="106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5">
        <f t="shared" si="151"/>
        <v>1302</v>
      </c>
      <c r="C4982" s="106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5">
        <f t="shared" si="151"/>
        <v>1303</v>
      </c>
      <c r="C4983" s="106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5">
        <f t="shared" si="151"/>
        <v>1304</v>
      </c>
      <c r="C4984" s="106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5">
        <f t="shared" si="151"/>
        <v>1315</v>
      </c>
      <c r="C4985" s="106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5">
        <f t="shared" si="151"/>
        <v>1316</v>
      </c>
      <c r="C4986" s="106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5">
        <f t="shared" si="151"/>
        <v>1318</v>
      </c>
      <c r="C4987" s="106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5">
        <f t="shared" si="151"/>
        <v>1321</v>
      </c>
      <c r="C4988" s="106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5">
        <f t="shared" si="151"/>
        <v>1322</v>
      </c>
      <c r="C4989" s="106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5">
        <f t="shared" si="151"/>
        <v>1323</v>
      </c>
      <c r="C4990" s="106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5">
        <f t="shared" si="151"/>
        <v>1325</v>
      </c>
      <c r="C4991" s="106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5">
        <f t="shared" si="151"/>
        <v>1326</v>
      </c>
      <c r="C4992" s="106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5">
        <f t="shared" si="151"/>
        <v>1501</v>
      </c>
      <c r="C4993" s="106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5">
        <f t="shared" si="151"/>
        <v>1502</v>
      </c>
      <c r="C4994" s="106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5">
        <f t="shared" si="151"/>
        <v>1503</v>
      </c>
      <c r="C4995" s="106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5">
        <f t="shared" si="151"/>
        <v>1504</v>
      </c>
      <c r="C4996" s="106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5">
        <f t="shared" si="151"/>
        <v>1</v>
      </c>
      <c r="C4997" s="106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5">
        <f t="shared" si="151"/>
        <v>2</v>
      </c>
      <c r="C4998" s="106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5">
        <f t="shared" si="151"/>
        <v>4</v>
      </c>
      <c r="C4999" s="106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5">
        <f t="shared" si="151"/>
        <v>9</v>
      </c>
      <c r="C5000" s="106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5">
        <f t="shared" si="151"/>
        <v>12</v>
      </c>
      <c r="C5001" s="106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5">
        <f t="shared" ref="B5002:B5065" si="153">B4867</f>
        <v>13</v>
      </c>
      <c r="C5002" s="106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5">
        <f t="shared" si="153"/>
        <v>15</v>
      </c>
      <c r="C5003" s="106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5">
        <f t="shared" si="153"/>
        <v>21</v>
      </c>
      <c r="C5004" s="106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5">
        <f t="shared" si="153"/>
        <v>22</v>
      </c>
      <c r="C5005" s="106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5">
        <f t="shared" si="153"/>
        <v>23</v>
      </c>
      <c r="C5006" s="106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5">
        <f t="shared" si="153"/>
        <v>24</v>
      </c>
      <c r="C5007" s="106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5">
        <f t="shared" si="153"/>
        <v>25</v>
      </c>
      <c r="C5008" s="106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5">
        <f t="shared" si="153"/>
        <v>26</v>
      </c>
      <c r="C5009" s="106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5">
        <f t="shared" si="153"/>
        <v>27</v>
      </c>
      <c r="C5010" s="106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5">
        <f t="shared" si="153"/>
        <v>28</v>
      </c>
      <c r="C5011" s="106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5">
        <f t="shared" si="153"/>
        <v>32</v>
      </c>
      <c r="C5012" s="106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5">
        <f t="shared" si="153"/>
        <v>34</v>
      </c>
      <c r="C5013" s="106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5">
        <f t="shared" si="153"/>
        <v>35</v>
      </c>
      <c r="C5014" s="106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5">
        <f t="shared" si="153"/>
        <v>36</v>
      </c>
      <c r="C5015" s="106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5">
        <f t="shared" si="153"/>
        <v>42</v>
      </c>
      <c r="C5016" s="106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5">
        <f t="shared" si="153"/>
        <v>43</v>
      </c>
      <c r="C5017" s="106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5">
        <f t="shared" si="153"/>
        <v>44</v>
      </c>
      <c r="C5018" s="106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5">
        <f t="shared" si="153"/>
        <v>46</v>
      </c>
      <c r="C5019" s="106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5">
        <f t="shared" si="153"/>
        <v>47</v>
      </c>
      <c r="C5020" s="106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5">
        <f t="shared" si="153"/>
        <v>48</v>
      </c>
      <c r="C5021" s="106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5">
        <f t="shared" si="153"/>
        <v>50</v>
      </c>
      <c r="C5022" s="106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5">
        <f t="shared" si="153"/>
        <v>54</v>
      </c>
      <c r="C5023" s="106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5">
        <f t="shared" si="153"/>
        <v>58</v>
      </c>
      <c r="C5024" s="106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5">
        <f t="shared" si="153"/>
        <v>62</v>
      </c>
      <c r="C5025" s="106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5">
        <f t="shared" si="153"/>
        <v>63</v>
      </c>
      <c r="C5026" s="106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5">
        <f t="shared" si="153"/>
        <v>64</v>
      </c>
      <c r="C5027" s="106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5">
        <f t="shared" si="153"/>
        <v>68</v>
      </c>
      <c r="C5028" s="106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5">
        <f t="shared" si="153"/>
        <v>74</v>
      </c>
      <c r="C5029" s="106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5">
        <f t="shared" si="153"/>
        <v>83</v>
      </c>
      <c r="C5030" s="106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5">
        <f t="shared" si="153"/>
        <v>86</v>
      </c>
      <c r="C5031" s="106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5">
        <f t="shared" si="153"/>
        <v>90</v>
      </c>
      <c r="C5032" s="106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5">
        <f t="shared" si="153"/>
        <v>93</v>
      </c>
      <c r="C5033" s="106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5">
        <f t="shared" si="153"/>
        <v>94</v>
      </c>
      <c r="C5034" s="106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5">
        <f t="shared" si="153"/>
        <v>96</v>
      </c>
      <c r="C5035" s="106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5">
        <f t="shared" si="153"/>
        <v>98</v>
      </c>
      <c r="C5036" s="106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5">
        <f t="shared" si="153"/>
        <v>107</v>
      </c>
      <c r="C5037" s="106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5">
        <f t="shared" si="153"/>
        <v>110</v>
      </c>
      <c r="C5038" s="106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5">
        <f t="shared" si="153"/>
        <v>116</v>
      </c>
      <c r="C5039" s="106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5">
        <f t="shared" si="153"/>
        <v>140</v>
      </c>
      <c r="C5040" s="106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5">
        <f t="shared" si="153"/>
        <v>141</v>
      </c>
      <c r="C5041" s="106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5">
        <f t="shared" si="153"/>
        <v>147</v>
      </c>
      <c r="C5042" s="106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5">
        <f t="shared" si="153"/>
        <v>156</v>
      </c>
      <c r="C5043" s="106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5">
        <f t="shared" si="153"/>
        <v>163</v>
      </c>
      <c r="C5044" s="106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5">
        <f t="shared" si="153"/>
        <v>167</v>
      </c>
      <c r="C5045" s="106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5">
        <f t="shared" si="153"/>
        <v>171</v>
      </c>
      <c r="C5046" s="106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5">
        <f t="shared" si="153"/>
        <v>172</v>
      </c>
      <c r="C5047" s="106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5">
        <f t="shared" si="153"/>
        <v>173</v>
      </c>
      <c r="C5048" s="106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5">
        <f t="shared" si="153"/>
        <v>174</v>
      </c>
      <c r="C5049" s="106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5">
        <f t="shared" si="153"/>
        <v>176</v>
      </c>
      <c r="C5050" s="106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5">
        <f t="shared" si="153"/>
        <v>183</v>
      </c>
      <c r="C5051" s="106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5">
        <f t="shared" si="153"/>
        <v>194</v>
      </c>
      <c r="C5052" s="106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5">
        <f t="shared" si="153"/>
        <v>203</v>
      </c>
      <c r="C5053" s="106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5">
        <f t="shared" si="153"/>
        <v>204</v>
      </c>
      <c r="C5054" s="106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5">
        <f t="shared" si="153"/>
        <v>205</v>
      </c>
      <c r="C5055" s="106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5">
        <f t="shared" si="153"/>
        <v>207</v>
      </c>
      <c r="C5056" s="106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5">
        <f t="shared" si="153"/>
        <v>208</v>
      </c>
      <c r="C5057" s="106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5">
        <f t="shared" si="153"/>
        <v>209</v>
      </c>
      <c r="C5058" s="106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5">
        <f t="shared" si="153"/>
        <v>211</v>
      </c>
      <c r="C5059" s="106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5">
        <f t="shared" si="153"/>
        <v>212</v>
      </c>
      <c r="C5060" s="106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5">
        <f t="shared" si="153"/>
        <v>224</v>
      </c>
      <c r="C5061" s="106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5">
        <f t="shared" si="153"/>
        <v>225</v>
      </c>
      <c r="C5062" s="106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5">
        <f t="shared" si="153"/>
        <v>226</v>
      </c>
      <c r="C5063" s="106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5">
        <f t="shared" si="153"/>
        <v>227</v>
      </c>
      <c r="C5064" s="106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5">
        <f t="shared" si="153"/>
        <v>228</v>
      </c>
      <c r="C5065" s="106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5">
        <f t="shared" ref="B5066:B5129" si="155">B4931</f>
        <v>229</v>
      </c>
      <c r="C5066" s="106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5">
        <f t="shared" si="155"/>
        <v>230</v>
      </c>
      <c r="C5067" s="106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5">
        <f t="shared" si="155"/>
        <v>231</v>
      </c>
      <c r="C5068" s="106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5">
        <f t="shared" si="155"/>
        <v>232</v>
      </c>
      <c r="C5069" s="106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5">
        <f t="shared" si="155"/>
        <v>233</v>
      </c>
      <c r="C5070" s="106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5">
        <f t="shared" si="155"/>
        <v>234</v>
      </c>
      <c r="C5071" s="106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5">
        <f t="shared" si="155"/>
        <v>235</v>
      </c>
      <c r="C5072" s="106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5">
        <f t="shared" si="155"/>
        <v>236</v>
      </c>
      <c r="C5073" s="106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5">
        <f t="shared" si="155"/>
        <v>237</v>
      </c>
      <c r="C5074" s="106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5">
        <f t="shared" si="155"/>
        <v>238</v>
      </c>
      <c r="C5075" s="106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5">
        <f t="shared" si="155"/>
        <v>239</v>
      </c>
      <c r="C5076" s="106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5">
        <f t="shared" si="155"/>
        <v>240</v>
      </c>
      <c r="C5077" s="106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5">
        <f t="shared" si="155"/>
        <v>241</v>
      </c>
      <c r="C5078" s="106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5">
        <f t="shared" si="155"/>
        <v>242</v>
      </c>
      <c r="C5079" s="106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5">
        <f t="shared" si="155"/>
        <v>243</v>
      </c>
      <c r="C5080" s="106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5">
        <f t="shared" si="155"/>
        <v>244</v>
      </c>
      <c r="C5081" s="106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5">
        <f t="shared" si="155"/>
        <v>245</v>
      </c>
      <c r="C5082" s="106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5">
        <f t="shared" si="155"/>
        <v>246</v>
      </c>
      <c r="C5083" s="106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5">
        <f t="shared" si="155"/>
        <v>247</v>
      </c>
      <c r="C5084" s="106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5">
        <f t="shared" si="155"/>
        <v>248</v>
      </c>
      <c r="C5085" s="106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5">
        <f t="shared" si="155"/>
        <v>249</v>
      </c>
      <c r="C5086" s="106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5">
        <f t="shared" si="155"/>
        <v>250</v>
      </c>
      <c r="C5087" s="106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5">
        <f t="shared" si="155"/>
        <v>251</v>
      </c>
      <c r="C5088" s="106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5">
        <f t="shared" si="155"/>
        <v>252</v>
      </c>
      <c r="C5089" s="106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5">
        <f t="shared" si="155"/>
        <v>253</v>
      </c>
      <c r="C5090" s="106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5">
        <f t="shared" si="155"/>
        <v>254</v>
      </c>
      <c r="C5091" s="106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5">
        <f t="shared" si="155"/>
        <v>255</v>
      </c>
      <c r="C5092" s="106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5">
        <f t="shared" si="155"/>
        <v>256</v>
      </c>
      <c r="C5093" s="106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5">
        <f t="shared" si="155"/>
        <v>257</v>
      </c>
      <c r="C5094" s="106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5">
        <f t="shared" si="155"/>
        <v>258</v>
      </c>
      <c r="C5095" s="106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5">
        <f t="shared" si="155"/>
        <v>259</v>
      </c>
      <c r="C5096" s="106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5">
        <f t="shared" si="155"/>
        <v>260</v>
      </c>
      <c r="C5097" s="106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5">
        <f t="shared" si="155"/>
        <v>261</v>
      </c>
      <c r="C5098" s="106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5">
        <f t="shared" si="155"/>
        <v>262</v>
      </c>
      <c r="C5099" s="106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5">
        <f t="shared" si="155"/>
        <v>263</v>
      </c>
      <c r="C5100" s="106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5">
        <f t="shared" si="155"/>
        <v>264</v>
      </c>
      <c r="C5101" s="106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5">
        <f t="shared" si="155"/>
        <v>265</v>
      </c>
      <c r="C5102" s="106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5">
        <f t="shared" si="155"/>
        <v>266</v>
      </c>
      <c r="C5103" s="106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5">
        <f t="shared" si="155"/>
        <v>301</v>
      </c>
      <c r="C5104" s="106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5">
        <f t="shared" si="155"/>
        <v>302</v>
      </c>
      <c r="C5105" s="106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5">
        <f t="shared" si="155"/>
        <v>303</v>
      </c>
      <c r="C5106" s="106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5">
        <f t="shared" si="155"/>
        <v>304</v>
      </c>
      <c r="C5107" s="106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5">
        <f t="shared" si="155"/>
        <v>305</v>
      </c>
      <c r="C5108" s="106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5">
        <f t="shared" si="155"/>
        <v>306</v>
      </c>
      <c r="C5109" s="106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5">
        <f t="shared" si="155"/>
        <v>307</v>
      </c>
      <c r="C5110" s="106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5">
        <f t="shared" si="155"/>
        <v>308</v>
      </c>
      <c r="C5111" s="106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5">
        <f t="shared" si="155"/>
        <v>309</v>
      </c>
      <c r="C5112" s="106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5">
        <f t="shared" si="155"/>
        <v>310</v>
      </c>
      <c r="C5113" s="106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5">
        <f t="shared" si="155"/>
        <v>311</v>
      </c>
      <c r="C5114" s="106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5">
        <f t="shared" si="155"/>
        <v>312</v>
      </c>
      <c r="C5115" s="106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5">
        <f t="shared" si="155"/>
        <v>1301</v>
      </c>
      <c r="C5116" s="106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5">
        <f t="shared" si="155"/>
        <v>1302</v>
      </c>
      <c r="C5117" s="106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5">
        <f t="shared" si="155"/>
        <v>1303</v>
      </c>
      <c r="C5118" s="106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5">
        <f t="shared" si="155"/>
        <v>1304</v>
      </c>
      <c r="C5119" s="106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5">
        <f t="shared" si="155"/>
        <v>1315</v>
      </c>
      <c r="C5120" s="106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5">
        <f t="shared" si="155"/>
        <v>1316</v>
      </c>
      <c r="C5121" s="106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5">
        <f t="shared" si="155"/>
        <v>1318</v>
      </c>
      <c r="C5122" s="106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5">
        <f t="shared" si="155"/>
        <v>1321</v>
      </c>
      <c r="C5123" s="106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5">
        <f t="shared" si="155"/>
        <v>1322</v>
      </c>
      <c r="C5124" s="106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5">
        <f t="shared" si="155"/>
        <v>1323</v>
      </c>
      <c r="C5125" s="106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5">
        <f t="shared" si="155"/>
        <v>1325</v>
      </c>
      <c r="C5126" s="106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5">
        <f t="shared" si="155"/>
        <v>1326</v>
      </c>
      <c r="C5127" s="106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5">
        <f t="shared" si="155"/>
        <v>1501</v>
      </c>
      <c r="C5128" s="106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5">
        <f t="shared" si="155"/>
        <v>1502</v>
      </c>
      <c r="C5129" s="106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5">
        <f t="shared" ref="B5130:B5193" si="157">B4995</f>
        <v>1503</v>
      </c>
      <c r="C5130" s="106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5">
        <f t="shared" si="157"/>
        <v>1504</v>
      </c>
      <c r="C5131" s="106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5">
        <f t="shared" si="157"/>
        <v>1</v>
      </c>
      <c r="C5132" s="106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5">
        <f t="shared" si="157"/>
        <v>2</v>
      </c>
      <c r="C5133" s="106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5">
        <f t="shared" si="157"/>
        <v>4</v>
      </c>
      <c r="C5134" s="106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5">
        <f t="shared" si="157"/>
        <v>9</v>
      </c>
      <c r="C5135" s="106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5">
        <f t="shared" si="157"/>
        <v>12</v>
      </c>
      <c r="C5136" s="106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5">
        <f t="shared" si="157"/>
        <v>13</v>
      </c>
      <c r="C5137" s="106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5">
        <f t="shared" si="157"/>
        <v>15</v>
      </c>
      <c r="C5138" s="106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5">
        <f t="shared" si="157"/>
        <v>21</v>
      </c>
      <c r="C5139" s="106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5">
        <f t="shared" si="157"/>
        <v>22</v>
      </c>
      <c r="C5140" s="106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5">
        <f t="shared" si="157"/>
        <v>23</v>
      </c>
      <c r="C5141" s="106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5">
        <f t="shared" si="157"/>
        <v>24</v>
      </c>
      <c r="C5142" s="106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5">
        <f t="shared" si="157"/>
        <v>25</v>
      </c>
      <c r="C5143" s="106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5">
        <f t="shared" si="157"/>
        <v>26</v>
      </c>
      <c r="C5144" s="106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5">
        <f t="shared" si="157"/>
        <v>27</v>
      </c>
      <c r="C5145" s="106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5">
        <f t="shared" si="157"/>
        <v>28</v>
      </c>
      <c r="C5146" s="106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5">
        <f t="shared" si="157"/>
        <v>32</v>
      </c>
      <c r="C5147" s="106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5">
        <f t="shared" si="157"/>
        <v>34</v>
      </c>
      <c r="C5148" s="106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5">
        <f t="shared" si="157"/>
        <v>35</v>
      </c>
      <c r="C5149" s="106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5">
        <f t="shared" si="157"/>
        <v>36</v>
      </c>
      <c r="C5150" s="106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5">
        <f t="shared" si="157"/>
        <v>42</v>
      </c>
      <c r="C5151" s="106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5">
        <f t="shared" si="157"/>
        <v>43</v>
      </c>
      <c r="C5152" s="106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5">
        <f t="shared" si="157"/>
        <v>44</v>
      </c>
      <c r="C5153" s="106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5">
        <f t="shared" si="157"/>
        <v>46</v>
      </c>
      <c r="C5154" s="106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5">
        <f t="shared" si="157"/>
        <v>47</v>
      </c>
      <c r="C5155" s="106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5">
        <f t="shared" si="157"/>
        <v>48</v>
      </c>
      <c r="C5156" s="106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5">
        <f t="shared" si="157"/>
        <v>50</v>
      </c>
      <c r="C5157" s="106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5">
        <f t="shared" si="157"/>
        <v>54</v>
      </c>
      <c r="C5158" s="106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5">
        <f t="shared" si="157"/>
        <v>58</v>
      </c>
      <c r="C5159" s="106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5">
        <f t="shared" si="157"/>
        <v>62</v>
      </c>
      <c r="C5160" s="106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5">
        <f t="shared" si="157"/>
        <v>63</v>
      </c>
      <c r="C5161" s="106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5">
        <f t="shared" si="157"/>
        <v>64</v>
      </c>
      <c r="C5162" s="106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5">
        <f t="shared" si="157"/>
        <v>68</v>
      </c>
      <c r="C5163" s="106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5">
        <f t="shared" si="157"/>
        <v>74</v>
      </c>
      <c r="C5164" s="106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5">
        <f t="shared" si="157"/>
        <v>83</v>
      </c>
      <c r="C5165" s="106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5">
        <f t="shared" si="157"/>
        <v>86</v>
      </c>
      <c r="C5166" s="106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5">
        <f t="shared" si="157"/>
        <v>90</v>
      </c>
      <c r="C5167" s="106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5">
        <f t="shared" si="157"/>
        <v>93</v>
      </c>
      <c r="C5168" s="106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5">
        <f t="shared" si="157"/>
        <v>94</v>
      </c>
      <c r="C5169" s="106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5">
        <f t="shared" si="157"/>
        <v>96</v>
      </c>
      <c r="C5170" s="106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5">
        <f t="shared" si="157"/>
        <v>98</v>
      </c>
      <c r="C5171" s="106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5">
        <f t="shared" si="157"/>
        <v>107</v>
      </c>
      <c r="C5172" s="106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5">
        <f t="shared" si="157"/>
        <v>110</v>
      </c>
      <c r="C5173" s="106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5">
        <f t="shared" si="157"/>
        <v>116</v>
      </c>
      <c r="C5174" s="106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5">
        <f t="shared" si="157"/>
        <v>140</v>
      </c>
      <c r="C5175" s="106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5">
        <f t="shared" si="157"/>
        <v>141</v>
      </c>
      <c r="C5176" s="106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5">
        <f t="shared" si="157"/>
        <v>147</v>
      </c>
      <c r="C5177" s="106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5">
        <f t="shared" si="157"/>
        <v>156</v>
      </c>
      <c r="C5178" s="106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5">
        <f t="shared" si="157"/>
        <v>163</v>
      </c>
      <c r="C5179" s="106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5">
        <f t="shared" si="157"/>
        <v>167</v>
      </c>
      <c r="C5180" s="106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5">
        <f t="shared" si="157"/>
        <v>171</v>
      </c>
      <c r="C5181" s="106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5">
        <f t="shared" si="157"/>
        <v>172</v>
      </c>
      <c r="C5182" s="106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5">
        <f t="shared" si="157"/>
        <v>173</v>
      </c>
      <c r="C5183" s="106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5">
        <f t="shared" si="157"/>
        <v>174</v>
      </c>
      <c r="C5184" s="106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5">
        <f t="shared" si="157"/>
        <v>176</v>
      </c>
      <c r="C5185" s="106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5">
        <f t="shared" si="157"/>
        <v>183</v>
      </c>
      <c r="C5186" s="106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5">
        <f t="shared" si="157"/>
        <v>194</v>
      </c>
      <c r="C5187" s="106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5">
        <f t="shared" si="157"/>
        <v>203</v>
      </c>
      <c r="C5188" s="106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5">
        <f t="shared" si="157"/>
        <v>204</v>
      </c>
      <c r="C5189" s="106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5">
        <f t="shared" si="157"/>
        <v>205</v>
      </c>
      <c r="C5190" s="106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5">
        <f t="shared" si="157"/>
        <v>207</v>
      </c>
      <c r="C5191" s="106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5">
        <f t="shared" si="157"/>
        <v>208</v>
      </c>
      <c r="C5192" s="106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5">
        <f t="shared" si="157"/>
        <v>209</v>
      </c>
      <c r="C5193" s="106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5">
        <f t="shared" ref="B5194:B5257" si="159">B5059</f>
        <v>211</v>
      </c>
      <c r="C5194" s="106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5">
        <f t="shared" si="159"/>
        <v>212</v>
      </c>
      <c r="C5195" s="106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5">
        <f t="shared" si="159"/>
        <v>224</v>
      </c>
      <c r="C5196" s="106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5">
        <f t="shared" si="159"/>
        <v>225</v>
      </c>
      <c r="C5197" s="106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5">
        <f t="shared" si="159"/>
        <v>226</v>
      </c>
      <c r="C5198" s="106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5">
        <f t="shared" si="159"/>
        <v>227</v>
      </c>
      <c r="C5199" s="106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5">
        <f t="shared" si="159"/>
        <v>228</v>
      </c>
      <c r="C5200" s="106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5">
        <f t="shared" si="159"/>
        <v>229</v>
      </c>
      <c r="C5201" s="106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5">
        <f t="shared" si="159"/>
        <v>230</v>
      </c>
      <c r="C5202" s="106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5">
        <f t="shared" si="159"/>
        <v>231</v>
      </c>
      <c r="C5203" s="106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5">
        <f t="shared" si="159"/>
        <v>232</v>
      </c>
      <c r="C5204" s="106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5">
        <f t="shared" si="159"/>
        <v>233</v>
      </c>
      <c r="C5205" s="106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5">
        <f t="shared" si="159"/>
        <v>234</v>
      </c>
      <c r="C5206" s="106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5">
        <f t="shared" si="159"/>
        <v>235</v>
      </c>
      <c r="C5207" s="106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5">
        <f t="shared" si="159"/>
        <v>236</v>
      </c>
      <c r="C5208" s="106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5">
        <f t="shared" si="159"/>
        <v>237</v>
      </c>
      <c r="C5209" s="106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5">
        <f t="shared" si="159"/>
        <v>238</v>
      </c>
      <c r="C5210" s="106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5">
        <f t="shared" si="159"/>
        <v>239</v>
      </c>
      <c r="C5211" s="106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5">
        <f t="shared" si="159"/>
        <v>240</v>
      </c>
      <c r="C5212" s="106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5">
        <f t="shared" si="159"/>
        <v>241</v>
      </c>
      <c r="C5213" s="106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5">
        <f t="shared" si="159"/>
        <v>242</v>
      </c>
      <c r="C5214" s="106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5">
        <f t="shared" si="159"/>
        <v>243</v>
      </c>
      <c r="C5215" s="106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5">
        <f t="shared" si="159"/>
        <v>244</v>
      </c>
      <c r="C5216" s="106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5">
        <f t="shared" si="159"/>
        <v>245</v>
      </c>
      <c r="C5217" s="106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5">
        <f t="shared" si="159"/>
        <v>246</v>
      </c>
      <c r="C5218" s="106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5">
        <f t="shared" si="159"/>
        <v>247</v>
      </c>
      <c r="C5219" s="106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5">
        <f t="shared" si="159"/>
        <v>248</v>
      </c>
      <c r="C5220" s="106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5">
        <f t="shared" si="159"/>
        <v>249</v>
      </c>
      <c r="C5221" s="106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5">
        <f t="shared" si="159"/>
        <v>250</v>
      </c>
      <c r="C5222" s="106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5">
        <f t="shared" si="159"/>
        <v>251</v>
      </c>
      <c r="C5223" s="106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5">
        <f t="shared" si="159"/>
        <v>252</v>
      </c>
      <c r="C5224" s="106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5">
        <f t="shared" si="159"/>
        <v>253</v>
      </c>
      <c r="C5225" s="106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5">
        <f t="shared" si="159"/>
        <v>254</v>
      </c>
      <c r="C5226" s="106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5">
        <f t="shared" si="159"/>
        <v>255</v>
      </c>
      <c r="C5227" s="106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5">
        <f t="shared" si="159"/>
        <v>256</v>
      </c>
      <c r="C5228" s="106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5">
        <f t="shared" si="159"/>
        <v>257</v>
      </c>
      <c r="C5229" s="106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5">
        <f t="shared" si="159"/>
        <v>258</v>
      </c>
      <c r="C5230" s="106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5">
        <f t="shared" si="159"/>
        <v>259</v>
      </c>
      <c r="C5231" s="106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5">
        <f t="shared" si="159"/>
        <v>260</v>
      </c>
      <c r="C5232" s="106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5">
        <f t="shared" si="159"/>
        <v>261</v>
      </c>
      <c r="C5233" s="106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5">
        <f t="shared" si="159"/>
        <v>262</v>
      </c>
      <c r="C5234" s="106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5">
        <f t="shared" si="159"/>
        <v>263</v>
      </c>
      <c r="C5235" s="106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5">
        <f t="shared" si="159"/>
        <v>264</v>
      </c>
      <c r="C5236" s="106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5">
        <f t="shared" si="159"/>
        <v>265</v>
      </c>
      <c r="C5237" s="106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5">
        <f t="shared" si="159"/>
        <v>266</v>
      </c>
      <c r="C5238" s="106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5">
        <f t="shared" si="159"/>
        <v>301</v>
      </c>
      <c r="C5239" s="106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5">
        <f t="shared" si="159"/>
        <v>302</v>
      </c>
      <c r="C5240" s="106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5">
        <f t="shared" si="159"/>
        <v>303</v>
      </c>
      <c r="C5241" s="106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5">
        <f t="shared" si="159"/>
        <v>304</v>
      </c>
      <c r="C5242" s="106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5">
        <f t="shared" si="159"/>
        <v>305</v>
      </c>
      <c r="C5243" s="106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5">
        <f t="shared" si="159"/>
        <v>306</v>
      </c>
      <c r="C5244" s="106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5">
        <f t="shared" si="159"/>
        <v>307</v>
      </c>
      <c r="C5245" s="106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5">
        <f t="shared" si="159"/>
        <v>308</v>
      </c>
      <c r="C5246" s="106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5">
        <f t="shared" si="159"/>
        <v>309</v>
      </c>
      <c r="C5247" s="106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5">
        <f t="shared" si="159"/>
        <v>310</v>
      </c>
      <c r="C5248" s="106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5">
        <f t="shared" si="159"/>
        <v>311</v>
      </c>
      <c r="C5249" s="106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5">
        <f t="shared" si="159"/>
        <v>312</v>
      </c>
      <c r="C5250" s="106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5">
        <f t="shared" si="159"/>
        <v>1301</v>
      </c>
      <c r="C5251" s="106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5">
        <f t="shared" si="159"/>
        <v>1302</v>
      </c>
      <c r="C5252" s="106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5">
        <f t="shared" si="159"/>
        <v>1303</v>
      </c>
      <c r="C5253" s="106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5">
        <f t="shared" si="159"/>
        <v>1304</v>
      </c>
      <c r="C5254" s="106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5">
        <f t="shared" si="159"/>
        <v>1315</v>
      </c>
      <c r="C5255" s="106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5">
        <f t="shared" si="159"/>
        <v>1316</v>
      </c>
      <c r="C5256" s="106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5">
        <f t="shared" si="159"/>
        <v>1318</v>
      </c>
      <c r="C5257" s="106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5">
        <f t="shared" ref="B5258:B5266" si="161">B5123</f>
        <v>1321</v>
      </c>
      <c r="C5258" s="106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5">
        <f t="shared" si="161"/>
        <v>1322</v>
      </c>
      <c r="C5259" s="106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5">
        <f t="shared" si="161"/>
        <v>1323</v>
      </c>
      <c r="C5260" s="106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5">
        <f t="shared" si="161"/>
        <v>1325</v>
      </c>
      <c r="C5261" s="106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5">
        <f t="shared" si="161"/>
        <v>1326</v>
      </c>
      <c r="C5262" s="106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5">
        <f t="shared" si="161"/>
        <v>1501</v>
      </c>
      <c r="C5263" s="106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5">
        <f t="shared" si="161"/>
        <v>1502</v>
      </c>
      <c r="C5264" s="106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5">
        <f t="shared" si="161"/>
        <v>1503</v>
      </c>
      <c r="C5265" s="106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5">
        <f t="shared" si="161"/>
        <v>1504</v>
      </c>
      <c r="C5266" s="106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5"/>
      <c r="C5267" s="106"/>
    </row>
    <row r="5268" spans="1:3">
      <c r="A5268" s="3"/>
      <c r="B5268" s="105"/>
      <c r="C5268" s="106"/>
    </row>
    <row r="5269" spans="1:3">
      <c r="A5269" s="3"/>
      <c r="B5269" s="105"/>
      <c r="C5269" s="106"/>
    </row>
    <row r="5270" spans="1:3">
      <c r="A5270" s="3"/>
      <c r="B5270" s="105"/>
      <c r="C5270" s="106"/>
    </row>
    <row r="5271" spans="1:3">
      <c r="A5271" s="3"/>
      <c r="B5271" s="105"/>
      <c r="C5271" s="106"/>
    </row>
    <row r="5272" spans="1:3">
      <c r="A5272" s="3"/>
      <c r="B5272" s="105"/>
      <c r="C5272" s="106"/>
    </row>
    <row r="5273" spans="1:3">
      <c r="A5273" s="3"/>
      <c r="B5273" s="105"/>
      <c r="C5273" s="106"/>
    </row>
    <row r="5274" spans="1:3">
      <c r="A5274" s="3"/>
      <c r="B5274" s="105"/>
      <c r="C5274" s="106"/>
    </row>
    <row r="5275" spans="1:3">
      <c r="A5275" s="3"/>
      <c r="B5275" s="105"/>
      <c r="C5275" s="106"/>
    </row>
    <row r="5276" spans="1:3">
      <c r="A5276" s="3"/>
      <c r="B5276" s="105"/>
      <c r="C5276" s="106"/>
    </row>
    <row r="5277" spans="1:3">
      <c r="A5277" s="3"/>
      <c r="B5277" s="105"/>
      <c r="C5277" s="106"/>
    </row>
    <row r="5278" spans="1:3">
      <c r="A5278" s="3"/>
      <c r="B5278" s="105"/>
      <c r="C5278" s="106"/>
    </row>
    <row r="5279" spans="1:3">
      <c r="A5279" s="3"/>
      <c r="B5279" s="105"/>
      <c r="C5279" s="106"/>
    </row>
    <row r="5280" spans="1:3">
      <c r="A5280" s="3"/>
      <c r="B5280" s="105"/>
      <c r="C5280" s="106"/>
    </row>
    <row r="5281" spans="1:3">
      <c r="A5281" s="3"/>
      <c r="B5281" s="105"/>
      <c r="C5281" s="106"/>
    </row>
    <row r="5282" spans="1:3">
      <c r="A5282" s="3"/>
      <c r="B5282" s="105"/>
      <c r="C5282" s="106"/>
    </row>
    <row r="5283" spans="1:3">
      <c r="A5283" s="3"/>
      <c r="B5283" s="105"/>
      <c r="C5283" s="106"/>
    </row>
    <row r="5284" spans="1:3">
      <c r="A5284" s="3"/>
      <c r="B5284" s="105"/>
      <c r="C5284" s="106"/>
    </row>
    <row r="5285" spans="1:3">
      <c r="A5285" s="3"/>
      <c r="B5285" s="105"/>
      <c r="C5285" s="106"/>
    </row>
    <row r="5286" spans="1:3">
      <c r="A5286" s="3"/>
      <c r="B5286" s="105"/>
      <c r="C5286" s="106"/>
    </row>
    <row r="5287" spans="1:3">
      <c r="A5287" s="3"/>
      <c r="B5287" s="105"/>
      <c r="C5287" s="106"/>
    </row>
    <row r="5288" spans="1:3">
      <c r="A5288" s="3"/>
      <c r="B5288" s="105"/>
      <c r="C5288" s="106"/>
    </row>
    <row r="5289" spans="1:3">
      <c r="A5289" s="3"/>
      <c r="B5289" s="105"/>
      <c r="C5289" s="106"/>
    </row>
    <row r="5290" spans="1:3">
      <c r="A5290" s="3"/>
      <c r="B5290" s="105"/>
      <c r="C5290" s="106"/>
    </row>
    <row r="5291" spans="1:3">
      <c r="A5291" s="3"/>
      <c r="B5291" s="105"/>
      <c r="C5291" s="106"/>
    </row>
    <row r="5292" spans="1:3">
      <c r="A5292" s="3"/>
      <c r="B5292" s="105"/>
      <c r="C5292" s="106"/>
    </row>
    <row r="5293" spans="1:3">
      <c r="A5293" s="3"/>
      <c r="B5293" s="105"/>
      <c r="C5293" s="106"/>
    </row>
    <row r="5294" spans="1:3">
      <c r="A5294" s="3"/>
      <c r="B5294" s="105"/>
      <c r="C5294" s="106"/>
    </row>
    <row r="5295" spans="1:3">
      <c r="A5295" s="3"/>
      <c r="B5295" s="105"/>
      <c r="C5295" s="106"/>
    </row>
    <row r="5296" spans="1:3">
      <c r="A5296" s="3"/>
      <c r="B5296" s="105"/>
      <c r="C5296" s="106"/>
    </row>
    <row r="5297" spans="1:3">
      <c r="A5297" s="3"/>
      <c r="B5297" s="105"/>
      <c r="C5297" s="106"/>
    </row>
    <row r="5298" spans="1:3">
      <c r="A5298" s="3"/>
      <c r="B5298" s="105"/>
      <c r="C5298" s="106"/>
    </row>
    <row r="5299" spans="1:3">
      <c r="A5299" s="3"/>
      <c r="B5299" s="105"/>
      <c r="C5299" s="106"/>
    </row>
    <row r="5300" spans="1:3">
      <c r="A5300" s="3"/>
      <c r="B5300" s="105"/>
      <c r="C5300" s="106"/>
    </row>
    <row r="5301" spans="1:3">
      <c r="A5301" s="3"/>
      <c r="B5301" s="105"/>
      <c r="C5301" s="106"/>
    </row>
    <row r="5302" spans="1:3">
      <c r="A5302" s="3"/>
      <c r="B5302" s="105"/>
      <c r="C5302" s="106"/>
    </row>
    <row r="5303" spans="1:3">
      <c r="A5303" s="3"/>
      <c r="B5303" s="105"/>
      <c r="C5303" s="106"/>
    </row>
    <row r="5304" spans="1:3">
      <c r="A5304" s="3"/>
      <c r="B5304" s="105"/>
      <c r="C5304" s="106"/>
    </row>
    <row r="5305" spans="1:3">
      <c r="A5305" s="3"/>
      <c r="B5305" s="105"/>
      <c r="C5305" s="106"/>
    </row>
    <row r="5306" spans="1:3">
      <c r="A5306" s="3"/>
      <c r="B5306" s="105"/>
      <c r="C5306" s="106"/>
    </row>
    <row r="5307" spans="1:3">
      <c r="A5307" s="3"/>
      <c r="B5307" s="105"/>
      <c r="C5307" s="106"/>
    </row>
    <row r="5308" spans="1:3">
      <c r="A5308" s="3"/>
      <c r="B5308" s="105"/>
      <c r="C5308" s="106"/>
    </row>
    <row r="5309" spans="1:3">
      <c r="A5309" s="3"/>
      <c r="B5309" s="105"/>
      <c r="C5309" s="106"/>
    </row>
    <row r="5310" spans="1:3">
      <c r="A5310" s="3"/>
      <c r="B5310" s="105"/>
      <c r="C5310" s="106"/>
    </row>
    <row r="5311" spans="1:3">
      <c r="A5311" s="3"/>
      <c r="B5311" s="105"/>
      <c r="C5311" s="106"/>
    </row>
    <row r="5312" spans="1:3">
      <c r="A5312" s="3"/>
      <c r="B5312" s="105"/>
      <c r="C5312" s="106"/>
    </row>
    <row r="5313" spans="1:3">
      <c r="A5313" s="3"/>
      <c r="B5313" s="105"/>
      <c r="C5313" s="106"/>
    </row>
    <row r="5314" spans="1:3">
      <c r="A5314" s="3"/>
      <c r="B5314" s="105"/>
      <c r="C5314" s="106"/>
    </row>
    <row r="5315" spans="1:3">
      <c r="A5315" s="3"/>
      <c r="B5315" s="105"/>
      <c r="C5315" s="106"/>
    </row>
    <row r="5316" spans="1:3">
      <c r="A5316" s="3"/>
      <c r="B5316" s="105"/>
      <c r="C5316" s="106"/>
    </row>
    <row r="5317" spans="1:3">
      <c r="A5317" s="3"/>
      <c r="B5317" s="105"/>
      <c r="C5317" s="106"/>
    </row>
    <row r="5318" spans="1:3">
      <c r="A5318" s="3"/>
      <c r="B5318" s="105"/>
      <c r="C5318" s="106"/>
    </row>
    <row r="5319" spans="1:3">
      <c r="A5319" s="3"/>
      <c r="B5319" s="105"/>
      <c r="C5319" s="106"/>
    </row>
    <row r="5320" spans="1:3">
      <c r="A5320" s="3"/>
      <c r="B5320" s="105"/>
      <c r="C5320" s="106"/>
    </row>
    <row r="5321" spans="1:3">
      <c r="A5321" s="3"/>
      <c r="B5321" s="105"/>
      <c r="C5321" s="106"/>
    </row>
    <row r="5322" spans="1:3">
      <c r="A5322" s="3"/>
      <c r="B5322" s="105"/>
      <c r="C5322" s="106"/>
    </row>
    <row r="5323" spans="1:3">
      <c r="A5323" s="3"/>
      <c r="B5323" s="105"/>
      <c r="C5323" s="106"/>
    </row>
    <row r="5324" spans="1:3">
      <c r="A5324" s="3"/>
      <c r="B5324" s="105"/>
      <c r="C5324" s="106"/>
    </row>
    <row r="5325" spans="1:3">
      <c r="A5325" s="3"/>
      <c r="B5325" s="105"/>
      <c r="C5325" s="106"/>
    </row>
    <row r="5326" spans="1:3">
      <c r="A5326" s="3"/>
      <c r="B5326" s="105"/>
      <c r="C5326" s="106"/>
    </row>
    <row r="5327" spans="1:3">
      <c r="A5327" s="3"/>
      <c r="B5327" s="105"/>
      <c r="C5327" s="106"/>
    </row>
    <row r="5328" spans="1:3">
      <c r="A5328" s="3"/>
      <c r="B5328" s="105"/>
      <c r="C5328" s="106"/>
    </row>
    <row r="5329" spans="1:3">
      <c r="A5329" s="3"/>
      <c r="B5329" s="105"/>
      <c r="C5329" s="106"/>
    </row>
    <row r="5330" spans="1:3">
      <c r="A5330" s="3"/>
      <c r="B5330" s="105"/>
      <c r="C5330" s="106"/>
    </row>
    <row r="5331" spans="1:3">
      <c r="A5331" s="3"/>
      <c r="B5331" s="105"/>
      <c r="C5331" s="106"/>
    </row>
    <row r="5332" spans="1:3">
      <c r="A5332" s="3"/>
      <c r="B5332" s="105"/>
      <c r="C5332" s="106"/>
    </row>
    <row r="5333" spans="1:3">
      <c r="A5333" s="3"/>
      <c r="B5333" s="105"/>
      <c r="C5333" s="106"/>
    </row>
    <row r="5334" spans="1:3">
      <c r="A5334" s="3"/>
      <c r="B5334" s="105"/>
      <c r="C5334" s="106"/>
    </row>
    <row r="5335" spans="1:3">
      <c r="A5335" s="3"/>
      <c r="B5335" s="105"/>
      <c r="C5335" s="106"/>
    </row>
    <row r="5336" spans="1:3">
      <c r="A5336" s="3"/>
      <c r="B5336" s="105"/>
      <c r="C5336" s="106"/>
    </row>
    <row r="5337" spans="1:3">
      <c r="A5337" s="3"/>
      <c r="B5337" s="105"/>
      <c r="C5337" s="106"/>
    </row>
    <row r="5338" spans="1:3">
      <c r="A5338" s="3"/>
      <c r="B5338" s="105"/>
      <c r="C5338" s="106"/>
    </row>
    <row r="5339" spans="1:3">
      <c r="A5339" s="3"/>
      <c r="B5339" s="105"/>
      <c r="C5339" s="106"/>
    </row>
    <row r="5340" spans="1:3">
      <c r="A5340" s="3"/>
      <c r="B5340" s="105"/>
      <c r="C5340" s="106"/>
    </row>
    <row r="5341" spans="1:3">
      <c r="A5341" s="3"/>
      <c r="B5341" s="105"/>
      <c r="C5341" s="106"/>
    </row>
    <row r="5342" spans="1:3">
      <c r="A5342" s="3"/>
      <c r="B5342" s="105"/>
      <c r="C5342" s="106"/>
    </row>
    <row r="5343" spans="1:3">
      <c r="A5343" s="3"/>
      <c r="B5343" s="105"/>
      <c r="C5343" s="106"/>
    </row>
    <row r="5344" spans="1:3">
      <c r="A5344" s="3"/>
      <c r="B5344" s="105"/>
      <c r="C5344" s="106"/>
    </row>
    <row r="5345" spans="1:3">
      <c r="A5345" s="3"/>
      <c r="B5345" s="105"/>
      <c r="C5345" s="106"/>
    </row>
    <row r="5346" spans="1:3">
      <c r="A5346" s="3"/>
      <c r="B5346" s="105"/>
      <c r="C5346" s="106"/>
    </row>
    <row r="5347" spans="1:3">
      <c r="A5347" s="3"/>
      <c r="B5347" s="105"/>
      <c r="C5347" s="106"/>
    </row>
    <row r="5348" spans="1:3">
      <c r="A5348" s="3"/>
      <c r="B5348" s="105"/>
      <c r="C5348" s="106"/>
    </row>
    <row r="5349" spans="1:3">
      <c r="A5349" s="3"/>
      <c r="B5349" s="105"/>
      <c r="C5349" s="106"/>
    </row>
    <row r="5350" spans="1:3">
      <c r="A5350" s="3"/>
      <c r="B5350" s="105"/>
      <c r="C5350" s="106"/>
    </row>
    <row r="5351" spans="1:3">
      <c r="A5351" s="3"/>
      <c r="B5351" s="105"/>
      <c r="C5351" s="106"/>
    </row>
    <row r="5352" spans="1:3">
      <c r="A5352" s="3"/>
      <c r="B5352" s="105"/>
      <c r="C5352" s="106"/>
    </row>
    <row r="5353" spans="1:3">
      <c r="A5353" s="3"/>
      <c r="B5353" s="105"/>
      <c r="C5353" s="106"/>
    </row>
    <row r="5354" spans="1:3">
      <c r="A5354" s="3"/>
      <c r="B5354" s="105"/>
      <c r="C5354" s="106"/>
    </row>
    <row r="5355" spans="1:3">
      <c r="A5355" s="3"/>
      <c r="B5355" s="105"/>
      <c r="C5355" s="106"/>
    </row>
    <row r="5356" spans="1:3">
      <c r="A5356" s="3"/>
      <c r="B5356" s="105"/>
      <c r="C5356" s="106"/>
    </row>
    <row r="5357" spans="1:3">
      <c r="A5357" s="3"/>
      <c r="B5357" s="105"/>
      <c r="C5357" s="106"/>
    </row>
    <row r="5358" spans="1:3">
      <c r="A5358" s="3"/>
      <c r="B5358" s="105"/>
      <c r="C5358" s="106"/>
    </row>
    <row r="5359" spans="1:3">
      <c r="A5359" s="3"/>
      <c r="B5359" s="105"/>
      <c r="C5359" s="106"/>
    </row>
    <row r="5360" spans="1:3">
      <c r="A5360" s="3"/>
      <c r="B5360" s="105"/>
      <c r="C5360" s="106"/>
    </row>
    <row r="5361" spans="1:3">
      <c r="A5361" s="3"/>
      <c r="B5361" s="105"/>
      <c r="C5361" s="106"/>
    </row>
    <row r="5362" spans="1:3">
      <c r="A5362" s="3"/>
      <c r="B5362" s="105"/>
      <c r="C5362" s="106"/>
    </row>
    <row r="5363" spans="1:3">
      <c r="A5363" s="3"/>
      <c r="B5363" s="105"/>
      <c r="C5363" s="106"/>
    </row>
    <row r="5364" spans="1:3">
      <c r="A5364" s="3"/>
      <c r="B5364" s="105"/>
      <c r="C5364" s="106"/>
    </row>
    <row r="5365" spans="1:3">
      <c r="A5365" s="3"/>
      <c r="B5365" s="105"/>
      <c r="C5365" s="106"/>
    </row>
    <row r="5366" spans="1:3">
      <c r="A5366" s="3"/>
      <c r="B5366" s="105"/>
      <c r="C5366" s="106"/>
    </row>
    <row r="5367" spans="1:3">
      <c r="A5367" s="3"/>
      <c r="B5367" s="105"/>
      <c r="C5367" s="106"/>
    </row>
    <row r="5368" spans="1:3">
      <c r="A5368" s="3"/>
      <c r="B5368" s="105"/>
      <c r="C5368" s="106"/>
    </row>
    <row r="5369" spans="1:3">
      <c r="A5369" s="3"/>
      <c r="B5369" s="105"/>
      <c r="C5369" s="106"/>
    </row>
    <row r="5370" spans="1:3">
      <c r="A5370" s="3"/>
      <c r="B5370" s="105"/>
      <c r="C5370" s="106"/>
    </row>
    <row r="5371" spans="1:3">
      <c r="A5371" s="3"/>
      <c r="B5371" s="105"/>
      <c r="C5371" s="106"/>
    </row>
    <row r="5372" spans="1:3">
      <c r="A5372" s="3"/>
      <c r="B5372" s="105"/>
      <c r="C5372" s="106"/>
    </row>
    <row r="5373" spans="1:3">
      <c r="A5373" s="3"/>
      <c r="B5373" s="105"/>
      <c r="C5373" s="106"/>
    </row>
    <row r="5374" spans="1:3">
      <c r="A5374" s="3"/>
      <c r="B5374" s="105"/>
      <c r="C5374" s="106"/>
    </row>
    <row r="5375" spans="1:3">
      <c r="A5375" s="3"/>
      <c r="B5375" s="105"/>
      <c r="C5375" s="106"/>
    </row>
    <row r="5376" spans="1:3">
      <c r="A5376" s="3"/>
      <c r="B5376" s="105"/>
      <c r="C5376" s="106"/>
    </row>
    <row r="5377" spans="1:3">
      <c r="A5377" s="3"/>
      <c r="B5377" s="105"/>
      <c r="C5377" s="106"/>
    </row>
    <row r="5378" spans="1:3">
      <c r="A5378" s="3"/>
      <c r="B5378" s="105"/>
      <c r="C5378" s="106"/>
    </row>
    <row r="5379" spans="1:3">
      <c r="A5379" s="3"/>
      <c r="B5379" s="105"/>
      <c r="C5379" s="106"/>
    </row>
    <row r="5380" spans="1:3">
      <c r="A5380" s="3"/>
      <c r="B5380" s="105"/>
      <c r="C5380" s="106"/>
    </row>
    <row r="5381" spans="1:3">
      <c r="A5381" s="3"/>
      <c r="B5381" s="105"/>
      <c r="C5381" s="106"/>
    </row>
    <row r="5382" spans="1:3">
      <c r="A5382" s="3"/>
      <c r="B5382" s="105"/>
      <c r="C5382" s="106"/>
    </row>
    <row r="5383" spans="1:3">
      <c r="A5383" s="3"/>
      <c r="B5383" s="105"/>
      <c r="C5383" s="106"/>
    </row>
    <row r="5384" spans="1:3">
      <c r="A5384" s="3"/>
      <c r="B5384" s="105"/>
      <c r="C5384" s="106"/>
    </row>
    <row r="5385" spans="1:3">
      <c r="A5385" s="3"/>
      <c r="B5385" s="105"/>
      <c r="C5385" s="106"/>
    </row>
    <row r="5386" spans="1:3">
      <c r="A5386" s="3"/>
      <c r="B5386" s="105"/>
      <c r="C5386" s="106"/>
    </row>
    <row r="5387" spans="1:3">
      <c r="A5387" s="3"/>
      <c r="B5387" s="105"/>
      <c r="C5387" s="106"/>
    </row>
    <row r="5388" spans="1:3">
      <c r="A5388" s="3"/>
      <c r="B5388" s="105"/>
      <c r="C5388" s="106"/>
    </row>
    <row r="5389" spans="1:3">
      <c r="A5389" s="3"/>
      <c r="B5389" s="105"/>
      <c r="C5389" s="106"/>
    </row>
    <row r="5390" spans="1:3">
      <c r="A5390" s="3"/>
      <c r="B5390" s="105"/>
      <c r="C5390" s="106"/>
    </row>
    <row r="5391" spans="1:3">
      <c r="A5391" s="3"/>
      <c r="B5391" s="105"/>
      <c r="C5391" s="106"/>
    </row>
    <row r="5392" spans="1:3">
      <c r="A5392" s="3"/>
      <c r="B5392" s="105"/>
      <c r="C5392" s="106"/>
    </row>
    <row r="5393" spans="1:3">
      <c r="A5393" s="3"/>
      <c r="B5393" s="105"/>
      <c r="C5393" s="106"/>
    </row>
    <row r="5394" spans="1:3">
      <c r="A5394" s="3"/>
      <c r="B5394" s="105"/>
      <c r="C5394" s="106"/>
    </row>
    <row r="5395" spans="1:3">
      <c r="A5395" s="3"/>
      <c r="B5395" s="105"/>
      <c r="C5395" s="106"/>
    </row>
    <row r="5396" spans="1:3">
      <c r="A5396" s="3"/>
      <c r="B5396" s="105"/>
      <c r="C5396" s="106"/>
    </row>
    <row r="5397" spans="1:3">
      <c r="A5397" s="3"/>
      <c r="B5397" s="105"/>
      <c r="C5397" s="106"/>
    </row>
    <row r="5398" spans="1:3">
      <c r="A5398" s="3"/>
      <c r="B5398" s="105"/>
      <c r="C5398" s="106"/>
    </row>
    <row r="5399" spans="1:3">
      <c r="A5399" s="3"/>
      <c r="B5399" s="105"/>
      <c r="C5399" s="106"/>
    </row>
    <row r="5400" spans="1:3">
      <c r="A5400" s="3"/>
      <c r="B5400" s="105"/>
      <c r="C5400" s="106"/>
    </row>
    <row r="5401" spans="1:3">
      <c r="A5401" s="3"/>
      <c r="B5401" s="105"/>
      <c r="C5401" s="106"/>
    </row>
    <row r="5402" spans="1:3">
      <c r="A5402" s="3"/>
      <c r="B5402" s="105"/>
      <c r="C5402" s="106"/>
    </row>
    <row r="5403" spans="1:3">
      <c r="A5403" s="3"/>
      <c r="B5403" s="105"/>
      <c r="C5403" s="106"/>
    </row>
    <row r="5404" spans="1:3">
      <c r="A5404" s="3"/>
      <c r="B5404" s="105"/>
      <c r="C5404" s="106"/>
    </row>
    <row r="5405" spans="1:3">
      <c r="A5405" s="3"/>
      <c r="B5405" s="105"/>
      <c r="C5405" s="106"/>
    </row>
    <row r="5406" spans="1:3">
      <c r="A5406" s="3"/>
      <c r="B5406" s="105"/>
      <c r="C5406" s="106"/>
    </row>
    <row r="5407" spans="1:3">
      <c r="A5407" s="3"/>
      <c r="B5407" s="105"/>
      <c r="C5407" s="106"/>
    </row>
    <row r="5408" spans="1:3">
      <c r="A5408" s="3"/>
      <c r="B5408" s="105"/>
      <c r="C5408" s="106"/>
    </row>
    <row r="5409" spans="1:3">
      <c r="A5409" s="3"/>
      <c r="B5409" s="105"/>
      <c r="C5409" s="106"/>
    </row>
    <row r="5410" spans="1:3">
      <c r="A5410" s="3"/>
      <c r="B5410" s="105"/>
      <c r="C5410" s="106"/>
    </row>
    <row r="5411" spans="1:3">
      <c r="A5411" s="3"/>
      <c r="B5411" s="105"/>
      <c r="C5411" s="106"/>
    </row>
    <row r="5412" spans="1:3">
      <c r="A5412" s="3"/>
      <c r="B5412" s="105"/>
      <c r="C5412" s="106"/>
    </row>
    <row r="5413" spans="1:3">
      <c r="A5413" s="3"/>
      <c r="B5413" s="105"/>
      <c r="C5413" s="106"/>
    </row>
    <row r="5414" spans="1:3">
      <c r="A5414" s="3"/>
      <c r="B5414" s="105"/>
      <c r="C5414" s="106"/>
    </row>
    <row r="5415" spans="1:3">
      <c r="A5415" s="3"/>
      <c r="B5415" s="105"/>
      <c r="C5415" s="106"/>
    </row>
    <row r="5416" spans="1:3">
      <c r="A5416" s="3"/>
      <c r="B5416" s="105"/>
      <c r="C5416" s="106"/>
    </row>
    <row r="5417" spans="1:3">
      <c r="A5417" s="3"/>
      <c r="B5417" s="105"/>
      <c r="C5417" s="106"/>
    </row>
    <row r="5418" spans="1:3">
      <c r="A5418" s="3"/>
      <c r="B5418" s="105"/>
      <c r="C5418" s="106"/>
    </row>
    <row r="5419" spans="1:3">
      <c r="A5419" s="3"/>
      <c r="B5419" s="105"/>
      <c r="C5419" s="106"/>
    </row>
    <row r="5420" spans="1:3">
      <c r="A5420" s="3"/>
      <c r="B5420" s="105"/>
      <c r="C5420" s="106"/>
    </row>
    <row r="5421" spans="1:3">
      <c r="A5421" s="3"/>
      <c r="B5421" s="105"/>
      <c r="C5421" s="106"/>
    </row>
    <row r="5422" spans="1:3">
      <c r="A5422" s="3"/>
      <c r="B5422" s="105"/>
      <c r="C5422" s="106"/>
    </row>
    <row r="5423" spans="1:3">
      <c r="A5423" s="3"/>
      <c r="B5423" s="105"/>
      <c r="C5423" s="106"/>
    </row>
    <row r="5424" spans="1:3">
      <c r="A5424" s="3"/>
      <c r="B5424" s="105"/>
      <c r="C5424" s="106"/>
    </row>
    <row r="5425" spans="1:3">
      <c r="A5425" s="3"/>
      <c r="B5425" s="105"/>
      <c r="C5425" s="106"/>
    </row>
    <row r="5426" spans="1:3">
      <c r="A5426" s="3"/>
      <c r="B5426" s="105"/>
      <c r="C5426" s="106"/>
    </row>
    <row r="5427" spans="1:3">
      <c r="A5427" s="3"/>
      <c r="B5427" s="105"/>
      <c r="C5427" s="106"/>
    </row>
    <row r="5428" spans="1:3">
      <c r="A5428" s="3"/>
      <c r="B5428" s="105"/>
      <c r="C5428" s="106"/>
    </row>
    <row r="5429" spans="1:3">
      <c r="A5429" s="3"/>
      <c r="B5429" s="105"/>
      <c r="C5429" s="106"/>
    </row>
    <row r="5430" spans="1:3">
      <c r="A5430" s="3"/>
      <c r="B5430" s="105"/>
      <c r="C5430" s="106"/>
    </row>
    <row r="5431" spans="1:3">
      <c r="A5431" s="3"/>
      <c r="B5431" s="105"/>
      <c r="C5431" s="106"/>
    </row>
    <row r="5432" spans="1:3">
      <c r="A5432" s="3"/>
      <c r="B5432" s="105"/>
      <c r="C5432" s="106"/>
    </row>
    <row r="5433" spans="1:3">
      <c r="A5433" s="3"/>
      <c r="B5433" s="105"/>
      <c r="C5433" s="106"/>
    </row>
    <row r="5434" spans="1:3">
      <c r="A5434" s="3"/>
      <c r="B5434" s="105"/>
      <c r="C5434" s="106"/>
    </row>
    <row r="5435" spans="1:3">
      <c r="A5435" s="3"/>
      <c r="B5435" s="105"/>
      <c r="C5435" s="106"/>
    </row>
    <row r="5436" spans="1:3">
      <c r="A5436" s="3"/>
      <c r="B5436" s="105"/>
      <c r="C5436" s="106"/>
    </row>
    <row r="5437" spans="1:3">
      <c r="A5437" s="3"/>
      <c r="B5437" s="105"/>
      <c r="C5437" s="106"/>
    </row>
    <row r="5438" spans="1:3">
      <c r="A5438" s="3"/>
      <c r="B5438" s="105"/>
      <c r="C5438" s="106"/>
    </row>
    <row r="5439" spans="1:3">
      <c r="A5439" s="3"/>
      <c r="B5439" s="105"/>
      <c r="C5439" s="106"/>
    </row>
    <row r="5440" spans="1:3">
      <c r="A5440" s="3"/>
      <c r="B5440" s="105"/>
      <c r="C5440" s="106"/>
    </row>
    <row r="5441" spans="1:3">
      <c r="A5441" s="3"/>
      <c r="B5441" s="105"/>
      <c r="C5441" s="106"/>
    </row>
    <row r="5442" spans="1:3">
      <c r="A5442" s="3"/>
      <c r="B5442" s="105"/>
      <c r="C5442" s="106"/>
    </row>
    <row r="5443" spans="1:3">
      <c r="A5443" s="3"/>
      <c r="B5443" s="105"/>
      <c r="C5443" s="106"/>
    </row>
    <row r="5444" spans="1:3">
      <c r="A5444" s="3"/>
      <c r="B5444" s="105"/>
      <c r="C5444" s="106"/>
    </row>
    <row r="5445" spans="1:3">
      <c r="A5445" s="3"/>
      <c r="B5445" s="105"/>
      <c r="C5445" s="106"/>
    </row>
    <row r="5446" spans="1:3">
      <c r="A5446" s="3"/>
      <c r="B5446" s="105"/>
      <c r="C5446" s="106"/>
    </row>
    <row r="5447" spans="1:3">
      <c r="A5447" s="3"/>
      <c r="B5447" s="105"/>
      <c r="C5447" s="106"/>
    </row>
    <row r="5448" spans="1:3">
      <c r="A5448" s="3"/>
      <c r="B5448" s="105"/>
      <c r="C5448" s="106"/>
    </row>
    <row r="5449" spans="1:3">
      <c r="A5449" s="3"/>
      <c r="B5449" s="105"/>
      <c r="C5449" s="106"/>
    </row>
    <row r="5450" spans="1:3">
      <c r="A5450" s="3"/>
      <c r="B5450" s="105"/>
      <c r="C5450" s="106"/>
    </row>
    <row r="5451" spans="1:3">
      <c r="A5451" s="3"/>
      <c r="B5451" s="105"/>
      <c r="C5451" s="106"/>
    </row>
    <row r="5452" spans="1:3">
      <c r="A5452" s="3"/>
      <c r="B5452" s="105"/>
      <c r="C5452" s="106"/>
    </row>
    <row r="5453" spans="1:3">
      <c r="A5453" s="3"/>
      <c r="B5453" s="105"/>
      <c r="C5453" s="106"/>
    </row>
    <row r="5454" spans="1:3">
      <c r="A5454" s="3"/>
      <c r="B5454" s="105"/>
      <c r="C5454" s="106"/>
    </row>
    <row r="5455" spans="1:3">
      <c r="A5455" s="3"/>
      <c r="B5455" s="105"/>
      <c r="C5455" s="106"/>
    </row>
    <row r="5456" spans="1:3">
      <c r="A5456" s="3"/>
      <c r="B5456" s="105"/>
      <c r="C5456" s="106"/>
    </row>
    <row r="5457" spans="1:3">
      <c r="A5457" s="3"/>
      <c r="B5457" s="105"/>
      <c r="C5457" s="106"/>
    </row>
    <row r="5458" spans="1:3">
      <c r="A5458" s="3"/>
      <c r="B5458" s="105"/>
      <c r="C5458" s="106"/>
    </row>
    <row r="5459" spans="1:3">
      <c r="A5459" s="3"/>
      <c r="B5459" s="105"/>
      <c r="C5459" s="106"/>
    </row>
    <row r="5460" spans="1:3">
      <c r="A5460" s="3"/>
      <c r="B5460" s="105"/>
      <c r="C5460" s="106"/>
    </row>
    <row r="5461" spans="1:3">
      <c r="A5461" s="3"/>
      <c r="B5461" s="105"/>
      <c r="C5461" s="106"/>
    </row>
    <row r="5462" spans="1:3">
      <c r="A5462" s="3"/>
      <c r="B5462" s="105"/>
      <c r="C5462" s="106"/>
    </row>
    <row r="5463" spans="1:3">
      <c r="A5463" s="3"/>
      <c r="B5463" s="105"/>
      <c r="C5463" s="106"/>
    </row>
    <row r="5464" spans="1:3">
      <c r="A5464" s="3"/>
      <c r="B5464" s="105"/>
      <c r="C5464" s="106"/>
    </row>
    <row r="5465" spans="1:3">
      <c r="A5465" s="3"/>
      <c r="B5465" s="105"/>
      <c r="C5465" s="106"/>
    </row>
    <row r="5466" spans="1:3">
      <c r="A5466" s="3"/>
      <c r="B5466" s="105"/>
      <c r="C5466" s="106"/>
    </row>
    <row r="5467" spans="1:3">
      <c r="A5467" s="3"/>
      <c r="B5467" s="105"/>
      <c r="C5467" s="106"/>
    </row>
    <row r="5468" spans="1:3">
      <c r="A5468" s="3"/>
      <c r="B5468" s="105"/>
      <c r="C5468" s="106"/>
    </row>
    <row r="5469" spans="1:3">
      <c r="A5469" s="3"/>
      <c r="B5469" s="105"/>
      <c r="C5469" s="106"/>
    </row>
    <row r="5470" spans="1:3">
      <c r="A5470" s="3"/>
      <c r="B5470" s="105"/>
      <c r="C5470" s="106"/>
    </row>
    <row r="5471" spans="1:3">
      <c r="A5471" s="3"/>
      <c r="B5471" s="105"/>
      <c r="C5471" s="106"/>
    </row>
    <row r="5472" spans="1:3">
      <c r="A5472" s="3"/>
      <c r="B5472" s="105"/>
      <c r="C5472" s="106"/>
    </row>
    <row r="5473" spans="1:3">
      <c r="A5473" s="3"/>
      <c r="B5473" s="105"/>
      <c r="C5473" s="106"/>
    </row>
    <row r="5474" spans="1:3">
      <c r="A5474" s="3"/>
      <c r="B5474" s="105"/>
      <c r="C5474" s="106"/>
    </row>
    <row r="5475" spans="1:3">
      <c r="A5475" s="3"/>
      <c r="B5475" s="105"/>
      <c r="C5475" s="106"/>
    </row>
    <row r="5476" spans="1:3">
      <c r="A5476" s="3"/>
      <c r="B5476" s="105"/>
      <c r="C5476" s="106"/>
    </row>
    <row r="5477" spans="1:3">
      <c r="A5477" s="3"/>
      <c r="B5477" s="105"/>
      <c r="C5477" s="106"/>
    </row>
    <row r="5478" spans="1:3">
      <c r="A5478" s="3"/>
      <c r="B5478" s="105"/>
      <c r="C5478" s="106"/>
    </row>
    <row r="5479" spans="1:3">
      <c r="A5479" s="3"/>
      <c r="B5479" s="105"/>
      <c r="C5479" s="106"/>
    </row>
    <row r="5480" spans="1:3">
      <c r="A5480" s="3"/>
      <c r="B5480" s="105"/>
      <c r="C5480" s="106"/>
    </row>
    <row r="5481" spans="1:3">
      <c r="A5481" s="3"/>
      <c r="B5481" s="105"/>
      <c r="C5481" s="106"/>
    </row>
    <row r="5482" spans="1:3">
      <c r="A5482" s="3"/>
      <c r="B5482" s="105"/>
      <c r="C5482" s="106"/>
    </row>
    <row r="5483" spans="1:3">
      <c r="A5483" s="3"/>
      <c r="B5483" s="105"/>
      <c r="C5483" s="106"/>
    </row>
    <row r="5484" spans="1:3">
      <c r="A5484" s="3"/>
      <c r="B5484" s="105"/>
      <c r="C5484" s="106"/>
    </row>
    <row r="5485" spans="1:3">
      <c r="A5485" s="3"/>
      <c r="B5485" s="105"/>
      <c r="C5485" s="106"/>
    </row>
    <row r="5486" spans="1:3">
      <c r="A5486" s="3"/>
      <c r="B5486" s="105"/>
      <c r="C5486" s="106"/>
    </row>
    <row r="5487" spans="1:3">
      <c r="A5487" s="3"/>
      <c r="B5487" s="105"/>
      <c r="C5487" s="106"/>
    </row>
    <row r="5488" spans="1:3">
      <c r="A5488" s="3"/>
      <c r="B5488" s="105"/>
      <c r="C5488" s="106"/>
    </row>
    <row r="5489" spans="1:3">
      <c r="A5489" s="3"/>
      <c r="B5489" s="105"/>
      <c r="C5489" s="106"/>
    </row>
    <row r="5490" spans="1:3">
      <c r="A5490" s="3"/>
      <c r="B5490" s="105"/>
      <c r="C5490" s="106"/>
    </row>
    <row r="5491" spans="1:3">
      <c r="A5491" s="3"/>
      <c r="B5491" s="105"/>
      <c r="C5491" s="106"/>
    </row>
    <row r="5492" spans="1:3">
      <c r="A5492" s="3"/>
      <c r="B5492" s="105"/>
      <c r="C5492" s="106"/>
    </row>
    <row r="5493" spans="1:3">
      <c r="A5493" s="3"/>
      <c r="B5493" s="105"/>
      <c r="C5493" s="106"/>
    </row>
    <row r="5494" spans="1:3">
      <c r="A5494" s="3"/>
      <c r="B5494" s="105"/>
      <c r="C5494" s="106"/>
    </row>
    <row r="5495" spans="1:3">
      <c r="A5495" s="3"/>
      <c r="B5495" s="105"/>
      <c r="C5495" s="106"/>
    </row>
    <row r="5496" spans="1:3">
      <c r="A5496" s="3"/>
      <c r="B5496" s="105"/>
      <c r="C5496" s="106"/>
    </row>
    <row r="5497" spans="1:3">
      <c r="A5497" s="3"/>
      <c r="B5497" s="105"/>
      <c r="C5497" s="106"/>
    </row>
    <row r="5498" spans="1:3">
      <c r="A5498" s="3"/>
      <c r="B5498" s="105"/>
      <c r="C5498" s="106"/>
    </row>
    <row r="5499" spans="1:3">
      <c r="A5499" s="3"/>
      <c r="B5499" s="105"/>
      <c r="C5499" s="106"/>
    </row>
    <row r="5500" spans="1:3">
      <c r="A5500" s="3"/>
      <c r="B5500" s="105"/>
      <c r="C5500" s="106"/>
    </row>
    <row r="5501" spans="1:3">
      <c r="A5501" s="3"/>
      <c r="B5501" s="105"/>
      <c r="C5501" s="106"/>
    </row>
    <row r="5502" spans="1:3">
      <c r="A5502" s="3"/>
      <c r="B5502" s="105"/>
      <c r="C5502" s="106"/>
    </row>
    <row r="5503" spans="1:3">
      <c r="A5503" s="3"/>
      <c r="B5503" s="105"/>
      <c r="C5503" s="106"/>
    </row>
    <row r="5504" spans="1:3">
      <c r="A5504" s="3"/>
      <c r="B5504" s="105"/>
      <c r="C5504" s="106"/>
    </row>
    <row r="5505" spans="1:3">
      <c r="A5505" s="3"/>
      <c r="B5505" s="105"/>
      <c r="C5505" s="106"/>
    </row>
    <row r="5506" spans="1:3">
      <c r="A5506" s="3"/>
      <c r="B5506" s="105"/>
      <c r="C5506" s="106"/>
    </row>
    <row r="5507" spans="1:3">
      <c r="A5507" s="3"/>
      <c r="B5507" s="105"/>
      <c r="C5507" s="106"/>
    </row>
    <row r="5508" spans="1:3">
      <c r="A5508" s="3"/>
      <c r="B5508" s="105"/>
      <c r="C5508" s="106"/>
    </row>
    <row r="5509" spans="1:3">
      <c r="A5509" s="3"/>
      <c r="B5509" s="105"/>
      <c r="C5509" s="106"/>
    </row>
    <row r="5510" spans="1:3">
      <c r="A5510" s="3"/>
      <c r="B5510" s="105"/>
      <c r="C5510" s="106"/>
    </row>
    <row r="5511" spans="1:3">
      <c r="A5511" s="3"/>
      <c r="B5511" s="105"/>
      <c r="C5511" s="106"/>
    </row>
    <row r="5512" spans="1:3">
      <c r="A5512" s="3"/>
      <c r="B5512" s="105"/>
      <c r="C5512" s="106"/>
    </row>
    <row r="5513" spans="1:3">
      <c r="A5513" s="3"/>
      <c r="B5513" s="105"/>
      <c r="C5513" s="106"/>
    </row>
    <row r="5514" spans="1:3">
      <c r="A5514" s="3"/>
      <c r="B5514" s="105"/>
      <c r="C5514" s="106"/>
    </row>
    <row r="5515" spans="1:3">
      <c r="A5515" s="3"/>
      <c r="B5515" s="105"/>
      <c r="C5515" s="106"/>
    </row>
    <row r="5516" spans="1:3">
      <c r="A5516" s="3"/>
      <c r="B5516" s="105"/>
      <c r="C5516" s="106"/>
    </row>
    <row r="5517" spans="1:3">
      <c r="A5517" s="3"/>
      <c r="B5517" s="105"/>
      <c r="C5517" s="106"/>
    </row>
    <row r="5518" spans="1:3">
      <c r="A5518" s="3"/>
      <c r="B5518" s="105"/>
      <c r="C5518" s="106"/>
    </row>
    <row r="5519" spans="1:3">
      <c r="A5519" s="3"/>
      <c r="B5519" s="105"/>
      <c r="C5519" s="106"/>
    </row>
    <row r="5520" spans="1:3">
      <c r="A5520" s="3"/>
      <c r="B5520" s="105"/>
      <c r="C5520" s="106"/>
    </row>
    <row r="5521" spans="1:3">
      <c r="A5521" s="3"/>
      <c r="B5521" s="105"/>
      <c r="C5521" s="106"/>
    </row>
    <row r="5522" spans="1:3">
      <c r="A5522" s="3"/>
      <c r="B5522" s="105"/>
      <c r="C5522" s="106"/>
    </row>
    <row r="5523" spans="1:3">
      <c r="A5523" s="3"/>
      <c r="B5523" s="105"/>
      <c r="C5523" s="106"/>
    </row>
    <row r="5524" spans="1:3">
      <c r="A5524" s="3"/>
      <c r="B5524" s="105"/>
      <c r="C5524" s="106"/>
    </row>
    <row r="5525" spans="1:3">
      <c r="A5525" s="3"/>
      <c r="B5525" s="105"/>
      <c r="C5525" s="106"/>
    </row>
    <row r="5526" spans="1:3">
      <c r="A5526" s="3"/>
      <c r="B5526" s="105"/>
      <c r="C5526" s="106"/>
    </row>
    <row r="5527" spans="1:3">
      <c r="A5527" s="3"/>
      <c r="B5527" s="105"/>
      <c r="C5527" s="106"/>
    </row>
    <row r="5528" spans="1:3">
      <c r="A5528" s="3"/>
      <c r="B5528" s="105"/>
      <c r="C5528" s="106"/>
    </row>
    <row r="5529" spans="1:3">
      <c r="A5529" s="3"/>
      <c r="B5529" s="105"/>
      <c r="C5529" s="106"/>
    </row>
    <row r="5530" spans="1:3">
      <c r="A5530" s="3"/>
      <c r="B5530" s="105"/>
      <c r="C5530" s="106"/>
    </row>
    <row r="5531" spans="1:3">
      <c r="A5531" s="3"/>
      <c r="B5531" s="105"/>
      <c r="C5531" s="106"/>
    </row>
    <row r="5532" spans="1:3">
      <c r="A5532" s="3"/>
      <c r="B5532" s="105"/>
      <c r="C5532" s="106"/>
    </row>
    <row r="5533" spans="1:3">
      <c r="A5533" s="3"/>
      <c r="B5533" s="105"/>
      <c r="C5533" s="106"/>
    </row>
    <row r="5534" spans="1:3">
      <c r="A5534" s="3"/>
      <c r="B5534" s="105"/>
      <c r="C5534" s="106"/>
    </row>
    <row r="5535" spans="1:3">
      <c r="A5535" s="3"/>
      <c r="B5535" s="105"/>
      <c r="C5535" s="106"/>
    </row>
    <row r="5536" spans="1:3">
      <c r="A5536" s="3"/>
      <c r="B5536" s="105"/>
      <c r="C5536" s="106"/>
    </row>
    <row r="5537" spans="1:3">
      <c r="A5537" s="3"/>
      <c r="B5537" s="105"/>
      <c r="C5537" s="106"/>
    </row>
    <row r="5538" spans="1:3">
      <c r="A5538" s="3"/>
      <c r="B5538" s="105"/>
      <c r="C5538" s="106"/>
    </row>
    <row r="5539" spans="1:3">
      <c r="A5539" s="3"/>
      <c r="B5539" s="105"/>
      <c r="C5539" s="106"/>
    </row>
    <row r="5540" spans="1:3">
      <c r="A5540" s="3"/>
      <c r="B5540" s="105"/>
      <c r="C5540" s="106"/>
    </row>
    <row r="5541" spans="1:3">
      <c r="A5541" s="3"/>
      <c r="B5541" s="105"/>
      <c r="C5541" s="106"/>
    </row>
    <row r="5542" spans="1:3">
      <c r="A5542" s="3"/>
      <c r="B5542" s="105"/>
      <c r="C5542" s="106"/>
    </row>
    <row r="5543" spans="1:3">
      <c r="A5543" s="3"/>
      <c r="B5543" s="105"/>
      <c r="C5543" s="106"/>
    </row>
    <row r="5544" spans="1:3">
      <c r="A5544" s="3"/>
      <c r="B5544" s="105"/>
      <c r="C5544" s="106"/>
    </row>
    <row r="5545" spans="1:3">
      <c r="A5545" s="3"/>
      <c r="B5545" s="105"/>
      <c r="C5545" s="106"/>
    </row>
    <row r="5546" spans="1:3">
      <c r="A5546" s="3"/>
      <c r="B5546" s="105"/>
      <c r="C5546" s="106"/>
    </row>
    <row r="5547" spans="1:3">
      <c r="A5547" s="3"/>
      <c r="B5547" s="105"/>
      <c r="C5547" s="106"/>
    </row>
    <row r="5548" spans="1:3">
      <c r="A5548" s="3"/>
      <c r="B5548" s="105"/>
      <c r="C5548" s="106"/>
    </row>
    <row r="5549" spans="1:3">
      <c r="A5549" s="3"/>
      <c r="B5549" s="105"/>
      <c r="C5549" s="106"/>
    </row>
    <row r="5550" spans="1:3">
      <c r="A5550" s="3"/>
      <c r="B5550" s="105"/>
      <c r="C5550" s="106"/>
    </row>
    <row r="5551" spans="1:3">
      <c r="A5551" s="3"/>
      <c r="B5551" s="105"/>
      <c r="C5551" s="106"/>
    </row>
    <row r="5552" spans="1:3">
      <c r="A5552" s="3"/>
      <c r="B5552" s="105"/>
      <c r="C5552" s="106"/>
    </row>
    <row r="5553" spans="1:3">
      <c r="A5553" s="3"/>
      <c r="B5553" s="105"/>
      <c r="C5553" s="106"/>
    </row>
    <row r="5554" spans="1:3">
      <c r="A5554" s="3"/>
      <c r="B5554" s="105"/>
      <c r="C5554" s="106"/>
    </row>
    <row r="5555" spans="1:3">
      <c r="A5555" s="3"/>
      <c r="B5555" s="105"/>
      <c r="C5555" s="106"/>
    </row>
    <row r="5556" spans="1:3">
      <c r="A5556" s="3"/>
      <c r="B5556" s="105"/>
      <c r="C5556" s="106"/>
    </row>
    <row r="5557" spans="1:3">
      <c r="A5557" s="3"/>
      <c r="B5557" s="105"/>
      <c r="C5557" s="106"/>
    </row>
    <row r="5558" spans="1:3">
      <c r="A5558" s="3"/>
      <c r="B5558" s="105"/>
      <c r="C5558" s="106"/>
    </row>
    <row r="5559" spans="1:3">
      <c r="A5559" s="3"/>
      <c r="B5559" s="105"/>
      <c r="C5559" s="106"/>
    </row>
    <row r="5560" spans="1:3">
      <c r="A5560" s="3"/>
      <c r="B5560" s="105"/>
      <c r="C5560" s="106"/>
    </row>
    <row r="5561" spans="1:3">
      <c r="A5561" s="3"/>
      <c r="B5561" s="105"/>
      <c r="C5561" s="106"/>
    </row>
    <row r="5562" spans="1:3">
      <c r="A5562" s="3"/>
      <c r="B5562" s="105"/>
      <c r="C5562" s="106"/>
    </row>
    <row r="5563" spans="1:3">
      <c r="A5563" s="3"/>
      <c r="B5563" s="105"/>
      <c r="C5563" s="106"/>
    </row>
    <row r="5564" spans="1:3">
      <c r="A5564" s="3"/>
      <c r="B5564" s="105"/>
      <c r="C5564" s="106"/>
    </row>
    <row r="5565" spans="1:3">
      <c r="A5565" s="3"/>
      <c r="B5565" s="105"/>
      <c r="C5565" s="106"/>
    </row>
    <row r="5566" spans="1:3">
      <c r="A5566" s="3"/>
      <c r="B5566" s="105"/>
      <c r="C5566" s="106"/>
    </row>
    <row r="5567" spans="1:3">
      <c r="A5567" s="3"/>
      <c r="B5567" s="105"/>
      <c r="C5567" s="106"/>
    </row>
    <row r="5568" spans="1:3">
      <c r="A5568" s="3"/>
      <c r="B5568" s="105"/>
      <c r="C5568" s="106"/>
    </row>
    <row r="5569" spans="1:3">
      <c r="A5569" s="3"/>
      <c r="B5569" s="105"/>
      <c r="C5569" s="106"/>
    </row>
    <row r="5570" spans="1:3">
      <c r="A5570" s="3"/>
      <c r="B5570" s="105"/>
      <c r="C5570" s="106"/>
    </row>
    <row r="5571" spans="1:3">
      <c r="A5571" s="3"/>
      <c r="B5571" s="105"/>
      <c r="C5571" s="106"/>
    </row>
    <row r="5572" spans="1:3">
      <c r="A5572" s="3"/>
      <c r="B5572" s="105"/>
      <c r="C5572" s="106"/>
    </row>
    <row r="5573" spans="1:3">
      <c r="A5573" s="3"/>
      <c r="B5573" s="105"/>
      <c r="C5573" s="106"/>
    </row>
    <row r="5574" spans="1:3">
      <c r="A5574" s="3"/>
      <c r="B5574" s="105"/>
      <c r="C5574" s="106"/>
    </row>
    <row r="5575" spans="1:3">
      <c r="A5575" s="3"/>
      <c r="B5575" s="105"/>
      <c r="C5575" s="106"/>
    </row>
    <row r="5576" spans="1:3">
      <c r="A5576" s="3"/>
      <c r="B5576" s="105"/>
      <c r="C5576" s="106"/>
    </row>
    <row r="5577" spans="1:3">
      <c r="A5577" s="3"/>
      <c r="B5577" s="105"/>
      <c r="C5577" s="106"/>
    </row>
    <row r="5578" spans="1:3">
      <c r="A5578" s="3"/>
      <c r="B5578" s="105"/>
      <c r="C5578" s="106"/>
    </row>
    <row r="5579" spans="1:3">
      <c r="A5579" s="3"/>
      <c r="B5579" s="105"/>
      <c r="C5579" s="106"/>
    </row>
    <row r="5580" spans="1:3">
      <c r="A5580" s="3"/>
      <c r="B5580" s="105"/>
      <c r="C5580" s="106"/>
    </row>
    <row r="5581" spans="1:3">
      <c r="A5581" s="3"/>
      <c r="B5581" s="105"/>
      <c r="C5581" s="106"/>
    </row>
    <row r="5582" spans="1:3">
      <c r="A5582" s="3"/>
      <c r="B5582" s="105"/>
      <c r="C5582" s="106"/>
    </row>
    <row r="5583" spans="1:3">
      <c r="A5583" s="3"/>
      <c r="B5583" s="105"/>
      <c r="C5583" s="106"/>
    </row>
    <row r="5584" spans="1:3">
      <c r="A5584" s="3"/>
      <c r="B5584" s="105"/>
      <c r="C5584" s="106"/>
    </row>
    <row r="5585" spans="1:3">
      <c r="A5585" s="3"/>
      <c r="B5585" s="105"/>
      <c r="C5585" s="106"/>
    </row>
    <row r="5586" spans="1:3">
      <c r="A5586" s="3"/>
      <c r="B5586" s="105"/>
      <c r="C5586" s="106"/>
    </row>
    <row r="5587" spans="1:3">
      <c r="A5587" s="3"/>
      <c r="B5587" s="105"/>
      <c r="C5587" s="106"/>
    </row>
    <row r="5588" spans="1:3">
      <c r="A5588" s="3"/>
      <c r="B5588" s="105"/>
      <c r="C5588" s="106"/>
    </row>
    <row r="5589" spans="1:3">
      <c r="A5589" s="3"/>
      <c r="B5589" s="105"/>
      <c r="C5589" s="106"/>
    </row>
    <row r="5590" spans="1:3">
      <c r="A5590" s="3"/>
      <c r="B5590" s="105"/>
      <c r="C5590" s="106"/>
    </row>
    <row r="5591" spans="1:3">
      <c r="A5591" s="3"/>
      <c r="B5591" s="105"/>
      <c r="C5591" s="106"/>
    </row>
    <row r="5592" spans="1:3">
      <c r="A5592" s="3"/>
      <c r="B5592" s="105"/>
      <c r="C5592" s="106"/>
    </row>
    <row r="5593" spans="1:3">
      <c r="A5593" s="3"/>
      <c r="B5593" s="105"/>
      <c r="C5593" s="106"/>
    </row>
    <row r="5594" spans="1:3">
      <c r="A5594" s="3"/>
      <c r="B5594" s="105"/>
      <c r="C5594" s="106"/>
    </row>
    <row r="5595" spans="1:3">
      <c r="A5595" s="3"/>
      <c r="B5595" s="105"/>
      <c r="C5595" s="106"/>
    </row>
    <row r="5596" spans="1:3">
      <c r="A5596" s="3"/>
      <c r="B5596" s="105"/>
      <c r="C5596" s="106"/>
    </row>
    <row r="5597" spans="1:3">
      <c r="A5597" s="3"/>
      <c r="B5597" s="105"/>
      <c r="C5597" s="106"/>
    </row>
    <row r="5598" spans="1:3">
      <c r="A5598" s="3"/>
      <c r="B5598" s="105"/>
      <c r="C5598" s="106"/>
    </row>
    <row r="5599" spans="1:3">
      <c r="A5599" s="3"/>
      <c r="B5599" s="105"/>
      <c r="C5599" s="106"/>
    </row>
    <row r="5600" spans="1:3">
      <c r="A5600" s="3"/>
      <c r="B5600" s="105"/>
      <c r="C5600" s="106"/>
    </row>
    <row r="5601" spans="1:3">
      <c r="A5601" s="3"/>
      <c r="B5601" s="105"/>
      <c r="C5601" s="106"/>
    </row>
    <row r="5602" spans="1:3">
      <c r="A5602" s="3"/>
      <c r="B5602" s="105"/>
      <c r="C5602" s="106"/>
    </row>
    <row r="5603" spans="1:3">
      <c r="A5603" s="3"/>
      <c r="B5603" s="105"/>
      <c r="C5603" s="106"/>
    </row>
    <row r="5604" spans="1:3">
      <c r="A5604" s="3"/>
      <c r="B5604" s="105"/>
      <c r="C5604" s="106"/>
    </row>
    <row r="5605" spans="1:3">
      <c r="A5605" s="3"/>
      <c r="B5605" s="105"/>
      <c r="C5605" s="106"/>
    </row>
    <row r="5606" spans="1:3">
      <c r="A5606" s="3"/>
      <c r="B5606" s="105"/>
      <c r="C5606" s="106"/>
    </row>
    <row r="5607" spans="1:3">
      <c r="A5607" s="3"/>
      <c r="B5607" s="105"/>
      <c r="C5607" s="106"/>
    </row>
    <row r="5608" spans="1:3">
      <c r="A5608" s="3"/>
      <c r="B5608" s="105"/>
      <c r="C5608" s="106"/>
    </row>
    <row r="5609" spans="1:3">
      <c r="A5609" s="3"/>
      <c r="B5609" s="105"/>
      <c r="C5609" s="106"/>
    </row>
    <row r="5610" spans="1:3">
      <c r="A5610" s="3"/>
      <c r="B5610" s="105"/>
      <c r="C5610" s="106"/>
    </row>
    <row r="5611" spans="1:3">
      <c r="A5611" s="3"/>
      <c r="B5611" s="105"/>
      <c r="C5611" s="106"/>
    </row>
    <row r="5612" spans="1:3">
      <c r="A5612" s="3"/>
      <c r="B5612" s="105"/>
      <c r="C5612" s="106"/>
    </row>
    <row r="5613" spans="1:3">
      <c r="A5613" s="3"/>
      <c r="B5613" s="105"/>
      <c r="C5613" s="106"/>
    </row>
    <row r="5614" spans="1:3">
      <c r="A5614" s="3"/>
      <c r="B5614" s="105"/>
      <c r="C5614" s="106"/>
    </row>
    <row r="5615" spans="1:3">
      <c r="A5615" s="3"/>
      <c r="B5615" s="105"/>
      <c r="C5615" s="106"/>
    </row>
    <row r="5616" spans="1:3">
      <c r="A5616" s="3"/>
      <c r="B5616" s="105"/>
      <c r="C5616" s="106"/>
    </row>
    <row r="5617" spans="1:3">
      <c r="A5617" s="3"/>
      <c r="B5617" s="105"/>
      <c r="C5617" s="106"/>
    </row>
    <row r="5618" spans="1:3">
      <c r="A5618" s="3"/>
      <c r="B5618" s="105"/>
      <c r="C5618" s="106"/>
    </row>
    <row r="5619" spans="1:3">
      <c r="A5619" s="3"/>
      <c r="B5619" s="105"/>
      <c r="C5619" s="106"/>
    </row>
    <row r="5620" spans="1:3">
      <c r="A5620" s="3"/>
      <c r="B5620" s="105"/>
      <c r="C5620" s="106"/>
    </row>
    <row r="5621" spans="1:3">
      <c r="A5621" s="3"/>
      <c r="B5621" s="105"/>
      <c r="C5621" s="106"/>
    </row>
    <row r="5622" spans="1:3">
      <c r="A5622" s="3"/>
      <c r="B5622" s="105"/>
      <c r="C5622" s="106"/>
    </row>
    <row r="5623" spans="1:3">
      <c r="A5623" s="3"/>
      <c r="B5623" s="105"/>
      <c r="C5623" s="106"/>
    </row>
    <row r="5624" spans="1:3">
      <c r="A5624" s="3"/>
      <c r="B5624" s="105"/>
      <c r="C5624" s="106"/>
    </row>
    <row r="5625" spans="1:3">
      <c r="A5625" s="3"/>
      <c r="B5625" s="105"/>
      <c r="C5625" s="106"/>
    </row>
    <row r="5626" spans="1:3">
      <c r="A5626" s="3"/>
      <c r="B5626" s="105"/>
      <c r="C5626" s="106"/>
    </row>
    <row r="5627" spans="1:3">
      <c r="A5627" s="3"/>
      <c r="B5627" s="105"/>
      <c r="C5627" s="106"/>
    </row>
    <row r="5628" spans="1:3">
      <c r="A5628" s="3"/>
      <c r="B5628" s="105"/>
      <c r="C5628" s="106"/>
    </row>
    <row r="5629" spans="1:3">
      <c r="A5629" s="3"/>
      <c r="B5629" s="105"/>
      <c r="C5629" s="106"/>
    </row>
    <row r="5630" spans="1:3">
      <c r="A5630" s="3"/>
      <c r="B5630" s="105"/>
      <c r="C5630" s="106"/>
    </row>
    <row r="5631" spans="1:3">
      <c r="A5631" s="3"/>
      <c r="B5631" s="105"/>
      <c r="C5631" s="106"/>
    </row>
    <row r="5632" spans="1:3">
      <c r="A5632" s="3"/>
      <c r="B5632" s="105"/>
      <c r="C5632" s="106"/>
    </row>
    <row r="5633" spans="1:3">
      <c r="A5633" s="3"/>
      <c r="B5633" s="105"/>
      <c r="C5633" s="106"/>
    </row>
    <row r="5634" spans="1:3">
      <c r="A5634" s="3"/>
      <c r="B5634" s="105"/>
      <c r="C5634" s="106"/>
    </row>
    <row r="5635" spans="1:3">
      <c r="A5635" s="3"/>
      <c r="B5635" s="105"/>
      <c r="C5635" s="106"/>
    </row>
    <row r="5636" spans="1:3">
      <c r="A5636" s="3"/>
      <c r="B5636" s="105"/>
      <c r="C5636" s="106"/>
    </row>
    <row r="5637" spans="1:3">
      <c r="A5637" s="3"/>
      <c r="B5637" s="105"/>
      <c r="C5637" s="106"/>
    </row>
    <row r="5638" spans="1:3">
      <c r="A5638" s="3"/>
      <c r="B5638" s="105"/>
      <c r="C5638" s="106"/>
    </row>
    <row r="5639" spans="1:3">
      <c r="A5639" s="3"/>
      <c r="B5639" s="105"/>
      <c r="C5639" s="106"/>
    </row>
    <row r="5640" spans="1:3">
      <c r="A5640" s="3"/>
      <c r="B5640" s="105"/>
      <c r="C5640" s="106"/>
    </row>
    <row r="5641" spans="1:3">
      <c r="A5641" s="3"/>
      <c r="B5641" s="105"/>
      <c r="C5641" s="106"/>
    </row>
    <row r="5642" spans="1:3">
      <c r="A5642" s="3"/>
      <c r="B5642" s="105"/>
      <c r="C5642" s="106"/>
    </row>
    <row r="5643" spans="1:3">
      <c r="A5643" s="3"/>
      <c r="B5643" s="105"/>
      <c r="C5643" s="106"/>
    </row>
    <row r="5644" spans="1:3">
      <c r="A5644" s="3"/>
      <c r="B5644" s="105"/>
      <c r="C5644" s="106"/>
    </row>
    <row r="5645" spans="1:3">
      <c r="A5645" s="3"/>
      <c r="B5645" s="105"/>
      <c r="C5645" s="106"/>
    </row>
    <row r="5646" spans="1:3">
      <c r="A5646" s="3"/>
      <c r="B5646" s="105"/>
      <c r="C5646" s="106"/>
    </row>
    <row r="5647" spans="1:3">
      <c r="A5647" s="3"/>
      <c r="B5647" s="105"/>
      <c r="C5647" s="106"/>
    </row>
    <row r="5648" spans="1:3">
      <c r="A5648" s="3"/>
      <c r="B5648" s="105"/>
      <c r="C5648" s="106"/>
    </row>
    <row r="5649" spans="1:3">
      <c r="A5649" s="3"/>
      <c r="B5649" s="105"/>
      <c r="C5649" s="106"/>
    </row>
    <row r="5650" spans="1:3">
      <c r="A5650" s="3"/>
      <c r="B5650" s="105"/>
      <c r="C5650" s="106"/>
    </row>
    <row r="5651" spans="1:3">
      <c r="A5651" s="3"/>
      <c r="B5651" s="105"/>
      <c r="C5651" s="106"/>
    </row>
    <row r="5652" spans="1:3">
      <c r="A5652" s="3"/>
      <c r="B5652" s="105"/>
      <c r="C5652" s="106"/>
    </row>
    <row r="5653" spans="1:3">
      <c r="A5653" s="3"/>
      <c r="B5653" s="105"/>
      <c r="C5653" s="106"/>
    </row>
    <row r="5654" spans="1:3">
      <c r="A5654" s="3"/>
      <c r="B5654" s="105"/>
      <c r="C5654" s="106"/>
    </row>
    <row r="5655" spans="1:3">
      <c r="A5655" s="3"/>
      <c r="B5655" s="105"/>
      <c r="C5655" s="106"/>
    </row>
    <row r="5656" spans="1:3">
      <c r="A5656" s="3"/>
      <c r="B5656" s="105"/>
      <c r="C5656" s="106"/>
    </row>
    <row r="5657" spans="1:3">
      <c r="A5657" s="3"/>
      <c r="B5657" s="105"/>
      <c r="C5657" s="106"/>
    </row>
    <row r="5658" spans="1:3">
      <c r="A5658" s="3"/>
      <c r="B5658" s="105"/>
      <c r="C5658" s="106"/>
    </row>
    <row r="5659" spans="1:3">
      <c r="A5659" s="3"/>
      <c r="B5659" s="105"/>
      <c r="C5659" s="106"/>
    </row>
    <row r="5660" spans="1:3">
      <c r="A5660" s="3"/>
      <c r="B5660" s="105"/>
      <c r="C5660" s="106"/>
    </row>
    <row r="5661" spans="1:3">
      <c r="A5661" s="3"/>
      <c r="B5661" s="105"/>
      <c r="C5661" s="106"/>
    </row>
    <row r="5662" spans="1:3">
      <c r="A5662" s="3"/>
      <c r="B5662" s="105"/>
      <c r="C5662" s="106"/>
    </row>
    <row r="5663" spans="1:3">
      <c r="A5663" s="3"/>
      <c r="B5663" s="105"/>
      <c r="C5663" s="106"/>
    </row>
    <row r="5664" spans="1:3">
      <c r="A5664" s="3"/>
      <c r="B5664" s="105"/>
      <c r="C5664" s="106"/>
    </row>
    <row r="5665" spans="1:3">
      <c r="A5665" s="3"/>
      <c r="B5665" s="105"/>
      <c r="C5665" s="106"/>
    </row>
    <row r="5666" spans="1:3">
      <c r="A5666" s="3"/>
      <c r="B5666" s="105"/>
      <c r="C5666" s="106"/>
    </row>
    <row r="5667" spans="1:3">
      <c r="A5667" s="3"/>
      <c r="B5667" s="105"/>
      <c r="C5667" s="106"/>
    </row>
    <row r="5668" spans="1:3">
      <c r="A5668" s="3"/>
      <c r="B5668" s="105"/>
      <c r="C5668" s="106"/>
    </row>
    <row r="5669" spans="1:3">
      <c r="A5669" s="3"/>
      <c r="B5669" s="105"/>
      <c r="C5669" s="106"/>
    </row>
    <row r="5670" spans="1:3">
      <c r="A5670" s="3"/>
      <c r="B5670" s="105"/>
      <c r="C5670" s="106"/>
    </row>
    <row r="5671" spans="1:3">
      <c r="A5671" s="3"/>
      <c r="B5671" s="105"/>
      <c r="C5671" s="106"/>
    </row>
    <row r="5672" spans="1:3">
      <c r="A5672" s="3"/>
      <c r="B5672" s="105"/>
      <c r="C5672" s="106"/>
    </row>
    <row r="5673" spans="1:3">
      <c r="A5673" s="3"/>
      <c r="B5673" s="105"/>
      <c r="C5673" s="106"/>
    </row>
    <row r="5674" spans="1:3">
      <c r="A5674" s="3"/>
      <c r="B5674" s="105"/>
      <c r="C5674" s="106"/>
    </row>
    <row r="5675" spans="1:3">
      <c r="A5675" s="3"/>
      <c r="B5675" s="105"/>
      <c r="C5675" s="106"/>
    </row>
    <row r="5676" spans="1:3">
      <c r="A5676" s="3"/>
      <c r="B5676" s="105"/>
      <c r="C5676" s="106"/>
    </row>
    <row r="5677" spans="1:3">
      <c r="A5677" s="3"/>
      <c r="B5677" s="105"/>
      <c r="C5677" s="106"/>
    </row>
    <row r="5678" spans="1:3">
      <c r="A5678" s="3"/>
      <c r="B5678" s="105"/>
      <c r="C5678" s="106"/>
    </row>
    <row r="5679" spans="1:3">
      <c r="A5679" s="3"/>
      <c r="B5679" s="105"/>
      <c r="C5679" s="106"/>
    </row>
    <row r="5680" spans="1:3">
      <c r="A5680" s="3"/>
      <c r="B5680" s="105"/>
      <c r="C5680" s="106"/>
    </row>
    <row r="5681" spans="1:3">
      <c r="A5681" s="3"/>
      <c r="B5681" s="105"/>
      <c r="C5681" s="106"/>
    </row>
    <row r="5682" spans="1:3">
      <c r="A5682" s="3"/>
      <c r="B5682" s="105"/>
      <c r="C5682" s="106"/>
    </row>
    <row r="5683" spans="1:3">
      <c r="A5683" s="3"/>
      <c r="B5683" s="105"/>
      <c r="C5683" s="106"/>
    </row>
    <row r="5684" spans="1:3">
      <c r="A5684" s="3"/>
      <c r="B5684" s="105"/>
      <c r="C5684" s="106"/>
    </row>
    <row r="5685" spans="1:3">
      <c r="A5685" s="3"/>
      <c r="B5685" s="105"/>
      <c r="C5685" s="106"/>
    </row>
    <row r="5686" spans="1:3">
      <c r="A5686" s="3"/>
      <c r="B5686" s="105"/>
      <c r="C5686" s="106"/>
    </row>
    <row r="5687" spans="1:3">
      <c r="A5687" s="3"/>
      <c r="B5687" s="105"/>
      <c r="C5687" s="106"/>
    </row>
    <row r="5688" spans="1:3">
      <c r="A5688" s="3"/>
      <c r="B5688" s="105"/>
      <c r="C5688" s="106"/>
    </row>
    <row r="5689" spans="1:3">
      <c r="A5689" s="3"/>
      <c r="B5689" s="105"/>
      <c r="C5689" s="106"/>
    </row>
    <row r="5690" spans="1:3">
      <c r="A5690" s="3"/>
      <c r="B5690" s="105"/>
      <c r="C5690" s="106"/>
    </row>
    <row r="5691" spans="1:3">
      <c r="A5691" s="3"/>
      <c r="B5691" s="105"/>
      <c r="C5691" s="106"/>
    </row>
    <row r="5692" spans="1:3">
      <c r="A5692" s="3"/>
      <c r="B5692" s="105"/>
      <c r="C5692" s="106"/>
    </row>
    <row r="5693" spans="1:3">
      <c r="A5693" s="3"/>
      <c r="B5693" s="105"/>
      <c r="C5693" s="106"/>
    </row>
    <row r="5694" spans="1:3">
      <c r="A5694" s="3"/>
      <c r="B5694" s="105"/>
      <c r="C5694" s="106"/>
    </row>
    <row r="5695" spans="1:3">
      <c r="A5695" s="3"/>
      <c r="B5695" s="105"/>
      <c r="C5695" s="106"/>
    </row>
    <row r="5696" spans="1:3">
      <c r="A5696" s="3"/>
      <c r="B5696" s="105"/>
      <c r="C5696" s="106"/>
    </row>
    <row r="5697" spans="1:3">
      <c r="A5697" s="3"/>
      <c r="B5697" s="105"/>
      <c r="C5697" s="106"/>
    </row>
    <row r="5698" spans="1:3">
      <c r="A5698" s="3"/>
      <c r="B5698" s="105"/>
      <c r="C5698" s="106"/>
    </row>
    <row r="5699" spans="1:3">
      <c r="A5699" s="3"/>
      <c r="B5699" s="105"/>
      <c r="C5699" s="106"/>
    </row>
    <row r="5700" spans="1:3">
      <c r="A5700" s="3"/>
      <c r="B5700" s="105"/>
      <c r="C5700" s="106"/>
    </row>
    <row r="5701" spans="1:3">
      <c r="A5701" s="3"/>
      <c r="B5701" s="105"/>
      <c r="C5701" s="106"/>
    </row>
    <row r="5702" spans="1:3">
      <c r="A5702" s="3"/>
      <c r="B5702" s="105"/>
      <c r="C5702" s="106"/>
    </row>
    <row r="5703" spans="1:3">
      <c r="A5703" s="3"/>
      <c r="B5703" s="105"/>
      <c r="C5703" s="106"/>
    </row>
    <row r="5704" spans="1:3">
      <c r="A5704" s="3"/>
      <c r="B5704" s="105"/>
      <c r="C5704" s="106"/>
    </row>
    <row r="5705" spans="1:3">
      <c r="A5705" s="3"/>
      <c r="B5705" s="105"/>
      <c r="C5705" s="106"/>
    </row>
    <row r="5706" spans="1:3">
      <c r="A5706" s="3"/>
      <c r="B5706" s="105"/>
      <c r="C5706" s="106"/>
    </row>
    <row r="5707" spans="1:3">
      <c r="A5707" s="3"/>
      <c r="B5707" s="105"/>
      <c r="C5707" s="106"/>
    </row>
    <row r="5708" spans="1:3">
      <c r="A5708" s="3"/>
      <c r="B5708" s="105"/>
      <c r="C5708" s="106"/>
    </row>
    <row r="5709" spans="1:3">
      <c r="A5709" s="3"/>
      <c r="B5709" s="105"/>
      <c r="C5709" s="106"/>
    </row>
    <row r="5710" spans="1:3">
      <c r="A5710" s="3"/>
      <c r="B5710" s="105"/>
      <c r="C5710" s="106"/>
    </row>
    <row r="5711" spans="1:3">
      <c r="A5711" s="3"/>
      <c r="B5711" s="105"/>
      <c r="C5711" s="106"/>
    </row>
    <row r="5712" spans="1:3">
      <c r="A5712" s="3"/>
      <c r="B5712" s="105"/>
      <c r="C5712" s="106"/>
    </row>
    <row r="5713" spans="1:3">
      <c r="A5713" s="3"/>
      <c r="B5713" s="105"/>
      <c r="C5713" s="106"/>
    </row>
    <row r="5714" spans="1:3">
      <c r="A5714" s="3"/>
      <c r="B5714" s="105"/>
      <c r="C5714" s="106"/>
    </row>
    <row r="5715" spans="1:3">
      <c r="A5715" s="3"/>
      <c r="B5715" s="105"/>
      <c r="C5715" s="106"/>
    </row>
    <row r="5716" spans="1:3">
      <c r="A5716" s="3"/>
      <c r="B5716" s="105"/>
      <c r="C5716" s="106"/>
    </row>
    <row r="5717" spans="1:3">
      <c r="A5717" s="3"/>
      <c r="B5717" s="105"/>
      <c r="C5717" s="106"/>
    </row>
    <row r="5718" spans="1:3">
      <c r="A5718" s="3"/>
      <c r="B5718" s="105"/>
      <c r="C5718" s="106"/>
    </row>
    <row r="5719" spans="1:3">
      <c r="A5719" s="3"/>
      <c r="B5719" s="105"/>
      <c r="C5719" s="106"/>
    </row>
    <row r="5720" spans="1:3">
      <c r="A5720" s="3"/>
      <c r="B5720" s="105"/>
      <c r="C5720" s="106"/>
    </row>
    <row r="5721" spans="1:3">
      <c r="A5721" s="3"/>
      <c r="B5721" s="105"/>
      <c r="C5721" s="106"/>
    </row>
    <row r="5722" spans="1:3">
      <c r="A5722" s="3"/>
      <c r="B5722" s="105"/>
      <c r="C5722" s="106"/>
    </row>
    <row r="5723" spans="1:3">
      <c r="A5723" s="3"/>
      <c r="B5723" s="105"/>
      <c r="C5723" s="106"/>
    </row>
    <row r="5724" spans="1:3">
      <c r="A5724" s="3"/>
      <c r="B5724" s="105"/>
      <c r="C5724" s="106"/>
    </row>
    <row r="5725" spans="1:3">
      <c r="A5725" s="3"/>
      <c r="B5725" s="105"/>
      <c r="C5725" s="106"/>
    </row>
    <row r="5726" spans="1:3">
      <c r="A5726" s="3"/>
      <c r="B5726" s="105"/>
      <c r="C5726" s="106"/>
    </row>
    <row r="5727" spans="1:3">
      <c r="A5727" s="3"/>
      <c r="B5727" s="105"/>
      <c r="C5727" s="106"/>
    </row>
    <row r="5728" spans="1:3">
      <c r="A5728" s="3"/>
      <c r="B5728" s="105"/>
      <c r="C5728" s="106"/>
    </row>
    <row r="5729" spans="1:3">
      <c r="A5729" s="3"/>
      <c r="B5729" s="105"/>
      <c r="C5729" s="106"/>
    </row>
    <row r="5730" spans="1:3">
      <c r="A5730" s="3"/>
      <c r="B5730" s="105"/>
      <c r="C5730" s="106"/>
    </row>
    <row r="5731" spans="1:3">
      <c r="A5731" s="3"/>
      <c r="B5731" s="105"/>
      <c r="C5731" s="106"/>
    </row>
    <row r="5732" spans="1:3">
      <c r="A5732" s="3"/>
      <c r="B5732" s="105"/>
      <c r="C5732" s="106"/>
    </row>
    <row r="5733" spans="1:3">
      <c r="A5733" s="3"/>
      <c r="B5733" s="105"/>
      <c r="C5733" s="106"/>
    </row>
    <row r="5734" spans="1:3">
      <c r="A5734" s="3"/>
      <c r="B5734" s="105"/>
      <c r="C5734" s="106"/>
    </row>
    <row r="5735" spans="1:3">
      <c r="A5735" s="3"/>
      <c r="B5735" s="105"/>
      <c r="C5735" s="106"/>
    </row>
    <row r="5736" spans="1:3">
      <c r="A5736" s="3"/>
      <c r="B5736" s="105"/>
      <c r="C5736" s="106"/>
    </row>
    <row r="5737" spans="1:3">
      <c r="A5737" s="3"/>
      <c r="B5737" s="105"/>
      <c r="C5737" s="106"/>
    </row>
    <row r="5738" spans="1:3">
      <c r="A5738" s="3"/>
      <c r="B5738" s="105"/>
      <c r="C5738" s="106"/>
    </row>
    <row r="5739" spans="1:3">
      <c r="A5739" s="3"/>
      <c r="B5739" s="105"/>
      <c r="C5739" s="106"/>
    </row>
    <row r="5740" spans="1:3">
      <c r="A5740" s="3"/>
      <c r="B5740" s="105"/>
      <c r="C5740" s="106"/>
    </row>
    <row r="5741" spans="1:3">
      <c r="A5741" s="3"/>
      <c r="B5741" s="105"/>
      <c r="C5741" s="106"/>
    </row>
    <row r="5742" spans="1:3">
      <c r="A5742" s="3"/>
      <c r="B5742" s="105"/>
      <c r="C5742" s="106"/>
    </row>
    <row r="5743" spans="1:3">
      <c r="A5743" s="3"/>
      <c r="B5743" s="105"/>
      <c r="C5743" s="106"/>
    </row>
    <row r="5744" spans="1:3">
      <c r="A5744" s="3"/>
      <c r="B5744" s="105"/>
      <c r="C5744" s="106"/>
    </row>
    <row r="5745" spans="1:3">
      <c r="A5745" s="3"/>
      <c r="B5745" s="105"/>
      <c r="C5745" s="106"/>
    </row>
    <row r="5746" spans="1:3">
      <c r="A5746" s="3"/>
      <c r="B5746" s="105"/>
      <c r="C5746" s="106"/>
    </row>
    <row r="5747" spans="1:3">
      <c r="A5747" s="3"/>
      <c r="B5747" s="105"/>
      <c r="C5747" s="106"/>
    </row>
    <row r="5748" spans="1:3">
      <c r="A5748" s="3"/>
      <c r="B5748" s="105"/>
      <c r="C5748" s="106"/>
    </row>
    <row r="5749" spans="1:3">
      <c r="A5749" s="3"/>
      <c r="B5749" s="105"/>
      <c r="C5749" s="106"/>
    </row>
    <row r="5750" spans="1:3">
      <c r="A5750" s="3"/>
      <c r="B5750" s="105"/>
      <c r="C5750" s="106"/>
    </row>
    <row r="5751" spans="1:3">
      <c r="A5751" s="3"/>
      <c r="B5751" s="105"/>
      <c r="C5751" s="106"/>
    </row>
    <row r="5752" spans="1:3">
      <c r="A5752" s="3"/>
      <c r="B5752" s="105"/>
      <c r="C5752" s="106"/>
    </row>
    <row r="5753" spans="1:3">
      <c r="A5753" s="3"/>
      <c r="B5753" s="105"/>
      <c r="C5753" s="106"/>
    </row>
    <row r="5754" spans="1:3">
      <c r="A5754" s="3"/>
      <c r="B5754" s="105"/>
      <c r="C5754" s="106"/>
    </row>
    <row r="5755" spans="1:3">
      <c r="A5755" s="3"/>
      <c r="B5755" s="105"/>
      <c r="C5755" s="106"/>
    </row>
    <row r="5756" spans="1:3">
      <c r="A5756" s="3"/>
      <c r="B5756" s="105"/>
      <c r="C5756" s="106"/>
    </row>
    <row r="5757" spans="1:3">
      <c r="A5757" s="3"/>
      <c r="B5757" s="105"/>
      <c r="C5757" s="106"/>
    </row>
    <row r="5758" spans="1:3">
      <c r="A5758" s="3"/>
      <c r="B5758" s="105"/>
      <c r="C5758" s="106"/>
    </row>
    <row r="5759" spans="1:3">
      <c r="A5759" s="3"/>
      <c r="B5759" s="105"/>
      <c r="C5759" s="106"/>
    </row>
    <row r="5760" spans="1:3">
      <c r="A5760" s="3"/>
      <c r="B5760" s="105"/>
      <c r="C5760" s="106"/>
    </row>
    <row r="5761" spans="1:3">
      <c r="A5761" s="3"/>
      <c r="B5761" s="105"/>
      <c r="C5761" s="106"/>
    </row>
    <row r="5762" spans="1:3">
      <c r="A5762" s="3"/>
      <c r="B5762" s="105"/>
      <c r="C5762" s="106"/>
    </row>
    <row r="5763" spans="1:3">
      <c r="A5763" s="3"/>
      <c r="B5763" s="105"/>
      <c r="C5763" s="106"/>
    </row>
    <row r="5764" spans="1:3">
      <c r="A5764" s="3"/>
      <c r="B5764" s="105"/>
      <c r="C5764" s="106"/>
    </row>
    <row r="5765" spans="1:3">
      <c r="A5765" s="3"/>
      <c r="B5765" s="105"/>
      <c r="C5765" s="106"/>
    </row>
    <row r="5766" spans="1:3">
      <c r="A5766" s="3"/>
      <c r="B5766" s="105"/>
      <c r="C5766" s="106"/>
    </row>
    <row r="5767" spans="1:3">
      <c r="A5767" s="3"/>
      <c r="B5767" s="105"/>
      <c r="C5767" s="106"/>
    </row>
    <row r="5768" spans="1:3">
      <c r="A5768" s="3"/>
      <c r="B5768" s="105"/>
      <c r="C5768" s="106"/>
    </row>
    <row r="5769" spans="1:3">
      <c r="A5769" s="3"/>
      <c r="B5769" s="105"/>
      <c r="C5769" s="106"/>
    </row>
    <row r="5770" spans="1:3">
      <c r="A5770" s="3"/>
      <c r="B5770" s="105"/>
      <c r="C5770" s="106"/>
    </row>
    <row r="5771" spans="1:3">
      <c r="A5771" s="3"/>
      <c r="B5771" s="105"/>
      <c r="C5771" s="106"/>
    </row>
    <row r="5772" spans="1:3">
      <c r="A5772" s="3"/>
      <c r="B5772" s="105"/>
      <c r="C5772" s="106"/>
    </row>
    <row r="5773" spans="1:3">
      <c r="A5773" s="3"/>
      <c r="B5773" s="105"/>
      <c r="C5773" s="106"/>
    </row>
    <row r="5774" spans="1:3">
      <c r="A5774" s="3"/>
      <c r="B5774" s="105"/>
      <c r="C5774" s="106"/>
    </row>
    <row r="5775" spans="1:3">
      <c r="A5775" s="3"/>
      <c r="B5775" s="105"/>
      <c r="C5775" s="106"/>
    </row>
    <row r="5776" spans="1:3">
      <c r="A5776" s="3"/>
      <c r="B5776" s="105"/>
      <c r="C5776" s="106"/>
    </row>
    <row r="5777" spans="1:3">
      <c r="A5777" s="3"/>
      <c r="B5777" s="105"/>
      <c r="C5777" s="106"/>
    </row>
    <row r="5778" spans="1:3">
      <c r="A5778" s="3"/>
      <c r="B5778" s="105"/>
      <c r="C5778" s="106"/>
    </row>
    <row r="5779" spans="1:3">
      <c r="A5779" s="3"/>
      <c r="B5779" s="105"/>
      <c r="C5779" s="106"/>
    </row>
    <row r="5780" spans="1:3">
      <c r="A5780" s="3"/>
      <c r="B5780" s="105"/>
      <c r="C5780" s="106"/>
    </row>
    <row r="5781" spans="1:3">
      <c r="A5781" s="3"/>
      <c r="B5781" s="105"/>
      <c r="C5781" s="106"/>
    </row>
    <row r="5782" spans="1:3">
      <c r="A5782" s="3"/>
      <c r="B5782" s="105"/>
      <c r="C5782" s="106"/>
    </row>
    <row r="5783" spans="1:3">
      <c r="A5783" s="3"/>
      <c r="B5783" s="105"/>
      <c r="C5783" s="106"/>
    </row>
    <row r="5784" spans="1:3">
      <c r="A5784" s="3"/>
      <c r="B5784" s="105"/>
      <c r="C5784" s="106"/>
    </row>
    <row r="5785" spans="1:3">
      <c r="A5785" s="3"/>
      <c r="B5785" s="105"/>
      <c r="C5785" s="106"/>
    </row>
    <row r="5786" spans="1:3">
      <c r="A5786" s="3"/>
      <c r="B5786" s="105"/>
      <c r="C5786" s="106"/>
    </row>
    <row r="5787" spans="1:3">
      <c r="A5787" s="3"/>
      <c r="B5787" s="105"/>
      <c r="C5787" s="106"/>
    </row>
    <row r="5788" spans="1:3">
      <c r="A5788" s="3"/>
      <c r="B5788" s="105"/>
      <c r="C5788" s="106"/>
    </row>
    <row r="5789" spans="1:3">
      <c r="A5789" s="3"/>
      <c r="B5789" s="105"/>
      <c r="C5789" s="106"/>
    </row>
    <row r="5790" spans="1:3">
      <c r="A5790" s="3"/>
      <c r="B5790" s="105"/>
      <c r="C5790" s="106"/>
    </row>
    <row r="5791" spans="1:3">
      <c r="A5791" s="3"/>
      <c r="B5791" s="105"/>
      <c r="C5791" s="106"/>
    </row>
    <row r="5792" spans="1:3">
      <c r="A5792" s="3"/>
      <c r="B5792" s="105"/>
      <c r="C5792" s="106"/>
    </row>
    <row r="5793" spans="1:3">
      <c r="A5793" s="3"/>
      <c r="B5793" s="105"/>
      <c r="C5793" s="106"/>
    </row>
    <row r="5794" spans="1:3">
      <c r="A5794" s="3"/>
      <c r="B5794" s="105"/>
      <c r="C5794" s="106"/>
    </row>
    <row r="5795" spans="1:3">
      <c r="A5795" s="3"/>
      <c r="B5795" s="105"/>
      <c r="C5795" s="106"/>
    </row>
    <row r="5796" spans="1:3">
      <c r="A5796" s="3"/>
      <c r="B5796" s="105"/>
      <c r="C5796" s="106"/>
    </row>
    <row r="5797" spans="1:3">
      <c r="A5797" s="3"/>
      <c r="B5797" s="105"/>
      <c r="C5797" s="106"/>
    </row>
    <row r="5798" spans="1:3">
      <c r="A5798" s="3"/>
      <c r="B5798" s="105"/>
      <c r="C5798" s="106"/>
    </row>
    <row r="5799" spans="1:3">
      <c r="A5799" s="3"/>
      <c r="B5799" s="105"/>
      <c r="C5799" s="106"/>
    </row>
    <row r="5800" spans="1:3">
      <c r="A5800" s="3"/>
      <c r="B5800" s="105"/>
      <c r="C5800" s="106"/>
    </row>
    <row r="5801" spans="1:3">
      <c r="A5801" s="3"/>
      <c r="B5801" s="105"/>
      <c r="C5801" s="106"/>
    </row>
    <row r="5802" spans="1:3">
      <c r="A5802" s="3"/>
      <c r="B5802" s="105"/>
      <c r="C5802" s="106"/>
    </row>
    <row r="5803" spans="1:3">
      <c r="A5803" s="3"/>
      <c r="B5803" s="105"/>
      <c r="C5803" s="106"/>
    </row>
    <row r="5804" spans="1:3">
      <c r="A5804" s="3"/>
      <c r="B5804" s="105"/>
      <c r="C5804" s="106"/>
    </row>
    <row r="5805" spans="1:3">
      <c r="A5805" s="3"/>
      <c r="B5805" s="105"/>
      <c r="C5805" s="106"/>
    </row>
    <row r="5806" spans="1:3">
      <c r="A5806" s="3"/>
      <c r="B5806" s="105"/>
      <c r="C5806" s="106"/>
    </row>
    <row r="5807" spans="1:3">
      <c r="A5807" s="3"/>
      <c r="B5807" s="105"/>
      <c r="C5807" s="106"/>
    </row>
    <row r="5808" spans="1:3">
      <c r="A5808" s="3"/>
      <c r="B5808" s="105"/>
      <c r="C5808" s="106"/>
    </row>
    <row r="5809" spans="1:3">
      <c r="A5809" s="3"/>
      <c r="B5809" s="105"/>
      <c r="C5809" s="106"/>
    </row>
    <row r="5810" spans="1:3">
      <c r="A5810" s="3"/>
      <c r="B5810" s="105"/>
      <c r="C5810" s="106"/>
    </row>
    <row r="5811" spans="1:3">
      <c r="A5811" s="3"/>
      <c r="B5811" s="105"/>
      <c r="C5811" s="106"/>
    </row>
    <row r="5812" spans="1:3">
      <c r="A5812" s="3"/>
      <c r="B5812" s="105"/>
      <c r="C5812" s="106"/>
    </row>
    <row r="5813" spans="1:3">
      <c r="A5813" s="3"/>
      <c r="B5813" s="105"/>
      <c r="C5813" s="106"/>
    </row>
    <row r="5814" spans="1:3">
      <c r="A5814" s="3"/>
      <c r="B5814" s="105"/>
      <c r="C5814" s="106"/>
    </row>
    <row r="5815" spans="1:3">
      <c r="A5815" s="3"/>
      <c r="B5815" s="105"/>
      <c r="C5815" s="106"/>
    </row>
    <row r="5816" spans="1:3">
      <c r="A5816" s="3"/>
      <c r="B5816" s="105"/>
      <c r="C5816" s="106"/>
    </row>
    <row r="5817" spans="1:3">
      <c r="A5817" s="3"/>
      <c r="B5817" s="105"/>
      <c r="C5817" s="106"/>
    </row>
    <row r="5818" spans="1:3">
      <c r="A5818" s="3"/>
      <c r="B5818" s="105"/>
      <c r="C5818" s="106"/>
    </row>
    <row r="5819" spans="1:3">
      <c r="A5819" s="3"/>
      <c r="B5819" s="105"/>
      <c r="C5819" s="106"/>
    </row>
    <row r="5820" spans="1:3">
      <c r="A5820" s="3"/>
      <c r="B5820" s="105"/>
      <c r="C5820" s="106"/>
    </row>
    <row r="5821" spans="1:3">
      <c r="A5821" s="3"/>
      <c r="B5821" s="105"/>
      <c r="C5821" s="106"/>
    </row>
    <row r="5822" spans="1:3">
      <c r="A5822" s="3"/>
      <c r="B5822" s="105"/>
      <c r="C5822" s="106"/>
    </row>
    <row r="5823" spans="1:3">
      <c r="A5823" s="3"/>
      <c r="B5823" s="105"/>
      <c r="C5823" s="106"/>
    </row>
    <row r="5824" spans="1:3">
      <c r="A5824" s="3"/>
      <c r="B5824" s="105"/>
      <c r="C5824" s="106"/>
    </row>
    <row r="5825" spans="1:3">
      <c r="A5825" s="3"/>
      <c r="B5825" s="105"/>
      <c r="C5825" s="106"/>
    </row>
    <row r="5826" spans="1:3">
      <c r="A5826" s="3"/>
      <c r="B5826" s="105"/>
      <c r="C5826" s="106"/>
    </row>
    <row r="5827" spans="1:3">
      <c r="A5827" s="3"/>
      <c r="B5827" s="105"/>
      <c r="C5827" s="106"/>
    </row>
    <row r="5828" spans="1:3">
      <c r="A5828" s="3"/>
      <c r="B5828" s="105"/>
      <c r="C5828" s="106"/>
    </row>
    <row r="5829" spans="1:3">
      <c r="A5829" s="3"/>
      <c r="B5829" s="105"/>
      <c r="C5829" s="106"/>
    </row>
    <row r="5830" spans="1:3">
      <c r="A5830" s="3"/>
      <c r="B5830" s="105"/>
      <c r="C5830" s="106"/>
    </row>
    <row r="5831" spans="1:3">
      <c r="A5831" s="3"/>
      <c r="B5831" s="105"/>
      <c r="C5831" s="106"/>
    </row>
    <row r="5832" spans="1:3">
      <c r="A5832" s="3"/>
      <c r="B5832" s="105"/>
      <c r="C5832" s="106"/>
    </row>
    <row r="5833" spans="1:3">
      <c r="A5833" s="3"/>
      <c r="B5833" s="105"/>
      <c r="C5833" s="106"/>
    </row>
    <row r="5834" spans="1:3">
      <c r="A5834" s="3"/>
      <c r="B5834" s="105"/>
      <c r="C5834" s="106"/>
    </row>
    <row r="5835" spans="1:3">
      <c r="A5835" s="3"/>
      <c r="B5835" s="105"/>
      <c r="C5835" s="106"/>
    </row>
    <row r="5836" spans="1:3">
      <c r="A5836" s="3"/>
      <c r="B5836" s="105"/>
      <c r="C5836" s="106"/>
    </row>
    <row r="5837" spans="1:3">
      <c r="A5837" s="3"/>
      <c r="B5837" s="105"/>
      <c r="C5837" s="106"/>
    </row>
    <row r="5838" spans="1:3">
      <c r="A5838" s="3"/>
      <c r="B5838" s="105"/>
      <c r="C5838" s="106"/>
    </row>
    <row r="5839" spans="1:3">
      <c r="A5839" s="3"/>
      <c r="B5839" s="105"/>
      <c r="C5839" s="106"/>
    </row>
    <row r="5840" spans="1:3">
      <c r="A5840" s="3"/>
      <c r="B5840" s="105"/>
      <c r="C5840" s="106"/>
    </row>
    <row r="5841" spans="1:3">
      <c r="A5841" s="3"/>
      <c r="B5841" s="105"/>
      <c r="C5841" s="106"/>
    </row>
    <row r="5842" spans="1:3">
      <c r="A5842" s="3"/>
      <c r="B5842" s="105"/>
      <c r="C5842" s="106"/>
    </row>
    <row r="5843" spans="1:3">
      <c r="A5843" s="3"/>
      <c r="B5843" s="105"/>
      <c r="C5843" s="106"/>
    </row>
    <row r="5844" spans="1:3">
      <c r="A5844" s="3"/>
      <c r="B5844" s="105"/>
      <c r="C5844" s="106"/>
    </row>
    <row r="5845" spans="1:3">
      <c r="A5845" s="3"/>
      <c r="B5845" s="105"/>
      <c r="C5845" s="106"/>
    </row>
    <row r="5846" spans="1:3">
      <c r="A5846" s="3"/>
      <c r="B5846" s="105"/>
      <c r="C5846" s="106"/>
    </row>
    <row r="5847" spans="1:3">
      <c r="A5847" s="3"/>
      <c r="B5847" s="105"/>
      <c r="C5847" s="106"/>
    </row>
    <row r="5848" spans="1:3">
      <c r="A5848" s="3"/>
      <c r="B5848" s="105"/>
      <c r="C5848" s="106"/>
    </row>
    <row r="5849" spans="1:3">
      <c r="A5849" s="3"/>
      <c r="B5849" s="105"/>
      <c r="C5849" s="106"/>
    </row>
    <row r="5850" spans="1:3">
      <c r="A5850" s="3"/>
      <c r="B5850" s="105"/>
      <c r="C5850" s="106"/>
    </row>
    <row r="5851" spans="1:3">
      <c r="A5851" s="3"/>
      <c r="B5851" s="105"/>
      <c r="C5851" s="106"/>
    </row>
    <row r="5852" spans="1:3">
      <c r="A5852" s="3"/>
      <c r="B5852" s="105"/>
      <c r="C5852" s="106"/>
    </row>
    <row r="5853" spans="1:3">
      <c r="A5853" s="3"/>
      <c r="B5853" s="105"/>
      <c r="C5853" s="106"/>
    </row>
    <row r="5854" spans="1:3">
      <c r="A5854" s="3"/>
      <c r="B5854" s="105"/>
      <c r="C5854" s="106"/>
    </row>
    <row r="5855" spans="1:3">
      <c r="A5855" s="3"/>
      <c r="B5855" s="105"/>
      <c r="C5855" s="106"/>
    </row>
    <row r="5856" spans="1:3">
      <c r="A5856" s="3"/>
      <c r="B5856" s="105"/>
      <c r="C5856" s="106"/>
    </row>
    <row r="5857" spans="1:3">
      <c r="A5857" s="3"/>
      <c r="B5857" s="105"/>
      <c r="C5857" s="106"/>
    </row>
    <row r="5858" spans="1:3">
      <c r="A5858" s="3"/>
      <c r="B5858" s="105"/>
      <c r="C5858" s="106"/>
    </row>
    <row r="5859" spans="1:3">
      <c r="A5859" s="3"/>
      <c r="B5859" s="105"/>
      <c r="C5859" s="106"/>
    </row>
    <row r="5860" spans="1:3">
      <c r="A5860" s="3"/>
      <c r="B5860" s="105"/>
      <c r="C5860" s="106"/>
    </row>
    <row r="5861" spans="1:3">
      <c r="A5861" s="3"/>
      <c r="B5861" s="105"/>
      <c r="C5861" s="106"/>
    </row>
    <row r="5862" spans="1:3">
      <c r="A5862" s="3"/>
      <c r="B5862" s="105"/>
      <c r="C5862" s="106"/>
    </row>
    <row r="5863" spans="1:3">
      <c r="A5863" s="3"/>
      <c r="B5863" s="105"/>
      <c r="C5863" s="106"/>
    </row>
    <row r="5864" spans="1:3">
      <c r="A5864" s="3"/>
      <c r="B5864" s="105"/>
      <c r="C5864" s="106"/>
    </row>
    <row r="5865" spans="1:3">
      <c r="A5865" s="3"/>
      <c r="B5865" s="105"/>
      <c r="C5865" s="106"/>
    </row>
    <row r="5866" spans="1:3">
      <c r="A5866" s="3"/>
      <c r="B5866" s="105"/>
      <c r="C5866" s="106"/>
    </row>
    <row r="5867" spans="1:3">
      <c r="A5867" s="3"/>
      <c r="B5867" s="105"/>
      <c r="C5867" s="106"/>
    </row>
    <row r="5868" spans="1:3">
      <c r="A5868" s="3"/>
      <c r="B5868" s="105"/>
      <c r="C5868" s="106"/>
    </row>
    <row r="5869" spans="1:3">
      <c r="A5869" s="3"/>
      <c r="B5869" s="105"/>
      <c r="C5869" s="106"/>
    </row>
    <row r="5870" spans="1:3">
      <c r="A5870" s="3"/>
      <c r="B5870" s="105"/>
      <c r="C5870" s="106"/>
    </row>
    <row r="5871" spans="1:3">
      <c r="A5871" s="3"/>
      <c r="B5871" s="105"/>
      <c r="C5871" s="106"/>
    </row>
    <row r="5872" spans="1:3">
      <c r="A5872" s="3"/>
      <c r="B5872" s="105"/>
      <c r="C5872" s="106"/>
    </row>
    <row r="5873" spans="1:3">
      <c r="A5873" s="3"/>
      <c r="B5873" s="105"/>
      <c r="C5873" s="106"/>
    </row>
    <row r="5874" spans="1:3">
      <c r="A5874" s="3"/>
      <c r="B5874" s="105"/>
      <c r="C5874" s="106"/>
    </row>
    <row r="5875" spans="1:3">
      <c r="A5875" s="3"/>
      <c r="B5875" s="105"/>
      <c r="C5875" s="106"/>
    </row>
    <row r="5876" spans="1:3">
      <c r="A5876" s="3"/>
      <c r="B5876" s="105"/>
      <c r="C5876" s="106"/>
    </row>
    <row r="5877" spans="1:3">
      <c r="A5877" s="3"/>
      <c r="B5877" s="105"/>
      <c r="C5877" s="106"/>
    </row>
    <row r="5878" spans="1:3">
      <c r="A5878" s="3"/>
      <c r="B5878" s="105"/>
      <c r="C5878" s="106"/>
    </row>
    <row r="5879" spans="1:3">
      <c r="A5879" s="3"/>
      <c r="B5879" s="105"/>
      <c r="C5879" s="106"/>
    </row>
    <row r="5880" spans="1:3">
      <c r="A5880" s="3"/>
      <c r="B5880" s="105"/>
      <c r="C5880" s="106"/>
    </row>
    <row r="5881" spans="1:3">
      <c r="A5881" s="3"/>
      <c r="B5881" s="105"/>
      <c r="C5881" s="106"/>
    </row>
    <row r="5882" spans="1:3">
      <c r="A5882" s="3"/>
      <c r="B5882" s="105"/>
      <c r="C5882" s="106"/>
    </row>
    <row r="5883" spans="1:3">
      <c r="A5883" s="3"/>
      <c r="B5883" s="105"/>
      <c r="C5883" s="106"/>
    </row>
    <row r="5884" spans="1:3">
      <c r="A5884" s="3"/>
      <c r="B5884" s="105"/>
      <c r="C5884" s="106"/>
    </row>
    <row r="5885" spans="1:3">
      <c r="A5885" s="3"/>
      <c r="B5885" s="105"/>
      <c r="C5885" s="106"/>
    </row>
    <row r="5886" spans="1:3">
      <c r="A5886" s="3"/>
      <c r="B5886" s="105"/>
      <c r="C5886" s="106"/>
    </row>
    <row r="5887" spans="1:3">
      <c r="A5887" s="3"/>
      <c r="B5887" s="105"/>
      <c r="C5887" s="106"/>
    </row>
    <row r="5888" spans="1:3">
      <c r="A5888" s="3"/>
      <c r="B5888" s="105"/>
      <c r="C5888" s="106"/>
    </row>
    <row r="5889" spans="1:3">
      <c r="A5889" s="3"/>
      <c r="B5889" s="105"/>
      <c r="C5889" s="106"/>
    </row>
    <row r="5890" spans="1:3">
      <c r="A5890" s="3"/>
      <c r="B5890" s="105"/>
      <c r="C5890" s="106"/>
    </row>
    <row r="5891" spans="1:3">
      <c r="A5891" s="3"/>
      <c r="B5891" s="105"/>
      <c r="C5891" s="106"/>
    </row>
    <row r="5892" spans="1:3">
      <c r="A5892" s="3"/>
      <c r="B5892" s="105"/>
      <c r="C5892" s="106"/>
    </row>
    <row r="5893" spans="1:3">
      <c r="A5893" s="3"/>
      <c r="B5893" s="105"/>
      <c r="C5893" s="106"/>
    </row>
    <row r="5894" spans="1:3">
      <c r="A5894" s="3"/>
      <c r="B5894" s="105"/>
      <c r="C5894" s="106"/>
    </row>
    <row r="5895" spans="1:3">
      <c r="A5895" s="3"/>
      <c r="B5895" s="105"/>
      <c r="C5895" s="106"/>
    </row>
    <row r="5896" spans="1:3">
      <c r="A5896" s="3"/>
      <c r="B5896" s="105"/>
      <c r="C5896" s="106"/>
    </row>
    <row r="5897" spans="1:3">
      <c r="A5897" s="3"/>
      <c r="B5897" s="105"/>
      <c r="C5897" s="106"/>
    </row>
    <row r="5898" spans="1:3">
      <c r="A5898" s="3"/>
      <c r="B5898" s="105"/>
      <c r="C5898" s="106"/>
    </row>
    <row r="5899" spans="1:3">
      <c r="A5899" s="3"/>
      <c r="B5899" s="105"/>
      <c r="C5899" s="106"/>
    </row>
    <row r="5900" spans="1:3">
      <c r="A5900" s="3"/>
      <c r="B5900" s="105"/>
      <c r="C5900" s="106"/>
    </row>
    <row r="5901" spans="1:3">
      <c r="A5901" s="3"/>
      <c r="B5901" s="105"/>
      <c r="C5901" s="106"/>
    </row>
    <row r="5902" spans="1:3">
      <c r="A5902" s="3"/>
      <c r="B5902" s="105"/>
      <c r="C5902" s="106"/>
    </row>
    <row r="5903" spans="1:3">
      <c r="A5903" s="3"/>
      <c r="B5903" s="105"/>
      <c r="C5903" s="106"/>
    </row>
    <row r="5904" spans="1:3">
      <c r="A5904" s="3"/>
      <c r="B5904" s="105"/>
      <c r="C5904" s="106"/>
    </row>
    <row r="5905" spans="1:3">
      <c r="A5905" s="3"/>
      <c r="B5905" s="105"/>
      <c r="C5905" s="106"/>
    </row>
    <row r="5906" spans="1:3">
      <c r="A5906" s="3"/>
      <c r="B5906" s="105"/>
      <c r="C5906" s="106"/>
    </row>
    <row r="5907" spans="1:3">
      <c r="A5907" s="3"/>
      <c r="B5907" s="105"/>
      <c r="C5907" s="106"/>
    </row>
    <row r="5908" spans="1:3">
      <c r="A5908" s="3"/>
      <c r="B5908" s="105"/>
      <c r="C5908" s="106"/>
    </row>
    <row r="5909" spans="1:3">
      <c r="A5909" s="3"/>
      <c r="B5909" s="105"/>
      <c r="C5909" s="106"/>
    </row>
    <row r="5910" spans="1:3">
      <c r="A5910" s="3"/>
      <c r="B5910" s="105"/>
      <c r="C5910" s="106"/>
    </row>
    <row r="5911" spans="1:3">
      <c r="A5911" s="3"/>
      <c r="B5911" s="105"/>
      <c r="C5911" s="106"/>
    </row>
    <row r="5912" spans="1:3">
      <c r="A5912" s="3"/>
      <c r="B5912" s="105"/>
      <c r="C5912" s="106"/>
    </row>
    <row r="5913" spans="1:3">
      <c r="A5913" s="3"/>
      <c r="B5913" s="105"/>
      <c r="C5913" s="106"/>
    </row>
    <row r="5914" spans="1:3">
      <c r="A5914" s="3"/>
      <c r="B5914" s="105"/>
      <c r="C5914" s="106"/>
    </row>
    <row r="5915" spans="1:3">
      <c r="A5915" s="3"/>
      <c r="B5915" s="105"/>
      <c r="C5915" s="106"/>
    </row>
    <row r="5916" spans="1:3">
      <c r="A5916" s="3"/>
      <c r="B5916" s="105"/>
      <c r="C5916" s="106"/>
    </row>
    <row r="5917" spans="1:3">
      <c r="A5917" s="3"/>
      <c r="B5917" s="105"/>
      <c r="C5917" s="106"/>
    </row>
    <row r="5918" spans="1:3">
      <c r="A5918" s="3"/>
      <c r="B5918" s="105"/>
      <c r="C5918" s="106"/>
    </row>
    <row r="5919" spans="1:3">
      <c r="A5919" s="3"/>
      <c r="B5919" s="105"/>
      <c r="C5919" s="106"/>
    </row>
    <row r="5920" spans="1:3">
      <c r="A5920" s="3"/>
      <c r="B5920" s="105"/>
      <c r="C5920" s="106"/>
    </row>
    <row r="5921" spans="1:3">
      <c r="A5921" s="3"/>
      <c r="B5921" s="105"/>
      <c r="C5921" s="106"/>
    </row>
    <row r="5922" spans="1:3">
      <c r="A5922" s="3"/>
      <c r="B5922" s="105"/>
      <c r="C5922" s="106"/>
    </row>
    <row r="5923" spans="1:3">
      <c r="A5923" s="3"/>
      <c r="B5923" s="105"/>
      <c r="C5923" s="106"/>
    </row>
    <row r="5924" spans="1:3">
      <c r="A5924" s="3"/>
      <c r="B5924" s="105"/>
      <c r="C5924" s="106"/>
    </row>
    <row r="5925" spans="1:3">
      <c r="A5925" s="3"/>
      <c r="B5925" s="105"/>
      <c r="C5925" s="106"/>
    </row>
    <row r="5926" spans="1:3">
      <c r="A5926" s="3"/>
      <c r="B5926" s="105"/>
      <c r="C5926" s="106"/>
    </row>
    <row r="5927" spans="1:3">
      <c r="A5927" s="3"/>
      <c r="B5927" s="105"/>
      <c r="C5927" s="106"/>
    </row>
    <row r="5928" spans="1:3">
      <c r="A5928" s="3"/>
      <c r="B5928" s="105"/>
      <c r="C5928" s="106"/>
    </row>
    <row r="5929" spans="1:3">
      <c r="A5929" s="3"/>
      <c r="B5929" s="105"/>
      <c r="C5929" s="106"/>
    </row>
    <row r="5930" spans="1:3">
      <c r="A5930" s="3"/>
      <c r="B5930" s="105"/>
      <c r="C5930" s="106"/>
    </row>
    <row r="5931" spans="1:3">
      <c r="A5931" s="3"/>
      <c r="B5931" s="105"/>
      <c r="C5931" s="106"/>
    </row>
    <row r="5932" spans="1:3">
      <c r="A5932" s="3"/>
      <c r="B5932" s="105"/>
      <c r="C5932" s="106"/>
    </row>
    <row r="5933" spans="1:3">
      <c r="A5933" s="3"/>
      <c r="B5933" s="105"/>
      <c r="C5933" s="106"/>
    </row>
    <row r="5934" spans="1:3">
      <c r="A5934" s="3"/>
      <c r="B5934" s="105"/>
      <c r="C5934" s="106"/>
    </row>
    <row r="5935" spans="1:3">
      <c r="A5935" s="3"/>
      <c r="B5935" s="105"/>
      <c r="C5935" s="106"/>
    </row>
    <row r="5936" spans="1:3">
      <c r="A5936" s="3"/>
      <c r="B5936" s="105"/>
      <c r="C5936" s="106"/>
    </row>
    <row r="5937" spans="1:3">
      <c r="A5937" s="3"/>
      <c r="B5937" s="105"/>
      <c r="C5937" s="106"/>
    </row>
    <row r="5938" spans="1:3">
      <c r="A5938" s="3"/>
      <c r="B5938" s="105"/>
      <c r="C5938" s="106"/>
    </row>
    <row r="5939" spans="1:3">
      <c r="A5939" s="3"/>
      <c r="B5939" s="105"/>
      <c r="C5939" s="106"/>
    </row>
    <row r="5940" spans="1:3">
      <c r="A5940" s="3"/>
      <c r="B5940" s="105"/>
      <c r="C5940" s="106"/>
    </row>
    <row r="5941" spans="1:3">
      <c r="A5941" s="3"/>
      <c r="B5941" s="105"/>
      <c r="C5941" s="106"/>
    </row>
    <row r="5942" spans="1:3">
      <c r="A5942" s="3"/>
      <c r="B5942" s="105"/>
      <c r="C5942" s="106"/>
    </row>
    <row r="5943" spans="1:3">
      <c r="A5943" s="3"/>
      <c r="B5943" s="105"/>
      <c r="C5943" s="106"/>
    </row>
    <row r="5944" spans="1:3">
      <c r="A5944" s="3"/>
      <c r="B5944" s="105"/>
      <c r="C5944" s="106"/>
    </row>
    <row r="5945" spans="1:3">
      <c r="A5945" s="3"/>
      <c r="B5945" s="105"/>
      <c r="C5945" s="106"/>
    </row>
    <row r="5946" spans="1:3">
      <c r="A5946" s="3"/>
      <c r="B5946" s="105"/>
      <c r="C5946" s="106"/>
    </row>
    <row r="5947" spans="1:3">
      <c r="A5947" s="3"/>
      <c r="B5947" s="105"/>
      <c r="C5947" s="106"/>
    </row>
    <row r="5948" spans="1:3">
      <c r="A5948" s="3"/>
      <c r="B5948" s="105"/>
      <c r="C5948" s="106"/>
    </row>
    <row r="5949" spans="1:3">
      <c r="A5949" s="3"/>
      <c r="B5949" s="105"/>
      <c r="C5949" s="106"/>
    </row>
    <row r="5950" spans="1:3">
      <c r="A5950" s="3"/>
      <c r="B5950" s="105"/>
      <c r="C5950" s="106"/>
    </row>
    <row r="5951" spans="1:3">
      <c r="A5951" s="3"/>
      <c r="B5951" s="105"/>
      <c r="C5951" s="106"/>
    </row>
    <row r="5952" spans="1:3">
      <c r="A5952" s="3"/>
      <c r="B5952" s="105"/>
      <c r="C5952" s="106"/>
    </row>
    <row r="5953" spans="1:3">
      <c r="A5953" s="3"/>
      <c r="B5953" s="105"/>
      <c r="C5953" s="106"/>
    </row>
    <row r="5954" spans="1:3">
      <c r="A5954" s="3"/>
      <c r="B5954" s="105"/>
      <c r="C5954" s="106"/>
    </row>
    <row r="5955" spans="1:3">
      <c r="A5955" s="3"/>
      <c r="B5955" s="105"/>
      <c r="C5955" s="106"/>
    </row>
    <row r="5956" spans="1:3">
      <c r="A5956" s="3"/>
      <c r="B5956" s="105"/>
      <c r="C5956" s="106"/>
    </row>
    <row r="5957" spans="1:3">
      <c r="A5957" s="3"/>
      <c r="B5957" s="105"/>
      <c r="C5957" s="106"/>
    </row>
    <row r="5958" spans="1:3">
      <c r="A5958" s="3"/>
      <c r="B5958" s="105"/>
      <c r="C5958" s="106"/>
    </row>
    <row r="5959" spans="1:3">
      <c r="A5959" s="3"/>
      <c r="B5959" s="105"/>
      <c r="C5959" s="106"/>
    </row>
    <row r="5960" spans="1:3">
      <c r="A5960" s="3"/>
      <c r="B5960" s="105"/>
      <c r="C5960" s="106"/>
    </row>
    <row r="5961" spans="1:3">
      <c r="A5961" s="3"/>
      <c r="B5961" s="105"/>
      <c r="C5961" s="106"/>
    </row>
    <row r="5962" spans="1:3">
      <c r="A5962" s="3"/>
      <c r="B5962" s="105"/>
      <c r="C5962" s="106"/>
    </row>
    <row r="5963" spans="1:3">
      <c r="A5963" s="3"/>
      <c r="B5963" s="105"/>
      <c r="C5963" s="106"/>
    </row>
    <row r="5964" spans="1:3">
      <c r="A5964" s="3"/>
      <c r="B5964" s="105"/>
      <c r="C5964" s="106"/>
    </row>
    <row r="5965" spans="1:3">
      <c r="A5965" s="3"/>
      <c r="B5965" s="105"/>
      <c r="C5965" s="106"/>
    </row>
    <row r="5966" spans="1:3">
      <c r="A5966" s="3"/>
      <c r="B5966" s="105"/>
      <c r="C5966" s="106"/>
    </row>
    <row r="5967" spans="1:3">
      <c r="A5967" s="3"/>
      <c r="B5967" s="105"/>
      <c r="C5967" s="106"/>
    </row>
    <row r="5968" spans="1:3">
      <c r="A5968" s="3"/>
      <c r="B5968" s="105"/>
      <c r="C5968" s="106"/>
    </row>
    <row r="5969" spans="1:3">
      <c r="A5969" s="3"/>
      <c r="B5969" s="105"/>
      <c r="C5969" s="106"/>
    </row>
    <row r="5970" spans="1:3">
      <c r="A5970" s="3"/>
      <c r="B5970" s="105"/>
      <c r="C5970" s="106"/>
    </row>
    <row r="5971" spans="1:3">
      <c r="A5971" s="3"/>
      <c r="B5971" s="105"/>
      <c r="C5971" s="106"/>
    </row>
    <row r="5972" spans="1:3">
      <c r="A5972" s="3"/>
      <c r="B5972" s="105"/>
      <c r="C5972" s="106"/>
    </row>
    <row r="5973" spans="1:3">
      <c r="A5973" s="3"/>
      <c r="B5973" s="105"/>
      <c r="C5973" s="106"/>
    </row>
    <row r="5974" spans="1:3">
      <c r="A5974" s="3"/>
      <c r="B5974" s="105"/>
      <c r="C5974" s="106"/>
    </row>
    <row r="5975" spans="1:3">
      <c r="A5975" s="3"/>
      <c r="B5975" s="105"/>
      <c r="C5975" s="106"/>
    </row>
    <row r="5976" spans="1:3">
      <c r="A5976" s="3"/>
      <c r="B5976" s="105"/>
      <c r="C5976" s="106"/>
    </row>
    <row r="5977" spans="1:3">
      <c r="A5977" s="3"/>
      <c r="B5977" s="105"/>
      <c r="C5977" s="106"/>
    </row>
    <row r="5978" spans="1:3">
      <c r="A5978" s="3"/>
      <c r="B5978" s="105"/>
      <c r="C5978" s="106"/>
    </row>
    <row r="5979" spans="1:3">
      <c r="A5979" s="3"/>
      <c r="B5979" s="105"/>
      <c r="C5979" s="106"/>
    </row>
    <row r="5980" spans="1:3">
      <c r="A5980" s="3"/>
      <c r="B5980" s="105"/>
      <c r="C5980" s="106"/>
    </row>
    <row r="5981" spans="1:3">
      <c r="A5981" s="3"/>
      <c r="B5981" s="105"/>
      <c r="C5981" s="106"/>
    </row>
    <row r="5982" spans="1:3">
      <c r="A5982" s="3"/>
      <c r="B5982" s="105"/>
      <c r="C5982" s="106"/>
    </row>
    <row r="5983" spans="1:3">
      <c r="A5983" s="3"/>
      <c r="B5983" s="105"/>
      <c r="C5983" s="106"/>
    </row>
    <row r="5984" spans="1:3">
      <c r="A5984" s="3"/>
      <c r="B5984" s="105"/>
      <c r="C5984" s="106"/>
    </row>
    <row r="5985" spans="1:3">
      <c r="A5985" s="3"/>
      <c r="B5985" s="105"/>
      <c r="C5985" s="106"/>
    </row>
    <row r="5986" spans="1:3">
      <c r="A5986" s="3"/>
      <c r="B5986" s="105"/>
      <c r="C5986" s="106"/>
    </row>
    <row r="5987" spans="1:3">
      <c r="A5987" s="3"/>
      <c r="B5987" s="105"/>
      <c r="C5987" s="106"/>
    </row>
    <row r="5988" spans="1:3">
      <c r="A5988" s="3"/>
      <c r="B5988" s="105"/>
      <c r="C5988" s="106"/>
    </row>
    <row r="5989" spans="1:3">
      <c r="A5989" s="3"/>
      <c r="B5989" s="105"/>
      <c r="C5989" s="106"/>
    </row>
    <row r="5990" spans="1:3">
      <c r="A5990" s="3"/>
      <c r="B5990" s="105"/>
      <c r="C5990" s="106"/>
    </row>
    <row r="5991" spans="1:3">
      <c r="A5991" s="3"/>
      <c r="B5991" s="105"/>
      <c r="C5991" s="106"/>
    </row>
    <row r="5992" spans="1:3">
      <c r="A5992" s="3"/>
      <c r="B5992" s="105"/>
      <c r="C5992" s="106"/>
    </row>
    <row r="5993" spans="1:3">
      <c r="A5993" s="3"/>
      <c r="B5993" s="105"/>
      <c r="C5993" s="106"/>
    </row>
    <row r="5994" spans="1:3">
      <c r="A5994" s="3"/>
      <c r="B5994" s="105"/>
      <c r="C5994" s="106"/>
    </row>
    <row r="5995" spans="1:3">
      <c r="A5995" s="3"/>
      <c r="B5995" s="105"/>
      <c r="C5995" s="106"/>
    </row>
    <row r="5996" spans="1:3">
      <c r="A5996" s="3"/>
      <c r="B5996" s="105"/>
      <c r="C5996" s="106"/>
    </row>
    <row r="5997" spans="1:3">
      <c r="A5997" s="3"/>
      <c r="B5997" s="105"/>
      <c r="C5997" s="106"/>
    </row>
    <row r="5998" spans="1:3">
      <c r="A5998" s="3"/>
      <c r="B5998" s="105"/>
      <c r="C5998" s="106"/>
    </row>
    <row r="5999" spans="1:3">
      <c r="A5999" s="3"/>
      <c r="B5999" s="105"/>
      <c r="C5999" s="106"/>
    </row>
    <row r="6000" spans="1:3">
      <c r="A6000" s="3"/>
      <c r="B6000" s="105"/>
      <c r="C6000" s="106"/>
    </row>
    <row r="6001" spans="1:3">
      <c r="A6001" s="3"/>
      <c r="B6001" s="105"/>
      <c r="C6001" s="106"/>
    </row>
    <row r="6002" spans="1:3">
      <c r="A6002" s="3"/>
      <c r="B6002" s="105"/>
      <c r="C6002" s="106"/>
    </row>
    <row r="6003" spans="1:3">
      <c r="A6003" s="3"/>
      <c r="B6003" s="105"/>
      <c r="C6003" s="106"/>
    </row>
    <row r="6004" spans="1:3">
      <c r="A6004" s="3"/>
      <c r="B6004" s="105"/>
      <c r="C6004" s="106"/>
    </row>
    <row r="6005" spans="1:3">
      <c r="A6005" s="3"/>
      <c r="B6005" s="105"/>
      <c r="C6005" s="106"/>
    </row>
    <row r="6006" spans="1:3">
      <c r="A6006" s="3"/>
      <c r="B6006" s="105"/>
      <c r="C6006" s="106"/>
    </row>
    <row r="6007" spans="1:3">
      <c r="A6007" s="3"/>
      <c r="B6007" s="105"/>
      <c r="C6007" s="106"/>
    </row>
    <row r="6008" spans="1:3">
      <c r="A6008" s="3"/>
      <c r="B6008" s="105"/>
      <c r="C6008" s="106"/>
    </row>
    <row r="6009" spans="1:3">
      <c r="A6009" s="3"/>
      <c r="B6009" s="105"/>
      <c r="C6009" s="106"/>
    </row>
    <row r="6010" spans="1:3">
      <c r="A6010" s="3"/>
      <c r="B6010" s="105"/>
      <c r="C6010" s="106"/>
    </row>
    <row r="6011" spans="1:3">
      <c r="A6011" s="3"/>
      <c r="B6011" s="105"/>
      <c r="C6011" s="106"/>
    </row>
    <row r="6012" spans="1:3">
      <c r="A6012" s="3"/>
      <c r="B6012" s="105"/>
      <c r="C6012" s="106"/>
    </row>
    <row r="6013" spans="1:3">
      <c r="A6013" s="3"/>
      <c r="B6013" s="105"/>
      <c r="C6013" s="106"/>
    </row>
    <row r="6014" spans="1:3">
      <c r="A6014" s="3"/>
      <c r="B6014" s="105"/>
      <c r="C6014" s="106"/>
    </row>
    <row r="6015" spans="1:3">
      <c r="A6015" s="3"/>
      <c r="B6015" s="105"/>
      <c r="C6015" s="106"/>
    </row>
    <row r="6016" spans="1:3">
      <c r="A6016" s="3"/>
      <c r="B6016" s="105"/>
      <c r="C6016" s="106"/>
    </row>
    <row r="6017" spans="1:3">
      <c r="A6017" s="3"/>
      <c r="B6017" s="105"/>
      <c r="C6017" s="106"/>
    </row>
    <row r="6018" spans="1:3">
      <c r="A6018" s="3"/>
      <c r="B6018" s="105"/>
      <c r="C6018" s="106"/>
    </row>
    <row r="6019" spans="1:3">
      <c r="A6019" s="3"/>
      <c r="B6019" s="105"/>
      <c r="C6019" s="106"/>
    </row>
    <row r="6020" spans="1:3">
      <c r="A6020" s="3"/>
      <c r="B6020" s="105"/>
      <c r="C6020" s="106"/>
    </row>
    <row r="6021" spans="1:3">
      <c r="A6021" s="3"/>
      <c r="B6021" s="105"/>
      <c r="C6021" s="106"/>
    </row>
    <row r="6022" spans="1:3">
      <c r="A6022" s="3"/>
      <c r="B6022" s="105"/>
      <c r="C6022" s="106"/>
    </row>
    <row r="6023" spans="1:3">
      <c r="A6023" s="3"/>
      <c r="B6023" s="105"/>
      <c r="C6023" s="106"/>
    </row>
    <row r="6024" spans="1:3">
      <c r="A6024" s="3"/>
      <c r="B6024" s="105"/>
      <c r="C6024" s="106"/>
    </row>
    <row r="6025" spans="1:3">
      <c r="A6025" s="3"/>
      <c r="B6025" s="105"/>
      <c r="C6025" s="106"/>
    </row>
    <row r="6026" spans="1:3">
      <c r="A6026" s="3"/>
      <c r="B6026" s="105"/>
      <c r="C6026" s="106"/>
    </row>
    <row r="6027" spans="1:3">
      <c r="A6027" s="3"/>
      <c r="B6027" s="105"/>
      <c r="C6027" s="106"/>
    </row>
    <row r="6028" spans="1:3">
      <c r="A6028" s="3"/>
      <c r="B6028" s="105"/>
      <c r="C6028" s="106"/>
    </row>
    <row r="6029" spans="1:3">
      <c r="A6029" s="3"/>
      <c r="B6029" s="105"/>
      <c r="C6029" s="106"/>
    </row>
    <row r="6030" spans="1:3">
      <c r="A6030" s="3"/>
      <c r="B6030" s="105"/>
      <c r="C6030" s="106"/>
    </row>
    <row r="6031" spans="1:3">
      <c r="A6031" s="3"/>
      <c r="B6031" s="105"/>
      <c r="C6031" s="106"/>
    </row>
    <row r="6032" spans="1:3">
      <c r="A6032" s="3"/>
      <c r="B6032" s="105"/>
      <c r="C6032" s="106"/>
    </row>
    <row r="6033" spans="1:3">
      <c r="A6033" s="3"/>
      <c r="B6033" s="105"/>
      <c r="C6033" s="106"/>
    </row>
    <row r="6034" spans="1:3">
      <c r="A6034" s="3"/>
      <c r="B6034" s="105"/>
      <c r="C6034" s="106"/>
    </row>
    <row r="6035" spans="1:3">
      <c r="A6035" s="3"/>
      <c r="B6035" s="105"/>
      <c r="C6035" s="106"/>
    </row>
    <row r="6036" spans="1:3">
      <c r="A6036" s="3"/>
      <c r="B6036" s="105"/>
      <c r="C6036" s="106"/>
    </row>
    <row r="6037" spans="1:3">
      <c r="A6037" s="3"/>
      <c r="B6037" s="105"/>
      <c r="C6037" s="106"/>
    </row>
    <row r="6038" spans="1:3">
      <c r="A6038" s="3"/>
      <c r="B6038" s="105"/>
      <c r="C6038" s="106"/>
    </row>
    <row r="6039" spans="1:3">
      <c r="A6039" s="3"/>
      <c r="B6039" s="105"/>
      <c r="C6039" s="106"/>
    </row>
    <row r="6040" spans="1:3">
      <c r="A6040" s="3"/>
      <c r="B6040" s="105"/>
      <c r="C6040" s="106"/>
    </row>
    <row r="6041" spans="1:3">
      <c r="A6041" s="3"/>
      <c r="B6041" s="105"/>
      <c r="C6041" s="106"/>
    </row>
    <row r="6042" spans="1:3">
      <c r="A6042" s="3"/>
      <c r="B6042" s="105"/>
      <c r="C6042" s="106"/>
    </row>
    <row r="6043" spans="1:3">
      <c r="A6043" s="3"/>
      <c r="B6043" s="105"/>
      <c r="C6043" s="106"/>
    </row>
    <row r="6044" spans="1:3">
      <c r="A6044" s="3"/>
      <c r="B6044" s="105"/>
      <c r="C6044" s="106"/>
    </row>
    <row r="6045" spans="1:3">
      <c r="A6045" s="3"/>
      <c r="B6045" s="105"/>
      <c r="C6045" s="106"/>
    </row>
    <row r="6046" spans="1:3">
      <c r="A6046" s="3"/>
      <c r="B6046" s="105"/>
      <c r="C6046" s="106"/>
    </row>
    <row r="6047" spans="1:3">
      <c r="A6047" s="3"/>
      <c r="B6047" s="105"/>
      <c r="C6047" s="106"/>
    </row>
    <row r="6048" spans="1:3">
      <c r="A6048" s="3"/>
      <c r="B6048" s="105"/>
      <c r="C6048" s="106"/>
    </row>
    <row r="6049" spans="1:3">
      <c r="A6049" s="3"/>
      <c r="B6049" s="105"/>
      <c r="C6049" s="106"/>
    </row>
    <row r="6050" spans="1:3">
      <c r="A6050" s="3"/>
      <c r="B6050" s="105"/>
      <c r="C6050" s="106"/>
    </row>
    <row r="6051" spans="1:3">
      <c r="A6051" s="3"/>
      <c r="B6051" s="105"/>
      <c r="C6051" s="106"/>
    </row>
    <row r="6052" spans="1:3">
      <c r="A6052" s="3"/>
      <c r="B6052" s="105"/>
      <c r="C6052" s="106"/>
    </row>
    <row r="6053" spans="1:3">
      <c r="A6053" s="3"/>
      <c r="B6053" s="105"/>
      <c r="C6053" s="106"/>
    </row>
    <row r="6054" spans="1:3">
      <c r="A6054" s="3"/>
      <c r="B6054" s="105"/>
      <c r="C6054" s="106"/>
    </row>
    <row r="6055" spans="1:3">
      <c r="A6055" s="3"/>
      <c r="B6055" s="105"/>
      <c r="C6055" s="106"/>
    </row>
    <row r="6056" spans="1:3">
      <c r="A6056" s="3"/>
      <c r="B6056" s="105"/>
      <c r="C6056" s="106"/>
    </row>
    <row r="6057" spans="1:3">
      <c r="A6057" s="3"/>
      <c r="B6057" s="105"/>
      <c r="C6057" s="106"/>
    </row>
    <row r="6058" spans="1:3">
      <c r="A6058" s="3"/>
      <c r="B6058" s="105"/>
      <c r="C6058" s="106"/>
    </row>
    <row r="6059" spans="1:3">
      <c r="A6059" s="3"/>
      <c r="B6059" s="105"/>
      <c r="C6059" s="106"/>
    </row>
    <row r="6060" spans="1:3">
      <c r="A6060" s="3"/>
      <c r="B6060" s="105"/>
      <c r="C6060" s="106"/>
    </row>
    <row r="6061" spans="1:3">
      <c r="A6061" s="3"/>
      <c r="B6061" s="105"/>
      <c r="C6061" s="106"/>
    </row>
    <row r="6062" spans="1:3">
      <c r="A6062" s="3"/>
      <c r="B6062" s="105"/>
      <c r="C6062" s="106"/>
    </row>
    <row r="6063" spans="1:3">
      <c r="A6063" s="3"/>
      <c r="B6063" s="105"/>
      <c r="C6063" s="106"/>
    </row>
    <row r="6064" spans="1:3">
      <c r="A6064" s="3"/>
      <c r="B6064" s="105"/>
      <c r="C6064" s="106"/>
    </row>
    <row r="6065" spans="1:3">
      <c r="A6065" s="3"/>
      <c r="B6065" s="105"/>
      <c r="C6065" s="106"/>
    </row>
    <row r="6066" spans="1:3">
      <c r="A6066" s="3"/>
      <c r="B6066" s="105"/>
      <c r="C6066" s="106"/>
    </row>
    <row r="6067" spans="1:3">
      <c r="A6067" s="3"/>
      <c r="B6067" s="105"/>
      <c r="C6067" s="106"/>
    </row>
    <row r="6068" spans="1:3">
      <c r="A6068" s="3"/>
      <c r="B6068" s="105"/>
      <c r="C6068" s="106"/>
    </row>
    <row r="6069" spans="1:3">
      <c r="A6069" s="3"/>
      <c r="B6069" s="105"/>
      <c r="C6069" s="106"/>
    </row>
    <row r="6070" spans="1:3">
      <c r="A6070" s="3"/>
      <c r="B6070" s="105"/>
      <c r="C6070" s="106"/>
    </row>
    <row r="6071" spans="1:3">
      <c r="A6071" s="3"/>
      <c r="B6071" s="105"/>
      <c r="C6071" s="106"/>
    </row>
    <row r="6072" spans="1:3">
      <c r="A6072" s="3"/>
      <c r="B6072" s="105"/>
      <c r="C6072" s="106"/>
    </row>
    <row r="6073" spans="1:3">
      <c r="A6073" s="3"/>
      <c r="B6073" s="105"/>
      <c r="C6073" s="106"/>
    </row>
    <row r="6074" spans="1:3">
      <c r="A6074" s="3"/>
      <c r="B6074" s="105"/>
      <c r="C6074" s="106"/>
    </row>
    <row r="6075" spans="1:3">
      <c r="A6075" s="3"/>
      <c r="B6075" s="105"/>
      <c r="C6075" s="106"/>
    </row>
    <row r="6076" spans="1:3">
      <c r="A6076" s="3"/>
      <c r="B6076" s="105"/>
      <c r="C6076" s="106"/>
    </row>
    <row r="6077" spans="1:3">
      <c r="A6077" s="3"/>
      <c r="B6077" s="105"/>
      <c r="C6077" s="106"/>
    </row>
    <row r="6078" spans="1:3">
      <c r="A6078" s="3"/>
      <c r="B6078" s="105"/>
      <c r="C6078" s="106"/>
    </row>
    <row r="6079" spans="1:3">
      <c r="A6079" s="3"/>
      <c r="B6079" s="105"/>
      <c r="C6079" s="106"/>
    </row>
    <row r="6080" spans="1:3">
      <c r="A6080" s="3"/>
      <c r="B6080" s="105"/>
      <c r="C6080" s="106"/>
    </row>
    <row r="6081" spans="1:3">
      <c r="A6081" s="3"/>
      <c r="B6081" s="105"/>
      <c r="C6081" s="106"/>
    </row>
    <row r="6082" spans="1:3">
      <c r="A6082" s="3"/>
      <c r="B6082" s="105"/>
      <c r="C6082" s="106"/>
    </row>
    <row r="6083" spans="1:3">
      <c r="A6083" s="3"/>
      <c r="B6083" s="105"/>
      <c r="C6083" s="106"/>
    </row>
    <row r="6084" spans="1:3">
      <c r="A6084" s="3"/>
      <c r="B6084" s="105"/>
      <c r="C6084" s="106"/>
    </row>
    <row r="6085" spans="1:3">
      <c r="A6085" s="3"/>
      <c r="B6085" s="105"/>
      <c r="C6085" s="106"/>
    </row>
    <row r="6086" spans="1:3">
      <c r="A6086" s="3"/>
      <c r="B6086" s="105"/>
      <c r="C6086" s="106"/>
    </row>
    <row r="6087" spans="1:3">
      <c r="A6087" s="3"/>
      <c r="B6087" s="105"/>
      <c r="C6087" s="106"/>
    </row>
    <row r="6088" spans="1:3">
      <c r="A6088" s="3"/>
      <c r="B6088" s="105"/>
      <c r="C6088" s="106"/>
    </row>
    <row r="6089" spans="1:3">
      <c r="A6089" s="3"/>
      <c r="B6089" s="105"/>
      <c r="C6089" s="106"/>
    </row>
    <row r="6090" spans="1:3">
      <c r="A6090" s="3"/>
      <c r="B6090" s="105"/>
      <c r="C6090" s="106"/>
    </row>
    <row r="6091" spans="1:3">
      <c r="A6091" s="3"/>
      <c r="B6091" s="105"/>
      <c r="C6091" s="106"/>
    </row>
    <row r="6092" spans="1:3">
      <c r="A6092" s="3"/>
      <c r="B6092" s="105"/>
      <c r="C6092" s="106"/>
    </row>
    <row r="6093" spans="1:3">
      <c r="A6093" s="3"/>
      <c r="B6093" s="105"/>
      <c r="C6093" s="106"/>
    </row>
    <row r="6094" spans="1:3">
      <c r="A6094" s="3"/>
      <c r="B6094" s="105"/>
      <c r="C6094" s="106"/>
    </row>
    <row r="6095" spans="1:3">
      <c r="A6095" s="3"/>
      <c r="B6095" s="105"/>
      <c r="C6095" s="106"/>
    </row>
    <row r="6096" spans="1:3">
      <c r="A6096" s="3"/>
      <c r="B6096" s="105"/>
      <c r="C6096" s="106"/>
    </row>
    <row r="6097" spans="1:3">
      <c r="A6097" s="3"/>
      <c r="B6097" s="105"/>
      <c r="C6097" s="106"/>
    </row>
    <row r="6098" spans="1:3">
      <c r="A6098" s="3"/>
      <c r="B6098" s="105"/>
      <c r="C6098" s="106"/>
    </row>
    <row r="6099" spans="1:3">
      <c r="A6099" s="3"/>
      <c r="B6099" s="105"/>
      <c r="C6099" s="106"/>
    </row>
    <row r="6100" spans="1:3">
      <c r="A6100" s="3"/>
      <c r="B6100" s="105"/>
      <c r="C6100" s="106"/>
    </row>
    <row r="6101" spans="1:3">
      <c r="A6101" s="3"/>
      <c r="B6101" s="105"/>
      <c r="C6101" s="106"/>
    </row>
    <row r="6102" spans="1:3">
      <c r="A6102" s="3"/>
      <c r="B6102" s="105"/>
      <c r="C6102" s="106"/>
    </row>
    <row r="6103" spans="1:3">
      <c r="A6103" s="3"/>
      <c r="B6103" s="105"/>
      <c r="C6103" s="106"/>
    </row>
    <row r="6104" spans="1:3">
      <c r="A6104" s="3"/>
      <c r="B6104" s="105"/>
      <c r="C6104" s="106"/>
    </row>
    <row r="6105" spans="1:3">
      <c r="A6105" s="3"/>
      <c r="B6105" s="105"/>
      <c r="C6105" s="106"/>
    </row>
    <row r="6106" spans="1:3">
      <c r="A6106" s="3"/>
      <c r="B6106" s="105"/>
      <c r="C6106" s="106"/>
    </row>
    <row r="6107" spans="1:3">
      <c r="A6107" s="3"/>
      <c r="B6107" s="105"/>
      <c r="C6107" s="106"/>
    </row>
    <row r="6108" spans="1:3">
      <c r="A6108" s="3"/>
      <c r="B6108" s="105"/>
      <c r="C6108" s="106"/>
    </row>
    <row r="6109" spans="1:3">
      <c r="A6109" s="3"/>
      <c r="B6109" s="105"/>
      <c r="C6109" s="106"/>
    </row>
    <row r="6110" spans="1:3">
      <c r="A6110" s="3"/>
      <c r="B6110" s="105"/>
      <c r="C6110" s="106"/>
    </row>
    <row r="6111" spans="1:3">
      <c r="A6111" s="3"/>
      <c r="B6111" s="105"/>
      <c r="C6111" s="106"/>
    </row>
    <row r="6112" spans="1:3">
      <c r="A6112" s="3"/>
      <c r="B6112" s="105"/>
      <c r="C6112" s="106"/>
    </row>
    <row r="6113" spans="1:3">
      <c r="A6113" s="3"/>
      <c r="B6113" s="105"/>
      <c r="C6113" s="106"/>
    </row>
    <row r="6114" spans="1:3">
      <c r="A6114" s="3"/>
      <c r="B6114" s="105"/>
      <c r="C6114" s="106"/>
    </row>
    <row r="6115" spans="1:3">
      <c r="A6115" s="3"/>
      <c r="B6115" s="105"/>
      <c r="C6115" s="106"/>
    </row>
    <row r="6116" spans="1:3">
      <c r="A6116" s="3"/>
      <c r="B6116" s="105"/>
      <c r="C6116" s="106"/>
    </row>
    <row r="6117" spans="1:3">
      <c r="A6117" s="3"/>
      <c r="B6117" s="105"/>
      <c r="C6117" s="106"/>
    </row>
    <row r="6118" spans="1:3">
      <c r="A6118" s="3"/>
      <c r="B6118" s="105"/>
      <c r="C6118" s="106"/>
    </row>
    <row r="6119" spans="1:3">
      <c r="A6119" s="3"/>
      <c r="B6119" s="105"/>
      <c r="C6119" s="106"/>
    </row>
    <row r="6120" spans="1:3">
      <c r="A6120" s="3"/>
      <c r="B6120" s="105"/>
      <c r="C6120" s="106"/>
    </row>
    <row r="6121" spans="1:3">
      <c r="A6121" s="3"/>
      <c r="B6121" s="105"/>
      <c r="C6121" s="106"/>
    </row>
    <row r="6122" spans="1:3">
      <c r="A6122" s="3"/>
      <c r="B6122" s="105"/>
      <c r="C6122" s="106"/>
    </row>
    <row r="6123" spans="1:3">
      <c r="A6123" s="3"/>
      <c r="B6123" s="105"/>
      <c r="C6123" s="106"/>
    </row>
    <row r="6124" spans="1:3">
      <c r="A6124" s="3"/>
      <c r="B6124" s="105"/>
      <c r="C6124" s="106"/>
    </row>
    <row r="6125" spans="1:3">
      <c r="A6125" s="3"/>
      <c r="B6125" s="105"/>
      <c r="C6125" s="106"/>
    </row>
    <row r="6126" spans="1:3">
      <c r="A6126" s="3"/>
      <c r="B6126" s="105"/>
      <c r="C6126" s="106"/>
    </row>
    <row r="6127" spans="1:3">
      <c r="A6127" s="3"/>
      <c r="B6127" s="105"/>
      <c r="C6127" s="106"/>
    </row>
    <row r="6128" spans="1:3">
      <c r="A6128" s="3"/>
      <c r="B6128" s="105"/>
      <c r="C6128" s="106"/>
    </row>
    <row r="6129" spans="1:3">
      <c r="A6129" s="3"/>
      <c r="B6129" s="105"/>
      <c r="C6129" s="106"/>
    </row>
    <row r="6130" spans="1:3">
      <c r="A6130" s="3"/>
      <c r="B6130" s="105"/>
      <c r="C6130" s="106"/>
    </row>
    <row r="6131" spans="1:3">
      <c r="A6131" s="3"/>
      <c r="B6131" s="105"/>
      <c r="C6131" s="106"/>
    </row>
    <row r="6132" spans="1:3">
      <c r="A6132" s="3"/>
      <c r="B6132" s="105"/>
      <c r="C6132" s="106"/>
    </row>
    <row r="6133" spans="1:3">
      <c r="A6133" s="3"/>
      <c r="B6133" s="105"/>
      <c r="C6133" s="106"/>
    </row>
    <row r="6134" spans="1:3">
      <c r="A6134" s="3"/>
      <c r="B6134" s="105"/>
      <c r="C6134" s="106"/>
    </row>
    <row r="6135" spans="1:3">
      <c r="A6135" s="3"/>
      <c r="B6135" s="105"/>
      <c r="C6135" s="106"/>
    </row>
    <row r="6136" spans="1:3">
      <c r="A6136" s="3"/>
      <c r="B6136" s="105"/>
      <c r="C6136" s="106"/>
    </row>
    <row r="6137" spans="1:3">
      <c r="A6137" s="3"/>
      <c r="B6137" s="105"/>
      <c r="C6137" s="106"/>
    </row>
    <row r="6138" spans="1:3">
      <c r="A6138" s="3"/>
      <c r="B6138" s="105"/>
      <c r="C6138" s="106"/>
    </row>
    <row r="6139" spans="1:3">
      <c r="A6139" s="3"/>
      <c r="B6139" s="105"/>
      <c r="C6139" s="106"/>
    </row>
    <row r="6140" spans="1:3">
      <c r="A6140" s="3"/>
      <c r="B6140" s="105"/>
      <c r="C6140" s="106"/>
    </row>
    <row r="6141" spans="1:3">
      <c r="A6141" s="3"/>
      <c r="B6141" s="105"/>
      <c r="C6141" s="106"/>
    </row>
    <row r="6142" spans="1:3">
      <c r="A6142" s="3"/>
      <c r="B6142" s="105"/>
      <c r="C6142" s="106"/>
    </row>
    <row r="6143" spans="1:3">
      <c r="A6143" s="3"/>
      <c r="B6143" s="105"/>
      <c r="C6143" s="106"/>
    </row>
    <row r="6144" spans="1:3">
      <c r="A6144" s="3"/>
      <c r="B6144" s="105"/>
      <c r="C6144" s="106"/>
    </row>
    <row r="6145" spans="1:3">
      <c r="A6145" s="3"/>
      <c r="B6145" s="105"/>
      <c r="C6145" s="106"/>
    </row>
    <row r="6146" spans="1:3">
      <c r="A6146" s="3"/>
      <c r="B6146" s="105"/>
      <c r="C6146" s="106"/>
    </row>
    <row r="6147" spans="1:3">
      <c r="A6147" s="3"/>
      <c r="B6147" s="105"/>
      <c r="C6147" s="106"/>
    </row>
    <row r="6148" spans="1:3">
      <c r="A6148" s="3"/>
      <c r="B6148" s="105"/>
      <c r="C6148" s="106"/>
    </row>
    <row r="6149" spans="1:3">
      <c r="A6149" s="3"/>
      <c r="B6149" s="105"/>
      <c r="C6149" s="106"/>
    </row>
    <row r="6150" spans="1:3">
      <c r="A6150" s="3"/>
      <c r="B6150" s="105"/>
      <c r="C6150" s="106"/>
    </row>
    <row r="6151" spans="1:3">
      <c r="A6151" s="3"/>
      <c r="B6151" s="105"/>
      <c r="C6151" s="106"/>
    </row>
    <row r="6152" spans="1:3">
      <c r="A6152" s="3"/>
      <c r="B6152" s="105"/>
      <c r="C6152" s="106"/>
    </row>
    <row r="6153" spans="1:3">
      <c r="A6153" s="3"/>
      <c r="B6153" s="105"/>
      <c r="C6153" s="106"/>
    </row>
    <row r="6154" spans="1:3">
      <c r="A6154" s="3"/>
      <c r="B6154" s="105"/>
      <c r="C6154" s="106"/>
    </row>
    <row r="6155" spans="1:3">
      <c r="A6155" s="3"/>
      <c r="B6155" s="105"/>
      <c r="C6155" s="106"/>
    </row>
    <row r="6156" spans="1:3">
      <c r="A6156" s="3"/>
      <c r="B6156" s="105"/>
      <c r="C6156" s="106"/>
    </row>
    <row r="6157" spans="1:3">
      <c r="A6157" s="3"/>
      <c r="B6157" s="105"/>
      <c r="C6157" s="106"/>
    </row>
    <row r="6158" spans="1:3">
      <c r="A6158" s="3"/>
      <c r="B6158" s="105"/>
      <c r="C6158" s="106"/>
    </row>
    <row r="6159" spans="1:3">
      <c r="A6159" s="3"/>
      <c r="B6159" s="105"/>
      <c r="C6159" s="106"/>
    </row>
    <row r="6160" spans="1:3">
      <c r="A6160" s="3"/>
      <c r="B6160" s="105"/>
      <c r="C6160" s="106"/>
    </row>
    <row r="6161" spans="1:3">
      <c r="A6161" s="3"/>
      <c r="B6161" s="105"/>
      <c r="C6161" s="106"/>
    </row>
    <row r="6162" spans="1:3">
      <c r="A6162" s="3"/>
      <c r="B6162" s="105"/>
      <c r="C6162" s="106"/>
    </row>
    <row r="6163" spans="1:3">
      <c r="A6163" s="3"/>
      <c r="B6163" s="105"/>
      <c r="C6163" s="106"/>
    </row>
    <row r="6164" spans="1:3">
      <c r="A6164" s="3"/>
      <c r="B6164" s="105"/>
      <c r="C6164" s="106"/>
    </row>
    <row r="6165" spans="1:3">
      <c r="A6165" s="3"/>
      <c r="B6165" s="105"/>
      <c r="C6165" s="106"/>
    </row>
    <row r="6166" spans="1:3">
      <c r="A6166" s="3"/>
      <c r="B6166" s="105"/>
      <c r="C6166" s="106"/>
    </row>
    <row r="6167" spans="1:3">
      <c r="A6167" s="3"/>
      <c r="B6167" s="105"/>
      <c r="C6167" s="106"/>
    </row>
    <row r="6168" spans="1:3">
      <c r="A6168" s="3"/>
      <c r="B6168" s="105"/>
      <c r="C6168" s="106"/>
    </row>
    <row r="6169" spans="1:3">
      <c r="A6169" s="3"/>
      <c r="B6169" s="105"/>
      <c r="C6169" s="106"/>
    </row>
    <row r="6170" spans="1:3">
      <c r="A6170" s="3"/>
      <c r="B6170" s="105"/>
      <c r="C6170" s="106"/>
    </row>
    <row r="6171" spans="1:3">
      <c r="A6171" s="3"/>
      <c r="B6171" s="105"/>
      <c r="C6171" s="106"/>
    </row>
    <row r="6172" spans="1:3">
      <c r="A6172" s="3"/>
      <c r="B6172" s="105"/>
      <c r="C6172" s="106"/>
    </row>
    <row r="6173" spans="1:3">
      <c r="A6173" s="3"/>
      <c r="B6173" s="105"/>
      <c r="C6173" s="106"/>
    </row>
    <row r="6174" spans="1:3">
      <c r="A6174" s="3"/>
      <c r="B6174" s="105"/>
      <c r="C6174" s="106"/>
    </row>
    <row r="6175" spans="1:3">
      <c r="A6175" s="3"/>
      <c r="B6175" s="105"/>
      <c r="C6175" s="106"/>
    </row>
    <row r="6176" spans="1:3">
      <c r="A6176" s="3"/>
      <c r="B6176" s="105"/>
      <c r="C6176" s="106"/>
    </row>
    <row r="6177" spans="1:3">
      <c r="A6177" s="3"/>
      <c r="B6177" s="105"/>
      <c r="C6177" s="106"/>
    </row>
    <row r="6178" spans="1:3">
      <c r="A6178" s="3"/>
      <c r="B6178" s="105"/>
      <c r="C6178" s="106"/>
    </row>
    <row r="6179" spans="1:3">
      <c r="A6179" s="3"/>
      <c r="B6179" s="105"/>
      <c r="C6179" s="106"/>
    </row>
    <row r="6180" spans="1:3">
      <c r="A6180" s="3"/>
      <c r="B6180" s="105"/>
      <c r="C6180" s="106"/>
    </row>
    <row r="6181" spans="1:3">
      <c r="A6181" s="3"/>
      <c r="B6181" s="105"/>
      <c r="C6181" s="106"/>
    </row>
    <row r="6182" spans="1:3">
      <c r="A6182" s="3"/>
      <c r="B6182" s="105"/>
      <c r="C6182" s="106"/>
    </row>
    <row r="6183" spans="1:3">
      <c r="A6183" s="3"/>
      <c r="B6183" s="105"/>
      <c r="C6183" s="106"/>
    </row>
    <row r="6184" spans="1:3">
      <c r="A6184" s="3"/>
      <c r="B6184" s="105"/>
      <c r="C6184" s="106"/>
    </row>
    <row r="6185" spans="1:3">
      <c r="A6185" s="3"/>
      <c r="B6185" s="105"/>
      <c r="C6185" s="106"/>
    </row>
    <row r="6186" spans="1:3">
      <c r="A6186" s="3"/>
      <c r="B6186" s="105"/>
      <c r="C6186" s="106"/>
    </row>
    <row r="6187" spans="1:3">
      <c r="A6187" s="3"/>
      <c r="B6187" s="105"/>
      <c r="C6187" s="106"/>
    </row>
    <row r="6188" spans="1:3">
      <c r="A6188" s="3"/>
      <c r="B6188" s="105"/>
      <c r="C6188" s="106"/>
    </row>
    <row r="6189" spans="1:3">
      <c r="A6189" s="3"/>
      <c r="B6189" s="105"/>
      <c r="C6189" s="106"/>
    </row>
    <row r="6190" spans="1:3">
      <c r="A6190" s="3"/>
      <c r="B6190" s="105"/>
      <c r="C6190" s="106"/>
    </row>
    <row r="6191" spans="1:3">
      <c r="A6191" s="3"/>
      <c r="B6191" s="105"/>
      <c r="C6191" s="106"/>
    </row>
    <row r="6192" spans="1:3">
      <c r="A6192" s="3"/>
      <c r="B6192" s="105"/>
      <c r="C6192" s="106"/>
    </row>
    <row r="6193" spans="1:3">
      <c r="A6193" s="3"/>
      <c r="B6193" s="105"/>
      <c r="C6193" s="106"/>
    </row>
    <row r="6194" spans="1:3">
      <c r="A6194" s="3"/>
      <c r="B6194" s="105"/>
      <c r="C6194" s="106"/>
    </row>
    <row r="6195" spans="1:3">
      <c r="A6195" s="3"/>
      <c r="B6195" s="105"/>
      <c r="C6195" s="106"/>
    </row>
    <row r="6196" spans="1:3">
      <c r="A6196" s="3"/>
      <c r="B6196" s="105"/>
      <c r="C6196" s="106"/>
    </row>
    <row r="6197" spans="1:3">
      <c r="A6197" s="3"/>
      <c r="B6197" s="105"/>
      <c r="C6197" s="106"/>
    </row>
    <row r="6198" spans="1:3">
      <c r="A6198" s="3"/>
      <c r="B6198" s="105"/>
      <c r="C6198" s="106"/>
    </row>
    <row r="6199" spans="1:3">
      <c r="A6199" s="3"/>
      <c r="B6199" s="105"/>
      <c r="C6199" s="106"/>
    </row>
    <row r="6200" spans="1:3">
      <c r="A6200" s="3"/>
      <c r="B6200" s="105"/>
      <c r="C6200" s="106"/>
    </row>
    <row r="6201" spans="1:3">
      <c r="A6201" s="3"/>
      <c r="B6201" s="105"/>
      <c r="C6201" s="106"/>
    </row>
    <row r="6202" spans="1:3">
      <c r="A6202" s="3"/>
      <c r="B6202" s="105"/>
      <c r="C6202" s="106"/>
    </row>
    <row r="6203" spans="1:3">
      <c r="A6203" s="3"/>
      <c r="B6203" s="105"/>
      <c r="C6203" s="106"/>
    </row>
    <row r="6204" spans="1:3">
      <c r="A6204" s="3"/>
      <c r="B6204" s="105"/>
      <c r="C6204" s="106"/>
    </row>
    <row r="6205" spans="1:3">
      <c r="A6205" s="3"/>
      <c r="B6205" s="105"/>
      <c r="C6205" s="106"/>
    </row>
    <row r="6206" spans="1:3">
      <c r="A6206" s="3"/>
      <c r="B6206" s="105"/>
      <c r="C6206" s="106"/>
    </row>
    <row r="6207" spans="1:3">
      <c r="A6207" s="3"/>
      <c r="B6207" s="105"/>
      <c r="C6207" s="106"/>
    </row>
    <row r="6208" spans="1:3">
      <c r="A6208" s="3"/>
      <c r="B6208" s="105"/>
      <c r="C6208" s="106"/>
    </row>
    <row r="6209" spans="1:3">
      <c r="A6209" s="3"/>
      <c r="B6209" s="105"/>
      <c r="C6209" s="106"/>
    </row>
    <row r="6210" spans="1:3">
      <c r="A6210" s="3"/>
      <c r="B6210" s="105"/>
      <c r="C6210" s="106"/>
    </row>
    <row r="6211" spans="1:3">
      <c r="A6211" s="3"/>
      <c r="B6211" s="105"/>
      <c r="C6211" s="106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4" customFormat="1">
      <c r="A1" s="277" t="s">
        <v>9</v>
      </c>
      <c r="B1" s="275" t="s">
        <v>39</v>
      </c>
      <c r="C1" s="275">
        <v>2012</v>
      </c>
      <c r="D1" s="275">
        <v>2013</v>
      </c>
      <c r="E1" s="275">
        <v>2014</v>
      </c>
      <c r="F1" s="275">
        <v>2015</v>
      </c>
      <c r="G1" s="275">
        <v>2016</v>
      </c>
      <c r="H1" s="275">
        <v>2017</v>
      </c>
      <c r="I1" s="275">
        <v>2018</v>
      </c>
      <c r="J1" s="275">
        <v>2019</v>
      </c>
      <c r="K1" s="275">
        <v>2020</v>
      </c>
      <c r="L1" s="275">
        <v>2021</v>
      </c>
      <c r="M1" s="275">
        <v>2022</v>
      </c>
      <c r="N1" s="275">
        <v>2023</v>
      </c>
      <c r="O1" s="275">
        <v>2024</v>
      </c>
      <c r="P1" s="275">
        <v>2025</v>
      </c>
      <c r="Q1" s="275">
        <v>2026</v>
      </c>
      <c r="R1" s="275">
        <v>2027</v>
      </c>
      <c r="S1" s="275">
        <v>2028</v>
      </c>
      <c r="T1" s="275">
        <v>2029</v>
      </c>
      <c r="U1" s="275">
        <v>2030</v>
      </c>
      <c r="V1" s="275">
        <v>2031</v>
      </c>
      <c r="W1" s="275">
        <v>2032</v>
      </c>
      <c r="X1" s="275">
        <v>2033</v>
      </c>
      <c r="Y1" s="275">
        <v>2034</v>
      </c>
      <c r="Z1" s="275">
        <v>2035</v>
      </c>
      <c r="AA1" s="275">
        <v>2036</v>
      </c>
      <c r="AB1" s="275">
        <v>2037</v>
      </c>
      <c r="AC1" s="275">
        <v>2038</v>
      </c>
      <c r="AD1" s="275">
        <v>2039</v>
      </c>
      <c r="AE1" s="275">
        <v>2040</v>
      </c>
      <c r="AF1" s="275">
        <v>2041</v>
      </c>
      <c r="AG1" s="275">
        <v>2042</v>
      </c>
      <c r="AH1" s="275">
        <v>2043</v>
      </c>
      <c r="AI1" s="275">
        <v>2044</v>
      </c>
      <c r="AJ1" s="275">
        <v>2045</v>
      </c>
      <c r="AK1" s="275">
        <v>2046</v>
      </c>
      <c r="AL1" s="275">
        <v>2047</v>
      </c>
      <c r="AM1" s="275">
        <v>2048</v>
      </c>
      <c r="AN1" s="275">
        <v>2049</v>
      </c>
      <c r="AO1" s="275">
        <v>2050</v>
      </c>
    </row>
    <row r="2" spans="1:41" s="124" customFormat="1">
      <c r="A2" s="276" t="s">
        <v>2518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</row>
    <row r="3" spans="1:41">
      <c r="A3" s="273" t="s">
        <v>2522</v>
      </c>
      <c r="B3" t="s">
        <v>2537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3" t="s">
        <v>2526</v>
      </c>
      <c r="B4" t="s">
        <v>2538</v>
      </c>
      <c r="C4" s="153">
        <v>28.8</v>
      </c>
      <c r="D4" s="153">
        <v>28.8</v>
      </c>
      <c r="E4" s="153">
        <v>28.8</v>
      </c>
      <c r="F4" s="153">
        <v>28.8</v>
      </c>
      <c r="G4" s="153">
        <v>28.8</v>
      </c>
      <c r="H4" s="153">
        <v>28.8</v>
      </c>
      <c r="I4" s="153">
        <v>28.8</v>
      </c>
      <c r="J4" s="153">
        <v>28.8</v>
      </c>
      <c r="K4" s="153">
        <v>28.8</v>
      </c>
      <c r="L4" s="153">
        <v>28.8</v>
      </c>
      <c r="M4" s="153">
        <v>28.8</v>
      </c>
      <c r="N4" s="153">
        <v>28.8</v>
      </c>
      <c r="O4" s="153">
        <v>28.8</v>
      </c>
      <c r="P4" s="153">
        <v>28.8</v>
      </c>
      <c r="Q4" s="153">
        <v>28.8</v>
      </c>
      <c r="R4" s="153">
        <v>28.8</v>
      </c>
      <c r="S4" s="153">
        <v>28.8</v>
      </c>
      <c r="T4" s="153">
        <v>28.8</v>
      </c>
      <c r="U4" s="153">
        <v>28.8</v>
      </c>
      <c r="V4" s="153">
        <v>28.8</v>
      </c>
      <c r="W4" s="153">
        <v>28.8</v>
      </c>
      <c r="X4" s="153">
        <v>28.8</v>
      </c>
      <c r="Y4" s="153">
        <v>28.8</v>
      </c>
      <c r="Z4" s="153">
        <v>28.8</v>
      </c>
      <c r="AA4" s="153">
        <v>28.8</v>
      </c>
      <c r="AB4" s="153">
        <v>28.8</v>
      </c>
      <c r="AC4" s="153">
        <v>28.8</v>
      </c>
      <c r="AD4" s="153">
        <v>28.8</v>
      </c>
      <c r="AE4" s="153">
        <v>28.8</v>
      </c>
      <c r="AF4" s="153">
        <v>28.8</v>
      </c>
      <c r="AG4" s="153">
        <v>28.8</v>
      </c>
      <c r="AH4" s="153">
        <v>28.8</v>
      </c>
      <c r="AI4" s="153">
        <v>28.8</v>
      </c>
      <c r="AJ4" s="153">
        <v>28.8</v>
      </c>
      <c r="AK4" s="153">
        <v>28.8</v>
      </c>
      <c r="AL4" s="153">
        <v>28.8</v>
      </c>
      <c r="AM4" s="153">
        <v>28.8</v>
      </c>
      <c r="AN4" s="153">
        <v>28.8</v>
      </c>
      <c r="AO4" s="153">
        <v>28.8</v>
      </c>
    </row>
    <row r="5" spans="1:41">
      <c r="A5" s="273" t="s">
        <v>2528</v>
      </c>
      <c r="B5" t="s">
        <v>2538</v>
      </c>
      <c r="C5" s="153">
        <v>90</v>
      </c>
      <c r="D5" s="153">
        <v>90</v>
      </c>
      <c r="E5" s="153">
        <v>90</v>
      </c>
      <c r="F5" s="153">
        <v>90</v>
      </c>
      <c r="G5" s="153">
        <v>90</v>
      </c>
      <c r="H5" s="153">
        <v>90</v>
      </c>
      <c r="I5" s="153">
        <v>90</v>
      </c>
      <c r="J5" s="153">
        <v>90</v>
      </c>
      <c r="K5" s="153">
        <v>90</v>
      </c>
      <c r="L5" s="153">
        <v>90</v>
      </c>
      <c r="M5" s="153">
        <v>90</v>
      </c>
      <c r="N5" s="153">
        <v>90</v>
      </c>
      <c r="O5" s="153">
        <v>90</v>
      </c>
      <c r="P5" s="153">
        <v>90</v>
      </c>
      <c r="Q5" s="153">
        <v>90</v>
      </c>
      <c r="R5" s="153">
        <v>90</v>
      </c>
      <c r="S5" s="153">
        <v>90</v>
      </c>
      <c r="T5" s="153">
        <v>90</v>
      </c>
      <c r="U5" s="153">
        <v>90</v>
      </c>
      <c r="V5" s="153">
        <v>90</v>
      </c>
      <c r="W5" s="153">
        <v>90</v>
      </c>
      <c r="X5" s="153">
        <v>90</v>
      </c>
      <c r="Y5" s="153">
        <v>90</v>
      </c>
      <c r="Z5" s="153">
        <v>90</v>
      </c>
      <c r="AA5" s="153">
        <v>90</v>
      </c>
      <c r="AB5" s="153">
        <v>90</v>
      </c>
      <c r="AC5" s="153">
        <v>90</v>
      </c>
      <c r="AD5" s="153">
        <v>90</v>
      </c>
      <c r="AE5" s="153">
        <v>90</v>
      </c>
      <c r="AF5" s="153">
        <v>90</v>
      </c>
      <c r="AG5" s="153">
        <v>90</v>
      </c>
      <c r="AH5" s="153">
        <v>90</v>
      </c>
      <c r="AI5" s="153">
        <v>90</v>
      </c>
      <c r="AJ5" s="153">
        <v>90</v>
      </c>
      <c r="AK5" s="153">
        <v>90</v>
      </c>
      <c r="AL5" s="153">
        <v>90</v>
      </c>
      <c r="AM5" s="153">
        <v>90</v>
      </c>
      <c r="AN5" s="153">
        <v>90</v>
      </c>
      <c r="AO5" s="153">
        <v>90</v>
      </c>
    </row>
    <row r="6" spans="1:41">
      <c r="A6" s="372" t="s">
        <v>28</v>
      </c>
      <c r="B6" t="s">
        <v>2539</v>
      </c>
      <c r="C6" s="394">
        <v>10</v>
      </c>
      <c r="D6" s="394">
        <v>10</v>
      </c>
      <c r="E6" s="394">
        <v>10</v>
      </c>
      <c r="F6" s="394">
        <v>10</v>
      </c>
      <c r="G6" s="394">
        <v>10</v>
      </c>
      <c r="H6" s="394">
        <v>10</v>
      </c>
      <c r="I6" s="394">
        <v>10</v>
      </c>
      <c r="J6" s="394">
        <v>10</v>
      </c>
      <c r="K6" s="394">
        <v>10</v>
      </c>
      <c r="L6" s="394">
        <v>10</v>
      </c>
      <c r="M6" s="394">
        <v>10</v>
      </c>
      <c r="N6" s="394">
        <v>10</v>
      </c>
      <c r="O6" s="394">
        <v>10</v>
      </c>
      <c r="P6" s="394">
        <v>10</v>
      </c>
      <c r="Q6" s="394">
        <v>10</v>
      </c>
      <c r="R6" s="394">
        <v>10</v>
      </c>
      <c r="S6" s="394">
        <v>10</v>
      </c>
      <c r="T6" s="394">
        <v>10</v>
      </c>
      <c r="U6" s="394">
        <v>10</v>
      </c>
      <c r="V6" s="394">
        <v>10</v>
      </c>
      <c r="W6" s="394">
        <v>10</v>
      </c>
      <c r="X6" s="394">
        <v>10</v>
      </c>
      <c r="Y6" s="394">
        <v>10</v>
      </c>
      <c r="Z6" s="394">
        <v>10</v>
      </c>
      <c r="AA6" s="394">
        <v>10</v>
      </c>
      <c r="AB6" s="394">
        <v>10</v>
      </c>
      <c r="AC6" s="394">
        <v>10</v>
      </c>
      <c r="AD6" s="394">
        <v>10</v>
      </c>
      <c r="AE6" s="394">
        <v>10</v>
      </c>
      <c r="AF6" s="394">
        <v>10</v>
      </c>
      <c r="AG6" s="394">
        <v>10</v>
      </c>
      <c r="AH6" s="394">
        <v>10</v>
      </c>
      <c r="AI6" s="394">
        <v>10</v>
      </c>
      <c r="AJ6" s="394">
        <v>10</v>
      </c>
      <c r="AK6" s="394">
        <v>10</v>
      </c>
      <c r="AL6" s="394">
        <v>10</v>
      </c>
      <c r="AM6" s="394">
        <v>10</v>
      </c>
      <c r="AN6" s="394">
        <v>10</v>
      </c>
      <c r="AO6" s="394">
        <v>10</v>
      </c>
    </row>
    <row r="7" spans="1:41">
      <c r="A7" s="273" t="s">
        <v>2532</v>
      </c>
      <c r="B7" t="s">
        <v>2539</v>
      </c>
      <c r="C7" s="153">
        <f>1.5</f>
        <v>1.5</v>
      </c>
      <c r="D7" s="153">
        <f t="shared" ref="D7:AO7" si="0">1.5</f>
        <v>1.5</v>
      </c>
      <c r="E7" s="153">
        <f t="shared" si="0"/>
        <v>1.5</v>
      </c>
      <c r="F7" s="153">
        <f t="shared" si="0"/>
        <v>1.5</v>
      </c>
      <c r="G7" s="153">
        <f t="shared" si="0"/>
        <v>1.5</v>
      </c>
      <c r="H7" s="153">
        <f t="shared" si="0"/>
        <v>1.5</v>
      </c>
      <c r="I7" s="153">
        <f t="shared" si="0"/>
        <v>1.5</v>
      </c>
      <c r="J7" s="153">
        <f t="shared" si="0"/>
        <v>1.5</v>
      </c>
      <c r="K7" s="153">
        <f t="shared" si="0"/>
        <v>1.5</v>
      </c>
      <c r="L7" s="153">
        <f t="shared" si="0"/>
        <v>1.5</v>
      </c>
      <c r="M7" s="153">
        <f t="shared" si="0"/>
        <v>1.5</v>
      </c>
      <c r="N7" s="153">
        <f t="shared" si="0"/>
        <v>1.5</v>
      </c>
      <c r="O7" s="153">
        <f t="shared" si="0"/>
        <v>1.5</v>
      </c>
      <c r="P7" s="153">
        <f t="shared" si="0"/>
        <v>1.5</v>
      </c>
      <c r="Q7" s="153">
        <f t="shared" si="0"/>
        <v>1.5</v>
      </c>
      <c r="R7" s="153">
        <f t="shared" si="0"/>
        <v>1.5</v>
      </c>
      <c r="S7" s="153">
        <f t="shared" si="0"/>
        <v>1.5</v>
      </c>
      <c r="T7" s="153">
        <f t="shared" si="0"/>
        <v>1.5</v>
      </c>
      <c r="U7" s="153">
        <f t="shared" si="0"/>
        <v>1.5</v>
      </c>
      <c r="V7" s="153">
        <f t="shared" si="0"/>
        <v>1.5</v>
      </c>
      <c r="W7" s="153">
        <f t="shared" si="0"/>
        <v>1.5</v>
      </c>
      <c r="X7" s="153">
        <f t="shared" si="0"/>
        <v>1.5</v>
      </c>
      <c r="Y7" s="153">
        <f t="shared" si="0"/>
        <v>1.5</v>
      </c>
      <c r="Z7" s="153">
        <f t="shared" si="0"/>
        <v>1.5</v>
      </c>
      <c r="AA7" s="153">
        <f t="shared" si="0"/>
        <v>1.5</v>
      </c>
      <c r="AB7" s="153">
        <f t="shared" si="0"/>
        <v>1.5</v>
      </c>
      <c r="AC7" s="153">
        <f t="shared" si="0"/>
        <v>1.5</v>
      </c>
      <c r="AD7" s="153">
        <f t="shared" si="0"/>
        <v>1.5</v>
      </c>
      <c r="AE7" s="153">
        <f t="shared" si="0"/>
        <v>1.5</v>
      </c>
      <c r="AF7" s="153">
        <f t="shared" si="0"/>
        <v>1.5</v>
      </c>
      <c r="AG7" s="153">
        <f t="shared" si="0"/>
        <v>1.5</v>
      </c>
      <c r="AH7" s="153">
        <f t="shared" si="0"/>
        <v>1.5</v>
      </c>
      <c r="AI7" s="153">
        <f t="shared" si="0"/>
        <v>1.5</v>
      </c>
      <c r="AJ7" s="153">
        <f t="shared" si="0"/>
        <v>1.5</v>
      </c>
      <c r="AK7" s="153">
        <f t="shared" si="0"/>
        <v>1.5</v>
      </c>
      <c r="AL7" s="153">
        <f t="shared" si="0"/>
        <v>1.5</v>
      </c>
      <c r="AM7" s="153">
        <f t="shared" si="0"/>
        <v>1.5</v>
      </c>
      <c r="AN7" s="153">
        <f t="shared" si="0"/>
        <v>1.5</v>
      </c>
      <c r="AO7" s="153">
        <f t="shared" si="0"/>
        <v>1.5</v>
      </c>
    </row>
    <row r="8" spans="1:41">
      <c r="A8" s="273" t="s">
        <v>2540</v>
      </c>
      <c r="B8" t="s">
        <v>2539</v>
      </c>
      <c r="C8" s="153">
        <v>13.105830094000321</v>
      </c>
      <c r="D8" s="153">
        <v>13.105830094000321</v>
      </c>
      <c r="E8" s="153">
        <v>13.105830094000321</v>
      </c>
      <c r="F8" s="153">
        <v>13.105830094000321</v>
      </c>
      <c r="G8" s="153">
        <v>13.105830094000321</v>
      </c>
      <c r="H8" s="153">
        <v>13.105830094000321</v>
      </c>
      <c r="I8" s="153">
        <v>13.105830094000321</v>
      </c>
      <c r="J8" s="153">
        <v>13.105830094000321</v>
      </c>
      <c r="K8" s="153">
        <v>13.105830094000321</v>
      </c>
      <c r="L8" s="153">
        <v>13.105830094000321</v>
      </c>
      <c r="M8" s="153">
        <v>13.105830094000321</v>
      </c>
      <c r="N8" s="153">
        <v>13.105830094000321</v>
      </c>
      <c r="O8" s="153">
        <v>13.105830094000321</v>
      </c>
      <c r="P8" s="153">
        <v>13.105830094000321</v>
      </c>
      <c r="Q8" s="153">
        <v>13.105830094000321</v>
      </c>
      <c r="R8" s="153">
        <v>13.105830094000321</v>
      </c>
      <c r="S8" s="153">
        <v>13.105830094000321</v>
      </c>
      <c r="T8" s="153">
        <v>13.105830094000321</v>
      </c>
      <c r="U8" s="153">
        <v>13.105830094000321</v>
      </c>
      <c r="V8" s="153">
        <v>13.105830094000321</v>
      </c>
      <c r="W8" s="153">
        <v>13.105830094000321</v>
      </c>
      <c r="X8" s="153">
        <v>13.105830094000321</v>
      </c>
      <c r="Y8" s="153">
        <v>13.105830094000321</v>
      </c>
      <c r="Z8" s="153">
        <v>13.105830094000321</v>
      </c>
      <c r="AA8" s="153">
        <v>13.105830094000321</v>
      </c>
      <c r="AB8" s="153">
        <v>13.105830094000321</v>
      </c>
      <c r="AC8" s="153">
        <v>13.105830094000321</v>
      </c>
      <c r="AD8" s="153">
        <v>13.105830094000321</v>
      </c>
      <c r="AE8" s="153">
        <v>13.105830094000321</v>
      </c>
      <c r="AF8" s="153">
        <v>13.105830094000321</v>
      </c>
      <c r="AG8" s="153">
        <v>13.105830094000321</v>
      </c>
      <c r="AH8" s="153">
        <v>13.105830094000321</v>
      </c>
      <c r="AI8" s="153">
        <v>13.105830094000321</v>
      </c>
      <c r="AJ8" s="153">
        <v>13.105830094000321</v>
      </c>
      <c r="AK8" s="153">
        <v>13.105830094000321</v>
      </c>
      <c r="AL8" s="153">
        <v>13.105830094000321</v>
      </c>
      <c r="AM8" s="153">
        <v>13.105830094000321</v>
      </c>
      <c r="AN8" s="153">
        <v>13.105830094000321</v>
      </c>
      <c r="AO8" s="153">
        <v>13.105830094000321</v>
      </c>
    </row>
    <row r="10" spans="1:41"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</row>
    <row r="11" spans="1:41"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</row>
    <row r="12" spans="1:41" s="134" customFormat="1">
      <c r="A12" s="274"/>
      <c r="B12" s="275" t="s">
        <v>39</v>
      </c>
      <c r="C12" s="275">
        <v>2012</v>
      </c>
      <c r="D12" s="275">
        <v>2013</v>
      </c>
      <c r="E12" s="275">
        <v>2014</v>
      </c>
      <c r="F12" s="275">
        <v>2015</v>
      </c>
      <c r="G12" s="275">
        <v>2016</v>
      </c>
      <c r="H12" s="275">
        <v>2017</v>
      </c>
      <c r="I12" s="275">
        <v>2018</v>
      </c>
      <c r="J12" s="275">
        <v>2019</v>
      </c>
      <c r="K12" s="275">
        <v>2020</v>
      </c>
      <c r="L12" s="275">
        <v>2021</v>
      </c>
      <c r="M12" s="275">
        <v>2022</v>
      </c>
      <c r="N12" s="275">
        <v>2023</v>
      </c>
      <c r="O12" s="275">
        <v>2024</v>
      </c>
      <c r="P12" s="275">
        <v>2025</v>
      </c>
      <c r="Q12" s="275">
        <v>2026</v>
      </c>
      <c r="R12" s="275">
        <v>2027</v>
      </c>
      <c r="S12" s="275">
        <v>2028</v>
      </c>
      <c r="T12" s="275">
        <v>2029</v>
      </c>
      <c r="U12" s="275">
        <v>2030</v>
      </c>
      <c r="V12" s="275">
        <v>2031</v>
      </c>
      <c r="W12" s="275">
        <v>2032</v>
      </c>
      <c r="X12" s="275">
        <v>2033</v>
      </c>
      <c r="Y12" s="275">
        <v>2034</v>
      </c>
      <c r="Z12" s="275">
        <v>2035</v>
      </c>
      <c r="AA12" s="275">
        <v>2036</v>
      </c>
      <c r="AB12" s="275">
        <v>2037</v>
      </c>
      <c r="AC12" s="275">
        <v>2038</v>
      </c>
      <c r="AD12" s="275">
        <v>2039</v>
      </c>
      <c r="AE12" s="275">
        <v>2040</v>
      </c>
      <c r="AF12" s="275">
        <v>2041</v>
      </c>
      <c r="AG12" s="275">
        <v>2042</v>
      </c>
      <c r="AH12" s="275">
        <v>2043</v>
      </c>
      <c r="AI12" s="275">
        <v>2044</v>
      </c>
      <c r="AJ12" s="275">
        <v>2045</v>
      </c>
      <c r="AK12" s="275">
        <v>2046</v>
      </c>
      <c r="AL12" s="275">
        <v>2047</v>
      </c>
      <c r="AM12" s="275">
        <v>2048</v>
      </c>
      <c r="AN12" s="275">
        <v>2049</v>
      </c>
      <c r="AO12" s="275">
        <v>2050</v>
      </c>
    </row>
    <row r="13" spans="1:41">
      <c r="A13" s="276" t="s">
        <v>2518</v>
      </c>
      <c r="B13" t="s">
        <v>49</v>
      </c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</row>
    <row r="14" spans="1:41">
      <c r="A14" s="273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3" t="s">
        <v>2526</v>
      </c>
      <c r="B15" t="s">
        <v>2541</v>
      </c>
      <c r="C15" s="152">
        <f>C4*constantes!$B$4/1000</f>
        <v>0.11231999999999999</v>
      </c>
      <c r="D15" s="152">
        <f>D4*constantes!$B$4/1000</f>
        <v>0.11231999999999999</v>
      </c>
      <c r="E15" s="152">
        <f>E4*constantes!$B$4/1000</f>
        <v>0.11231999999999999</v>
      </c>
      <c r="F15" s="152">
        <f>F4*constantes!$B$4/1000</f>
        <v>0.11231999999999999</v>
      </c>
      <c r="G15" s="152">
        <f>G4*constantes!$B$4/1000</f>
        <v>0.11231999999999999</v>
      </c>
      <c r="H15" s="152">
        <f>H4*constantes!$B$4/1000</f>
        <v>0.11231999999999999</v>
      </c>
      <c r="I15" s="152">
        <f>I4*constantes!$B$4/1000</f>
        <v>0.11231999999999999</v>
      </c>
      <c r="J15" s="152">
        <f>J4*constantes!$B$4/1000</f>
        <v>0.11231999999999999</v>
      </c>
      <c r="K15" s="152">
        <f>K4*constantes!$B$4/1000</f>
        <v>0.11231999999999999</v>
      </c>
      <c r="L15" s="152">
        <f>L4*constantes!$B$4/1000</f>
        <v>0.11231999999999999</v>
      </c>
      <c r="M15" s="152">
        <f>M4*constantes!$B$4/1000</f>
        <v>0.11231999999999999</v>
      </c>
      <c r="N15" s="152">
        <f>N4*constantes!$B$4/1000</f>
        <v>0.11231999999999999</v>
      </c>
      <c r="O15" s="152">
        <f>O4*constantes!$B$4/1000</f>
        <v>0.11231999999999999</v>
      </c>
      <c r="P15" s="152">
        <f>P4*constantes!$B$4/1000</f>
        <v>0.11231999999999999</v>
      </c>
      <c r="Q15" s="152">
        <f>Q4*constantes!$B$4/1000</f>
        <v>0.11231999999999999</v>
      </c>
      <c r="R15" s="152">
        <f>R4*constantes!$B$4/1000</f>
        <v>0.11231999999999999</v>
      </c>
      <c r="S15" s="152">
        <f>S4*constantes!$B$4/1000</f>
        <v>0.11231999999999999</v>
      </c>
      <c r="T15" s="152">
        <f>T4*constantes!$B$4/1000</f>
        <v>0.11231999999999999</v>
      </c>
      <c r="U15" s="152">
        <f>U4*constantes!$B$4/1000</f>
        <v>0.11231999999999999</v>
      </c>
      <c r="V15" s="152">
        <f>V4*constantes!$B$4/1000</f>
        <v>0.11231999999999999</v>
      </c>
      <c r="W15" s="152">
        <f>W4*constantes!$B$4/1000</f>
        <v>0.11231999999999999</v>
      </c>
      <c r="X15" s="152">
        <f>X4*constantes!$B$4/1000</f>
        <v>0.11231999999999999</v>
      </c>
      <c r="Y15" s="152">
        <f>Y4*constantes!$B$4/1000</f>
        <v>0.11231999999999999</v>
      </c>
      <c r="Z15" s="152">
        <f>Z4*constantes!$B$4/1000</f>
        <v>0.11231999999999999</v>
      </c>
      <c r="AA15" s="152">
        <f>AA4*constantes!$B$4/1000</f>
        <v>0.11231999999999999</v>
      </c>
      <c r="AB15" s="152">
        <f>AB4*constantes!$B$4/1000</f>
        <v>0.11231999999999999</v>
      </c>
      <c r="AC15" s="152">
        <f>AC4*constantes!$B$4/1000</f>
        <v>0.11231999999999999</v>
      </c>
      <c r="AD15" s="152">
        <f>AD4*constantes!$B$4/1000</f>
        <v>0.11231999999999999</v>
      </c>
      <c r="AE15" s="152">
        <f>AE4*constantes!$B$4/1000</f>
        <v>0.11231999999999999</v>
      </c>
      <c r="AF15" s="152">
        <f>AF4*constantes!$B$4/1000</f>
        <v>0.11231999999999999</v>
      </c>
      <c r="AG15" s="152">
        <f>AG4*constantes!$B$4/1000</f>
        <v>0.11231999999999999</v>
      </c>
      <c r="AH15" s="152">
        <f>AH4*constantes!$B$4/1000</f>
        <v>0.11231999999999999</v>
      </c>
      <c r="AI15" s="152">
        <f>AI4*constantes!$B$4/1000</f>
        <v>0.11231999999999999</v>
      </c>
      <c r="AJ15" s="152">
        <f>AJ4*constantes!$B$4/1000</f>
        <v>0.11231999999999999</v>
      </c>
      <c r="AK15" s="152">
        <f>AK4*constantes!$B$4/1000</f>
        <v>0.11231999999999999</v>
      </c>
      <c r="AL15" s="152">
        <f>AL4*constantes!$B$4/1000</f>
        <v>0.11231999999999999</v>
      </c>
      <c r="AM15" s="152">
        <f>AM4*constantes!$B$4/1000</f>
        <v>0.11231999999999999</v>
      </c>
      <c r="AN15" s="152">
        <f>AN4*constantes!$B$4/1000</f>
        <v>0.11231999999999999</v>
      </c>
      <c r="AO15" s="152">
        <f>AO4*constantes!$B$4/1000</f>
        <v>0.11231999999999999</v>
      </c>
    </row>
    <row r="16" spans="1:41">
      <c r="A16" s="273" t="s">
        <v>2528</v>
      </c>
      <c r="B16" t="s">
        <v>2541</v>
      </c>
      <c r="C16" s="152">
        <f>C5*constantes!$B$4/1000</f>
        <v>0.35099999999999998</v>
      </c>
      <c r="D16" s="152">
        <f>D5*constantes!$B$4/1000</f>
        <v>0.35099999999999998</v>
      </c>
      <c r="E16" s="152">
        <f>E5*constantes!$B$4/1000</f>
        <v>0.35099999999999998</v>
      </c>
      <c r="F16" s="152">
        <f>F5*constantes!$B$4/1000</f>
        <v>0.35099999999999998</v>
      </c>
      <c r="G16" s="152">
        <f>G5*constantes!$B$4/1000</f>
        <v>0.35099999999999998</v>
      </c>
      <c r="H16" s="152">
        <f>H5*constantes!$B$4/1000</f>
        <v>0.35099999999999998</v>
      </c>
      <c r="I16" s="152">
        <f>I5*constantes!$B$4/1000</f>
        <v>0.35099999999999998</v>
      </c>
      <c r="J16" s="152">
        <f>J5*constantes!$B$4/1000</f>
        <v>0.35099999999999998</v>
      </c>
      <c r="K16" s="152">
        <f>K5*constantes!$B$4/1000</f>
        <v>0.35099999999999998</v>
      </c>
      <c r="L16" s="152">
        <f>L5*constantes!$B$4/1000</f>
        <v>0.35099999999999998</v>
      </c>
      <c r="M16" s="152">
        <f>M5*constantes!$B$4/1000</f>
        <v>0.35099999999999998</v>
      </c>
      <c r="N16" s="152">
        <f>N5*constantes!$B$4/1000</f>
        <v>0.35099999999999998</v>
      </c>
      <c r="O16" s="152">
        <f>O5*constantes!$B$4/1000</f>
        <v>0.35099999999999998</v>
      </c>
      <c r="P16" s="152">
        <f>P5*constantes!$B$4/1000</f>
        <v>0.35099999999999998</v>
      </c>
      <c r="Q16" s="152">
        <f>Q5*constantes!$B$4/1000</f>
        <v>0.35099999999999998</v>
      </c>
      <c r="R16" s="152">
        <f>R5*constantes!$B$4/1000</f>
        <v>0.35099999999999998</v>
      </c>
      <c r="S16" s="152">
        <f>S5*constantes!$B$4/1000</f>
        <v>0.35099999999999998</v>
      </c>
      <c r="T16" s="152">
        <f>T5*constantes!$B$4/1000</f>
        <v>0.35099999999999998</v>
      </c>
      <c r="U16" s="152">
        <f>U5*constantes!$B$4/1000</f>
        <v>0.35099999999999998</v>
      </c>
      <c r="V16" s="152">
        <f>V5*constantes!$B$4/1000</f>
        <v>0.35099999999999998</v>
      </c>
      <c r="W16" s="152">
        <f>W5*constantes!$B$4/1000</f>
        <v>0.35099999999999998</v>
      </c>
      <c r="X16" s="152">
        <f>X5*constantes!$B$4/1000</f>
        <v>0.35099999999999998</v>
      </c>
      <c r="Y16" s="152">
        <f>Y5*constantes!$B$4/1000</f>
        <v>0.35099999999999998</v>
      </c>
      <c r="Z16" s="152">
        <f>Z5*constantes!$B$4/1000</f>
        <v>0.35099999999999998</v>
      </c>
      <c r="AA16" s="152">
        <f>AA5*constantes!$B$4/1000</f>
        <v>0.35099999999999998</v>
      </c>
      <c r="AB16" s="152">
        <f>AB5*constantes!$B$4/1000</f>
        <v>0.35099999999999998</v>
      </c>
      <c r="AC16" s="152">
        <f>AC5*constantes!$B$4/1000</f>
        <v>0.35099999999999998</v>
      </c>
      <c r="AD16" s="152">
        <f>AD5*constantes!$B$4/1000</f>
        <v>0.35099999999999998</v>
      </c>
      <c r="AE16" s="152">
        <f>AE5*constantes!$B$4/1000</f>
        <v>0.35099999999999998</v>
      </c>
      <c r="AF16" s="152">
        <f>AF5*constantes!$B$4/1000</f>
        <v>0.35099999999999998</v>
      </c>
      <c r="AG16" s="152">
        <f>AG5*constantes!$B$4/1000</f>
        <v>0.35099999999999998</v>
      </c>
      <c r="AH16" s="152">
        <f>AH5*constantes!$B$4/1000</f>
        <v>0.35099999999999998</v>
      </c>
      <c r="AI16" s="152">
        <f>AI5*constantes!$B$4/1000</f>
        <v>0.35099999999999998</v>
      </c>
      <c r="AJ16" s="152">
        <f>AJ5*constantes!$B$4/1000</f>
        <v>0.35099999999999998</v>
      </c>
      <c r="AK16" s="152">
        <f>AK5*constantes!$B$4/1000</f>
        <v>0.35099999999999998</v>
      </c>
      <c r="AL16" s="152">
        <f>AL5*constantes!$B$4/1000</f>
        <v>0.35099999999999998</v>
      </c>
      <c r="AM16" s="152">
        <f>AM5*constantes!$B$4/1000</f>
        <v>0.35099999999999998</v>
      </c>
      <c r="AN16" s="152">
        <f>AN5*constantes!$B$4/1000</f>
        <v>0.35099999999999998</v>
      </c>
      <c r="AO16" s="152">
        <f>AO5*constantes!$B$4/1000</f>
        <v>0.35099999999999998</v>
      </c>
    </row>
    <row r="17" spans="1:48">
      <c r="A17" s="273" t="s">
        <v>28</v>
      </c>
      <c r="B17" t="s">
        <v>2542</v>
      </c>
      <c r="C17" s="152">
        <f>C6*(34.92/1000)*constantes!$B$4</f>
        <v>1.36188</v>
      </c>
      <c r="D17" s="152">
        <f>D6*(34.92/1000)*constantes!$B$4</f>
        <v>1.36188</v>
      </c>
      <c r="E17" s="152">
        <f>E6*(34.92/1000)*constantes!$B$4</f>
        <v>1.36188</v>
      </c>
      <c r="F17" s="152">
        <f>F6*(34.92/1000)*constantes!$B$4</f>
        <v>1.36188</v>
      </c>
      <c r="G17" s="152">
        <f>G6*(34.92/1000)*constantes!$B$4</f>
        <v>1.36188</v>
      </c>
      <c r="H17" s="152">
        <f>H6*(34.92/1000)*constantes!$B$4</f>
        <v>1.36188</v>
      </c>
      <c r="I17" s="152">
        <f>I6*(34.92/1000)*constantes!$B$4</f>
        <v>1.36188</v>
      </c>
      <c r="J17" s="152">
        <f>J6*(34.92/1000)*constantes!$B$4</f>
        <v>1.36188</v>
      </c>
      <c r="K17" s="152">
        <f>K6*(34.92/1000)*constantes!$B$4</f>
        <v>1.36188</v>
      </c>
      <c r="L17" s="152">
        <f>L6*(34.92/1000)*constantes!$B$4</f>
        <v>1.36188</v>
      </c>
      <c r="M17" s="152">
        <f>M6*(34.92/1000)*constantes!$B$4</f>
        <v>1.36188</v>
      </c>
      <c r="N17" s="152">
        <f>N6*(34.92/1000)*constantes!$B$4</f>
        <v>1.36188</v>
      </c>
      <c r="O17" s="152">
        <f>O6*(34.92/1000)*constantes!$B$4</f>
        <v>1.36188</v>
      </c>
      <c r="P17" s="152">
        <f>P6*(34.92/1000)*constantes!$B$4</f>
        <v>1.36188</v>
      </c>
      <c r="Q17" s="152">
        <f>Q6*(34.92/1000)*constantes!$B$4</f>
        <v>1.36188</v>
      </c>
      <c r="R17" s="152">
        <f>R6*(34.92/1000)*constantes!$B$4</f>
        <v>1.36188</v>
      </c>
      <c r="S17" s="152">
        <f>S6*(34.92/1000)*constantes!$B$4</f>
        <v>1.36188</v>
      </c>
      <c r="T17" s="152">
        <f>T6*(34.92/1000)*constantes!$B$4</f>
        <v>1.36188</v>
      </c>
      <c r="U17" s="152">
        <f>U6*(34.92/1000)*constantes!$B$4</f>
        <v>1.36188</v>
      </c>
      <c r="V17" s="152">
        <f>V6*(34.92/1000)*constantes!$B$4</f>
        <v>1.36188</v>
      </c>
      <c r="W17" s="152">
        <f>W6*(34.92/1000)*constantes!$B$4</f>
        <v>1.36188</v>
      </c>
      <c r="X17" s="152">
        <f>X6*(34.92/1000)*constantes!$B$4</f>
        <v>1.36188</v>
      </c>
      <c r="Y17" s="152">
        <f>Y6*(34.92/1000)*constantes!$B$4</f>
        <v>1.36188</v>
      </c>
      <c r="Z17" s="152">
        <f>Z6*(34.92/1000)*constantes!$B$4</f>
        <v>1.36188</v>
      </c>
      <c r="AA17" s="152">
        <f>AA6*(34.92/1000)*constantes!$B$4</f>
        <v>1.36188</v>
      </c>
      <c r="AB17" s="152">
        <f>AB6*(34.92/1000)*constantes!$B$4</f>
        <v>1.36188</v>
      </c>
      <c r="AC17" s="152">
        <f>AC6*(34.92/1000)*constantes!$B$4</f>
        <v>1.36188</v>
      </c>
      <c r="AD17" s="152">
        <f>AD6*(34.92/1000)*constantes!$B$4</f>
        <v>1.36188</v>
      </c>
      <c r="AE17" s="152">
        <f>AE6*(34.92/1000)*constantes!$B$4</f>
        <v>1.36188</v>
      </c>
      <c r="AF17" s="152">
        <f>AF6*(34.92/1000)*constantes!$B$4</f>
        <v>1.36188</v>
      </c>
      <c r="AG17" s="152">
        <f>AG6*(34.92/1000)*constantes!$B$4</f>
        <v>1.36188</v>
      </c>
      <c r="AH17" s="152">
        <f>AH6*(34.92/1000)*constantes!$B$4</f>
        <v>1.36188</v>
      </c>
      <c r="AI17" s="152">
        <f>AI6*(34.92/1000)*constantes!$B$4</f>
        <v>1.36188</v>
      </c>
      <c r="AJ17" s="152">
        <f>AJ6*(34.92/1000)*constantes!$B$4</f>
        <v>1.36188</v>
      </c>
      <c r="AK17" s="152">
        <f>AK6*(34.92/1000)*constantes!$B$4</f>
        <v>1.36188</v>
      </c>
      <c r="AL17" s="152">
        <f>AL6*(34.92/1000)*constantes!$B$4</f>
        <v>1.36188</v>
      </c>
      <c r="AM17" s="152">
        <f>AM6*(34.92/1000)*constantes!$B$4</f>
        <v>1.36188</v>
      </c>
      <c r="AN17" s="152">
        <f>AN6*(34.92/1000)*constantes!$B$4</f>
        <v>1.36188</v>
      </c>
      <c r="AO17" s="152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3" t="s">
        <v>2532</v>
      </c>
      <c r="B18" t="s">
        <v>2542</v>
      </c>
      <c r="C18" s="152">
        <f>C7*(34.92/1000)*constantes!$B$4</f>
        <v>0.20428199999999999</v>
      </c>
      <c r="D18" s="152">
        <f>D7*(34.92/1000)*constantes!$B$4</f>
        <v>0.20428199999999999</v>
      </c>
      <c r="E18" s="152">
        <f>E7*(34.92/1000)*constantes!$B$4</f>
        <v>0.20428199999999999</v>
      </c>
      <c r="F18" s="152">
        <f>F7*(34.92/1000)*constantes!$B$4</f>
        <v>0.20428199999999999</v>
      </c>
      <c r="G18" s="152">
        <f>G7*(34.92/1000)*constantes!$B$4</f>
        <v>0.20428199999999999</v>
      </c>
      <c r="H18" s="152">
        <f>H7*(34.92/1000)*constantes!$B$4</f>
        <v>0.20428199999999999</v>
      </c>
      <c r="I18" s="152">
        <f>I7*(34.92/1000)*constantes!$B$4</f>
        <v>0.20428199999999999</v>
      </c>
      <c r="J18" s="152">
        <f>J7*(34.92/1000)*constantes!$B$4</f>
        <v>0.20428199999999999</v>
      </c>
      <c r="K18" s="152">
        <f>K7*(34.92/1000)*constantes!$B$4</f>
        <v>0.20428199999999999</v>
      </c>
      <c r="L18" s="152">
        <f>L7*(34.92/1000)*constantes!$B$4</f>
        <v>0.20428199999999999</v>
      </c>
      <c r="M18" s="152">
        <f>M7*(34.92/1000)*constantes!$B$4</f>
        <v>0.20428199999999999</v>
      </c>
      <c r="N18" s="152">
        <f>N7*(34.92/1000)*constantes!$B$4</f>
        <v>0.20428199999999999</v>
      </c>
      <c r="O18" s="152">
        <f>O7*(34.92/1000)*constantes!$B$4</f>
        <v>0.20428199999999999</v>
      </c>
      <c r="P18" s="152">
        <f>P7*(34.92/1000)*constantes!$B$4</f>
        <v>0.20428199999999999</v>
      </c>
      <c r="Q18" s="152">
        <f>Q7*(34.92/1000)*constantes!$B$4</f>
        <v>0.20428199999999999</v>
      </c>
      <c r="R18" s="152">
        <f>R7*(34.92/1000)*constantes!$B$4</f>
        <v>0.20428199999999999</v>
      </c>
      <c r="S18" s="152">
        <f>S7*(34.92/1000)*constantes!$B$4</f>
        <v>0.20428199999999999</v>
      </c>
      <c r="T18" s="152">
        <f>T7*(34.92/1000)*constantes!$B$4</f>
        <v>0.20428199999999999</v>
      </c>
      <c r="U18" s="152">
        <f>U7*(34.92/1000)*constantes!$B$4</f>
        <v>0.20428199999999999</v>
      </c>
      <c r="V18" s="152">
        <f>V7*(34.92/1000)*constantes!$B$4</f>
        <v>0.20428199999999999</v>
      </c>
      <c r="W18" s="152">
        <f>W7*(34.92/1000)*constantes!$B$4</f>
        <v>0.20428199999999999</v>
      </c>
      <c r="X18" s="152">
        <f>X7*(34.92/1000)*constantes!$B$4</f>
        <v>0.20428199999999999</v>
      </c>
      <c r="Y18" s="152">
        <f>Y7*(34.92/1000)*constantes!$B$4</f>
        <v>0.20428199999999999</v>
      </c>
      <c r="Z18" s="152">
        <f>Z7*(34.92/1000)*constantes!$B$4</f>
        <v>0.20428199999999999</v>
      </c>
      <c r="AA18" s="152">
        <f>AA7*(34.92/1000)*constantes!$B$4</f>
        <v>0.20428199999999999</v>
      </c>
      <c r="AB18" s="152">
        <f>AB7*(34.92/1000)*constantes!$B$4</f>
        <v>0.20428199999999999</v>
      </c>
      <c r="AC18" s="152">
        <f>AC7*(34.92/1000)*constantes!$B$4</f>
        <v>0.20428199999999999</v>
      </c>
      <c r="AD18" s="152">
        <f>AD7*(34.92/1000)*constantes!$B$4</f>
        <v>0.20428199999999999</v>
      </c>
      <c r="AE18" s="152">
        <f>AE7*(34.92/1000)*constantes!$B$4</f>
        <v>0.20428199999999999</v>
      </c>
      <c r="AF18" s="152">
        <f>AF7*(34.92/1000)*constantes!$B$4</f>
        <v>0.20428199999999999</v>
      </c>
      <c r="AG18" s="152">
        <f>AG7*(34.92/1000)*constantes!$B$4</f>
        <v>0.20428199999999999</v>
      </c>
      <c r="AH18" s="152">
        <f>AH7*(34.92/1000)*constantes!$B$4</f>
        <v>0.20428199999999999</v>
      </c>
      <c r="AI18" s="152">
        <f>AI7*(34.92/1000)*constantes!$B$4</f>
        <v>0.20428199999999999</v>
      </c>
      <c r="AJ18" s="152">
        <f>AJ7*(34.92/1000)*constantes!$B$4</f>
        <v>0.20428199999999999</v>
      </c>
      <c r="AK18" s="152">
        <f>AK7*(34.92/1000)*constantes!$B$4</f>
        <v>0.20428199999999999</v>
      </c>
      <c r="AL18" s="152">
        <f>AL7*(34.92/1000)*constantes!$B$4</f>
        <v>0.20428199999999999</v>
      </c>
      <c r="AM18" s="152">
        <f>AM7*(34.92/1000)*constantes!$B$4</f>
        <v>0.20428199999999999</v>
      </c>
      <c r="AN18" s="152">
        <f>AN7*(34.92/1000)*constantes!$B$4</f>
        <v>0.20428199999999999</v>
      </c>
      <c r="AO18" s="152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3" t="s">
        <v>2540</v>
      </c>
      <c r="B19" t="s">
        <v>2542</v>
      </c>
      <c r="C19" s="152">
        <f>C8*(34.92/1000)*constantes!$B$4</f>
        <v>1.7848567888417157</v>
      </c>
      <c r="D19" s="152">
        <f>D8*(34.92/1000)*constantes!$B$4</f>
        <v>1.7848567888417157</v>
      </c>
      <c r="E19" s="152">
        <f>E8*(34.92/1000)*constantes!$B$4</f>
        <v>1.7848567888417157</v>
      </c>
      <c r="F19" s="152">
        <f>F8*(34.92/1000)*constantes!$B$4</f>
        <v>1.7848567888417157</v>
      </c>
      <c r="G19" s="152">
        <f>G8*(34.92/1000)*constantes!$B$4</f>
        <v>1.7848567888417157</v>
      </c>
      <c r="H19" s="152">
        <f>H8*(34.92/1000)*constantes!$B$4</f>
        <v>1.7848567888417157</v>
      </c>
      <c r="I19" s="152">
        <f>I8*(34.92/1000)*constantes!$B$4</f>
        <v>1.7848567888417157</v>
      </c>
      <c r="J19" s="152">
        <f>J8*(34.92/1000)*constantes!$B$4</f>
        <v>1.7848567888417157</v>
      </c>
      <c r="K19" s="152">
        <f>K8*(34.92/1000)*constantes!$B$4</f>
        <v>1.7848567888417157</v>
      </c>
      <c r="L19" s="152">
        <f>L8*(34.92/1000)*constantes!$B$4</f>
        <v>1.7848567888417157</v>
      </c>
      <c r="M19" s="152">
        <f>M8*(34.92/1000)*constantes!$B$4</f>
        <v>1.7848567888417157</v>
      </c>
      <c r="N19" s="152">
        <f>N8*(34.92/1000)*constantes!$B$4</f>
        <v>1.7848567888417157</v>
      </c>
      <c r="O19" s="152">
        <f>O8*(34.92/1000)*constantes!$B$4</f>
        <v>1.7848567888417157</v>
      </c>
      <c r="P19" s="152">
        <f>P8*(34.92/1000)*constantes!$B$4</f>
        <v>1.7848567888417157</v>
      </c>
      <c r="Q19" s="152">
        <f>Q8*(34.92/1000)*constantes!$B$4</f>
        <v>1.7848567888417157</v>
      </c>
      <c r="R19" s="152">
        <f>R8*(34.92/1000)*constantes!$B$4</f>
        <v>1.7848567888417157</v>
      </c>
      <c r="S19" s="152">
        <f>S8*(34.92/1000)*constantes!$B$4</f>
        <v>1.7848567888417157</v>
      </c>
      <c r="T19" s="152">
        <f>T8*(34.92/1000)*constantes!$B$4</f>
        <v>1.7848567888417157</v>
      </c>
      <c r="U19" s="152">
        <f>U8*(34.92/1000)*constantes!$B$4</f>
        <v>1.7848567888417157</v>
      </c>
      <c r="V19" s="152">
        <f>V8*(34.92/1000)*constantes!$B$4</f>
        <v>1.7848567888417157</v>
      </c>
      <c r="W19" s="152">
        <f>W8*(34.92/1000)*constantes!$B$4</f>
        <v>1.7848567888417157</v>
      </c>
      <c r="X19" s="152">
        <f>X8*(34.92/1000)*constantes!$B$4</f>
        <v>1.7848567888417157</v>
      </c>
      <c r="Y19" s="152">
        <f>Y8*(34.92/1000)*constantes!$B$4</f>
        <v>1.7848567888417157</v>
      </c>
      <c r="Z19" s="152">
        <f>Z8*(34.92/1000)*constantes!$B$4</f>
        <v>1.7848567888417157</v>
      </c>
      <c r="AA19" s="152">
        <f>AA8*(34.92/1000)*constantes!$B$4</f>
        <v>1.7848567888417157</v>
      </c>
      <c r="AB19" s="152">
        <f>AB8*(34.92/1000)*constantes!$B$4</f>
        <v>1.7848567888417157</v>
      </c>
      <c r="AC19" s="152">
        <f>AC8*(34.92/1000)*constantes!$B$4</f>
        <v>1.7848567888417157</v>
      </c>
      <c r="AD19" s="152">
        <f>AD8*(34.92/1000)*constantes!$B$4</f>
        <v>1.7848567888417157</v>
      </c>
      <c r="AE19" s="152">
        <f>AE8*(34.92/1000)*constantes!$B$4</f>
        <v>1.7848567888417157</v>
      </c>
      <c r="AF19" s="152">
        <f>AF8*(34.92/1000)*constantes!$B$4</f>
        <v>1.7848567888417157</v>
      </c>
      <c r="AG19" s="152">
        <f>AG8*(34.92/1000)*constantes!$B$4</f>
        <v>1.7848567888417157</v>
      </c>
      <c r="AH19" s="152">
        <f>AH8*(34.92/1000)*constantes!$B$4</f>
        <v>1.7848567888417157</v>
      </c>
      <c r="AI19" s="152">
        <f>AI8*(34.92/1000)*constantes!$B$4</f>
        <v>1.7848567888417157</v>
      </c>
      <c r="AJ19" s="152">
        <f>AJ8*(34.92/1000)*constantes!$B$4</f>
        <v>1.7848567888417157</v>
      </c>
      <c r="AK19" s="152">
        <f>AK8*(34.92/1000)*constantes!$B$4</f>
        <v>1.7848567888417157</v>
      </c>
      <c r="AL19" s="152">
        <f>AL8*(34.92/1000)*constantes!$B$4</f>
        <v>1.7848567888417157</v>
      </c>
      <c r="AM19" s="152">
        <f>AM8*(34.92/1000)*constantes!$B$4</f>
        <v>1.7848567888417157</v>
      </c>
      <c r="AN19" s="152">
        <f>AN8*(34.92/1000)*constantes!$B$4</f>
        <v>1.7848567888417157</v>
      </c>
      <c r="AO19" s="152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2"/>
    </row>
    <row r="23" spans="1:48">
      <c r="A23" s="27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</row>
    <row r="24" spans="1:48">
      <c r="A24" s="27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</row>
    <row r="25" spans="1:48">
      <c r="A25" s="27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36">
        <v>36632.607682862734</v>
      </c>
      <c r="C2" s="636">
        <v>37285.875877570135</v>
      </c>
      <c r="D2" s="637">
        <v>36217.813905744384</v>
      </c>
      <c r="E2" s="637">
        <v>37570.329722758615</v>
      </c>
      <c r="F2" s="637">
        <v>37257.89272578065</v>
      </c>
      <c r="G2" s="637">
        <v>37693.741716178396</v>
      </c>
      <c r="H2" s="637">
        <v>38368.085867323694</v>
      </c>
      <c r="I2" s="636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4">
        <v>0.5471918381554427</v>
      </c>
    </row>
    <row r="3" spans="1:41">
      <c r="A3" s="17">
        <v>2</v>
      </c>
      <c r="B3" s="636">
        <v>10256.068306010928</v>
      </c>
      <c r="C3" s="636">
        <v>10719.242790329081</v>
      </c>
      <c r="D3" s="637">
        <v>10601.72726</v>
      </c>
      <c r="E3" s="637">
        <v>10937.29674</v>
      </c>
      <c r="F3" s="637">
        <v>10980.90603</v>
      </c>
      <c r="G3" s="637">
        <v>11281.72912</v>
      </c>
      <c r="H3" s="637">
        <v>11485.670169999999</v>
      </c>
      <c r="I3" s="636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4">
        <v>0.16484353077059868</v>
      </c>
    </row>
    <row r="4" spans="1:41">
      <c r="A4" s="17">
        <v>3</v>
      </c>
      <c r="B4" s="636">
        <v>9067.636612021859</v>
      </c>
      <c r="C4" s="636">
        <v>9676.7722901656653</v>
      </c>
      <c r="D4" s="637">
        <v>9583.0543539999999</v>
      </c>
      <c r="E4" s="637">
        <v>10261.03637</v>
      </c>
      <c r="F4" s="637">
        <v>10420.44838</v>
      </c>
      <c r="G4" s="637">
        <v>10602.301160000001</v>
      </c>
      <c r="H4" s="637">
        <v>10803.4548</v>
      </c>
      <c r="I4" s="636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4">
        <v>0.15872793711361019</v>
      </c>
    </row>
    <row r="5" spans="1:41">
      <c r="A5" s="17">
        <v>4</v>
      </c>
      <c r="B5" s="636">
        <v>4117.7322404371598</v>
      </c>
      <c r="C5" s="636">
        <v>4654.0969167976</v>
      </c>
      <c r="D5" s="637">
        <v>4091.2993824882797</v>
      </c>
      <c r="E5" s="637">
        <v>4385.8445955693096</v>
      </c>
      <c r="F5" s="637">
        <v>4348.4903569271855</v>
      </c>
      <c r="G5" s="637">
        <v>4366.7751684251243</v>
      </c>
      <c r="H5" s="637">
        <v>4150.9205023716113</v>
      </c>
      <c r="I5" s="636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4">
        <v>8.2560361357235074E-2</v>
      </c>
    </row>
    <row r="6" spans="1:41">
      <c r="A6" s="112">
        <v>5</v>
      </c>
      <c r="B6" s="637">
        <v>996</v>
      </c>
      <c r="C6" s="637">
        <v>1074</v>
      </c>
      <c r="D6" s="637">
        <v>1215</v>
      </c>
      <c r="E6" s="637">
        <v>1214</v>
      </c>
      <c r="F6" s="637">
        <v>1278</v>
      </c>
      <c r="G6" s="637">
        <v>1536</v>
      </c>
      <c r="H6" s="637">
        <v>1717</v>
      </c>
      <c r="I6" s="637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4">
        <v>2.0547672752850091E-2</v>
      </c>
    </row>
    <row r="7" spans="1:41">
      <c r="A7" s="17">
        <v>6</v>
      </c>
      <c r="B7" s="636">
        <v>475.1502732240437</v>
      </c>
      <c r="C7" s="636">
        <v>508.74794520547943</v>
      </c>
      <c r="D7" s="636">
        <v>536.07262425561873</v>
      </c>
      <c r="E7" s="636">
        <v>493.55031724138286</v>
      </c>
      <c r="F7" s="636">
        <v>492.91981421934872</v>
      </c>
      <c r="G7" s="636">
        <v>505.68509382159959</v>
      </c>
      <c r="H7" s="636">
        <v>524.86979267630602</v>
      </c>
      <c r="I7" s="636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4">
        <v>7.3403028995851841E-3</v>
      </c>
    </row>
    <row r="8" spans="1:41">
      <c r="A8" s="112">
        <v>7</v>
      </c>
      <c r="B8" s="636">
        <v>0</v>
      </c>
      <c r="C8" s="636">
        <v>259.1192517053222</v>
      </c>
      <c r="D8" s="636">
        <v>1045.8892105117202</v>
      </c>
      <c r="E8" s="636">
        <v>977.10792243069079</v>
      </c>
      <c r="F8" s="636">
        <v>1112.006096072814</v>
      </c>
      <c r="G8" s="636">
        <v>1134.9225025748756</v>
      </c>
      <c r="H8" s="636">
        <v>1225.993663628388</v>
      </c>
      <c r="I8" s="636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4">
        <v>1.8788356950678046E-2</v>
      </c>
    </row>
    <row r="9" spans="1:41">
      <c r="A9" s="17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1">
      <c r="A10" s="17"/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1">
      <c r="A11" s="17" t="s">
        <v>2543</v>
      </c>
      <c r="B11" s="113">
        <v>4871</v>
      </c>
      <c r="C11" s="113"/>
      <c r="D11" s="113"/>
      <c r="E11" s="113"/>
      <c r="F11" s="113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1">
      <c r="A12" s="17" t="s">
        <v>2544</v>
      </c>
      <c r="B12" s="113"/>
      <c r="C12" s="113"/>
      <c r="D12" s="113"/>
      <c r="E12" s="113"/>
      <c r="F12" s="113"/>
      <c r="G12" s="111">
        <v>3824</v>
      </c>
      <c r="H12" s="111">
        <v>3283</v>
      </c>
      <c r="I12" s="111">
        <v>3188</v>
      </c>
      <c r="J12" s="111">
        <v>3087</v>
      </c>
      <c r="K12" s="111">
        <v>2981</v>
      </c>
      <c r="L12" s="111">
        <v>2868</v>
      </c>
      <c r="M12" s="111">
        <v>2746</v>
      </c>
      <c r="N12" s="111">
        <v>2617</v>
      </c>
      <c r="O12" s="111">
        <v>2480</v>
      </c>
      <c r="P12" s="111">
        <v>2334</v>
      </c>
      <c r="Q12" s="111">
        <v>2178</v>
      </c>
      <c r="R12" s="111">
        <v>2012</v>
      </c>
      <c r="S12" s="111">
        <v>1836</v>
      </c>
      <c r="T12" s="111">
        <v>1648</v>
      </c>
      <c r="U12" s="111">
        <v>1448</v>
      </c>
      <c r="V12" s="111">
        <v>1236</v>
      </c>
      <c r="W12" s="111">
        <v>1009</v>
      </c>
      <c r="X12" s="111">
        <v>767</v>
      </c>
      <c r="Y12" s="111">
        <v>510</v>
      </c>
      <c r="Z12" s="111">
        <v>236</v>
      </c>
      <c r="AA12" s="111">
        <v>0</v>
      </c>
      <c r="AB12" s="111">
        <v>0</v>
      </c>
      <c r="AC12" s="111">
        <v>0</v>
      </c>
      <c r="AD12" s="111">
        <v>0</v>
      </c>
      <c r="AE12" s="111">
        <v>0</v>
      </c>
      <c r="AF12" s="111">
        <v>0</v>
      </c>
      <c r="AG12" s="111">
        <v>0</v>
      </c>
      <c r="AH12" s="111">
        <v>0</v>
      </c>
      <c r="AI12" s="111">
        <v>0</v>
      </c>
      <c r="AJ12" s="111">
        <v>0</v>
      </c>
      <c r="AK12" s="111">
        <v>0</v>
      </c>
      <c r="AL12" s="111">
        <v>0</v>
      </c>
      <c r="AM12" s="111">
        <v>0</v>
      </c>
      <c r="AN12" s="111">
        <v>0</v>
      </c>
    </row>
    <row r="13" spans="1:41">
      <c r="A13" s="112" t="s">
        <v>2545</v>
      </c>
      <c r="B13" s="114"/>
      <c r="C13" s="114"/>
      <c r="D13" s="114"/>
      <c r="E13" s="114"/>
      <c r="F13" s="113"/>
      <c r="G13" s="111">
        <f>$B$11-G12</f>
        <v>1047</v>
      </c>
      <c r="H13" s="111">
        <f>$B$11-H12</f>
        <v>1588</v>
      </c>
      <c r="I13" s="111">
        <f t="shared" ref="I13" si="0">$B$11-I12</f>
        <v>1683</v>
      </c>
      <c r="J13" s="111">
        <v>1784</v>
      </c>
      <c r="K13" s="111">
        <v>1890</v>
      </c>
      <c r="L13" s="111">
        <v>2003</v>
      </c>
      <c r="M13" s="111">
        <v>2125</v>
      </c>
      <c r="N13" s="111">
        <v>2254</v>
      </c>
      <c r="O13" s="111">
        <v>2391</v>
      </c>
      <c r="P13" s="111">
        <v>2537</v>
      </c>
      <c r="Q13" s="111">
        <v>2693</v>
      </c>
      <c r="R13" s="111">
        <v>2859</v>
      </c>
      <c r="S13" s="111">
        <v>3035</v>
      </c>
      <c r="T13" s="111">
        <v>3223</v>
      </c>
      <c r="U13" s="111">
        <v>3423</v>
      </c>
      <c r="V13" s="111">
        <v>3635</v>
      </c>
      <c r="W13" s="111">
        <v>3862</v>
      </c>
      <c r="X13" s="111">
        <v>4104</v>
      </c>
      <c r="Y13" s="111">
        <v>4361</v>
      </c>
      <c r="Z13" s="111">
        <v>4635</v>
      </c>
      <c r="AA13" s="111">
        <v>4871</v>
      </c>
      <c r="AB13" s="111">
        <v>4871</v>
      </c>
      <c r="AC13" s="111">
        <v>4871</v>
      </c>
      <c r="AD13" s="111">
        <v>4871</v>
      </c>
      <c r="AE13" s="111">
        <v>4871</v>
      </c>
      <c r="AF13" s="111">
        <v>4871</v>
      </c>
      <c r="AG13" s="111">
        <v>4871</v>
      </c>
      <c r="AH13" s="111">
        <v>4871</v>
      </c>
      <c r="AI13" s="111">
        <v>4871</v>
      </c>
      <c r="AJ13" s="111">
        <v>4871</v>
      </c>
      <c r="AK13" s="111">
        <v>4871</v>
      </c>
      <c r="AL13" s="111">
        <v>4871</v>
      </c>
      <c r="AM13" s="111">
        <v>4871</v>
      </c>
      <c r="AN13" s="111">
        <v>4871</v>
      </c>
    </row>
    <row r="14" spans="1:41" ht="15.6">
      <c r="A14" s="17"/>
      <c r="B14" s="115"/>
      <c r="C14" s="115"/>
      <c r="D14" s="115"/>
      <c r="E14" s="115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1">
      <c r="A15" s="17"/>
      <c r="B15" s="17"/>
      <c r="C15" s="17"/>
      <c r="D15" s="17"/>
      <c r="E15" s="17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1">
      <c r="A16" s="116" t="s">
        <v>2546</v>
      </c>
      <c r="B16" s="17"/>
      <c r="C16" s="17"/>
      <c r="D16" s="17"/>
      <c r="E16" s="17"/>
      <c r="F16" s="113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7" t="s">
        <v>42</v>
      </c>
      <c r="B17" s="250">
        <v>66416.195114556729</v>
      </c>
      <c r="C17" s="250">
        <v>64177.85507177328</v>
      </c>
      <c r="D17" s="250">
        <v>63290.856737000002</v>
      </c>
      <c r="E17" s="250">
        <v>65839.165668000001</v>
      </c>
      <c r="F17" s="250">
        <v>65890.663402999999</v>
      </c>
      <c r="G17" s="250">
        <v>71992.154760999998</v>
      </c>
      <c r="H17" s="250">
        <v>73146.994795999999</v>
      </c>
      <c r="I17" s="250">
        <v>78274.942760540915</v>
      </c>
      <c r="J17" s="250">
        <v>82126.523413595816</v>
      </c>
      <c r="K17" s="250">
        <v>86036.549518656713</v>
      </c>
      <c r="L17" s="250">
        <v>89423.002988875582</v>
      </c>
      <c r="M17" s="250">
        <v>93011.341601522363</v>
      </c>
      <c r="N17" s="250">
        <v>96714.52777028775</v>
      </c>
      <c r="O17" s="250">
        <v>100579.61140741147</v>
      </c>
      <c r="P17" s="250">
        <v>103971.88845513658</v>
      </c>
      <c r="Q17" s="250">
        <v>107195.28419567303</v>
      </c>
      <c r="R17" s="250">
        <v>110543.67309043424</v>
      </c>
      <c r="S17" s="250">
        <v>113989.97053230942</v>
      </c>
      <c r="T17" s="250">
        <v>117558.18381706541</v>
      </c>
      <c r="U17" s="250">
        <v>121249.99057885505</v>
      </c>
      <c r="V17" s="250">
        <v>124961.2360341274</v>
      </c>
      <c r="W17" s="250">
        <v>128671.95625977227</v>
      </c>
      <c r="X17" s="250">
        <v>132486.50626921438</v>
      </c>
      <c r="Y17" s="250">
        <v>136431.48195679209</v>
      </c>
      <c r="Z17" s="250">
        <v>140627.80466504829</v>
      </c>
      <c r="AA17" s="250">
        <v>144780.00189232329</v>
      </c>
      <c r="AB17" s="250">
        <v>148980.32250625305</v>
      </c>
      <c r="AC17" s="250">
        <v>153058.96527798526</v>
      </c>
      <c r="AD17" s="250">
        <v>157133.11286037666</v>
      </c>
      <c r="AE17" s="250">
        <v>160764.01469986641</v>
      </c>
      <c r="AF17" s="250">
        <v>164399.65456849296</v>
      </c>
      <c r="AG17" s="250">
        <v>168093.19984015406</v>
      </c>
      <c r="AH17" s="250">
        <v>171881.76924785486</v>
      </c>
      <c r="AI17" s="250">
        <v>175750.68022937488</v>
      </c>
      <c r="AJ17" s="250">
        <v>179667.68952767993</v>
      </c>
      <c r="AK17" s="250">
        <v>183598.42624058953</v>
      </c>
      <c r="AL17" s="250">
        <v>187921.13882079866</v>
      </c>
      <c r="AM17" s="250">
        <v>192141.52104867218</v>
      </c>
      <c r="AN17" s="250">
        <v>196338.42255747062</v>
      </c>
    </row>
    <row r="18" spans="1:41">
      <c r="A18" s="17"/>
      <c r="B18" s="423"/>
      <c r="C18" s="423"/>
      <c r="D18" s="423"/>
      <c r="E18" s="423"/>
      <c r="F18" s="423"/>
      <c r="Q18" s="423"/>
      <c r="R18" s="423"/>
      <c r="S18" s="423"/>
      <c r="T18" s="423"/>
      <c r="U18" s="423"/>
      <c r="V18" s="423"/>
      <c r="W18" s="423"/>
      <c r="X18" s="423"/>
      <c r="Y18" s="423"/>
      <c r="Z18" s="423"/>
      <c r="AA18" s="423"/>
      <c r="AB18" s="423"/>
      <c r="AC18" s="423"/>
      <c r="AD18" s="423"/>
      <c r="AE18" s="423"/>
      <c r="AF18" s="423"/>
      <c r="AG18" s="423"/>
      <c r="AH18" s="423"/>
      <c r="AI18" s="423"/>
      <c r="AJ18" s="423"/>
    </row>
    <row r="19" spans="1:41">
      <c r="A19" t="s">
        <v>2547</v>
      </c>
      <c r="B19" s="111">
        <v>9272.0776078431372</v>
      </c>
      <c r="C19" t="s">
        <v>2548</v>
      </c>
      <c r="D19" s="298"/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298"/>
      <c r="AC19" s="298"/>
      <c r="AD19" s="298"/>
      <c r="AE19" s="298"/>
      <c r="AF19" s="298"/>
      <c r="AG19" s="298"/>
      <c r="AH19" s="298"/>
      <c r="AI19" s="298"/>
      <c r="AJ19" s="298"/>
      <c r="AK19" s="298"/>
      <c r="AL19" s="298"/>
      <c r="AM19" s="298"/>
      <c r="AN19" s="298"/>
      <c r="AO19" s="298"/>
    </row>
    <row r="20" spans="1:41">
      <c r="A20" t="s">
        <v>2549</v>
      </c>
      <c r="B20" s="111">
        <v>4636.0388039215686</v>
      </c>
      <c r="C20" t="s">
        <v>2548</v>
      </c>
    </row>
    <row r="22" spans="1:41" ht="14.45">
      <c r="A22" t="s">
        <v>2548</v>
      </c>
      <c r="B22" s="591">
        <v>2013</v>
      </c>
      <c r="C22" s="591">
        <v>2013</v>
      </c>
      <c r="D22" s="591">
        <v>2014</v>
      </c>
      <c r="E22" s="591">
        <v>2015</v>
      </c>
      <c r="F22" s="591">
        <v>2016</v>
      </c>
      <c r="G22" s="591">
        <v>2017</v>
      </c>
      <c r="H22" s="591">
        <v>2018</v>
      </c>
      <c r="I22" s="591">
        <v>2019</v>
      </c>
      <c r="J22" s="591">
        <v>2020</v>
      </c>
      <c r="K22" s="591">
        <v>2021</v>
      </c>
      <c r="L22" s="591">
        <v>2022</v>
      </c>
      <c r="M22" s="591">
        <v>2023</v>
      </c>
      <c r="N22" s="591">
        <v>2024</v>
      </c>
      <c r="O22" s="591">
        <v>2025</v>
      </c>
      <c r="P22" s="591">
        <v>2026</v>
      </c>
      <c r="Q22" s="591">
        <v>2027</v>
      </c>
      <c r="R22" s="591">
        <v>2028</v>
      </c>
      <c r="S22" s="591">
        <v>2029</v>
      </c>
      <c r="T22" s="591">
        <v>2030</v>
      </c>
      <c r="U22" s="591">
        <v>2031</v>
      </c>
      <c r="V22" s="591">
        <v>2032</v>
      </c>
      <c r="W22" s="591">
        <v>2033</v>
      </c>
      <c r="X22" s="591">
        <v>2034</v>
      </c>
      <c r="Y22" s="591">
        <v>2035</v>
      </c>
      <c r="Z22" s="591">
        <v>2036</v>
      </c>
      <c r="AA22" s="591">
        <v>2037</v>
      </c>
      <c r="AB22" s="591">
        <v>2038</v>
      </c>
      <c r="AC22" s="591">
        <v>2039</v>
      </c>
      <c r="AD22" s="591">
        <v>2040</v>
      </c>
      <c r="AE22" s="591">
        <v>2041</v>
      </c>
      <c r="AF22" s="591">
        <v>2042</v>
      </c>
      <c r="AG22" s="591">
        <v>2043</v>
      </c>
      <c r="AH22" s="591">
        <v>2044</v>
      </c>
      <c r="AI22" s="591">
        <v>2045</v>
      </c>
      <c r="AJ22" s="591">
        <v>2046</v>
      </c>
      <c r="AK22" s="591">
        <v>2047</v>
      </c>
      <c r="AL22" s="591">
        <v>2048</v>
      </c>
      <c r="AM22" s="591">
        <v>2049</v>
      </c>
      <c r="AN22" s="591">
        <v>2050</v>
      </c>
    </row>
    <row r="23" spans="1:41" ht="14.45">
      <c r="A23" t="s">
        <v>2550</v>
      </c>
      <c r="B23" s="592"/>
      <c r="C23" s="592"/>
      <c r="D23" s="592"/>
      <c r="E23" s="592"/>
      <c r="F23" s="592"/>
      <c r="G23" s="592"/>
      <c r="H23" s="592">
        <v>1627.9431818845601</v>
      </c>
      <c r="I23" s="592">
        <v>1723.4320350914891</v>
      </c>
      <c r="J23" s="592">
        <v>1824.1934150081681</v>
      </c>
      <c r="K23" s="592">
        <v>1930.6380305894315</v>
      </c>
      <c r="L23" s="592">
        <v>2043.5128066776474</v>
      </c>
      <c r="M23" s="592">
        <v>2164.8237881359514</v>
      </c>
      <c r="N23" s="592">
        <v>2293.9291709106601</v>
      </c>
      <c r="O23" s="592">
        <v>2431.3203134226719</v>
      </c>
      <c r="P23" s="592">
        <v>2577.5273729495962</v>
      </c>
      <c r="Q23" s="592">
        <v>2733.1281394115063</v>
      </c>
      <c r="R23" s="592">
        <v>2898.7486371514137</v>
      </c>
      <c r="S23" s="592">
        <v>3075.0667922675066</v>
      </c>
      <c r="T23" s="592">
        <v>3262.8011720442282</v>
      </c>
      <c r="U23" s="592">
        <v>3462.7200113842136</v>
      </c>
      <c r="V23" s="592">
        <v>3675.6309033768625</v>
      </c>
      <c r="W23" s="592">
        <v>3902.3911367459145</v>
      </c>
      <c r="X23" s="592">
        <v>4143.922945573855</v>
      </c>
      <c r="Y23" s="592">
        <v>4401.2081830038924</v>
      </c>
      <c r="Z23" s="592">
        <v>4675.3115487584355</v>
      </c>
      <c r="AA23" s="592">
        <v>4967.3748696252633</v>
      </c>
      <c r="AB23" s="592">
        <v>5278.6481451650516</v>
      </c>
      <c r="AC23" s="592">
        <v>5610.4647393744053</v>
      </c>
      <c r="AD23" s="592">
        <v>5964.2576310453496</v>
      </c>
      <c r="AE23" s="592">
        <v>6341.5477982288039</v>
      </c>
      <c r="AF23" s="592">
        <v>6743.9626331293803</v>
      </c>
      <c r="AG23" s="592">
        <v>7173.2475597855473</v>
      </c>
      <c r="AH23" s="592">
        <v>7631.2996639228895</v>
      </c>
      <c r="AI23" s="592">
        <v>8120.1384199371842</v>
      </c>
      <c r="AJ23" s="592">
        <v>8641.912402651109</v>
      </c>
      <c r="AK23" s="592">
        <v>9198.9412942227136</v>
      </c>
      <c r="AL23" s="592">
        <v>9793.7236485818448</v>
      </c>
      <c r="AM23" s="592">
        <v>10428.936331115983</v>
      </c>
      <c r="AN23" s="592">
        <v>11107.459298166557</v>
      </c>
    </row>
    <row r="24" spans="1:41">
      <c r="A24" t="s">
        <v>2551</v>
      </c>
      <c r="B24" s="24"/>
      <c r="C24" s="24"/>
      <c r="D24" s="24"/>
      <c r="E24" s="24"/>
      <c r="F24" s="24"/>
      <c r="G24" s="24"/>
      <c r="H24" s="24">
        <v>1627.9431818845601</v>
      </c>
      <c r="I24" s="24">
        <v>1723.4320350914891</v>
      </c>
      <c r="J24" s="24">
        <v>1824.1934150081681</v>
      </c>
      <c r="K24" s="24">
        <v>1930.6380305894315</v>
      </c>
      <c r="L24" s="24">
        <v>2043.5128066776474</v>
      </c>
      <c r="M24" s="24">
        <v>2164.8237881359514</v>
      </c>
      <c r="N24" s="24">
        <v>2293.9291709106601</v>
      </c>
      <c r="O24" s="24">
        <v>2431.3203134226719</v>
      </c>
      <c r="P24" s="24">
        <v>2577.5273729495962</v>
      </c>
      <c r="Q24" s="24">
        <v>2733.1281394115063</v>
      </c>
      <c r="R24" s="24">
        <v>2898.7486371514137</v>
      </c>
      <c r="S24" s="24">
        <v>3075.0667922675066</v>
      </c>
      <c r="T24" s="24">
        <v>3262.8011720442282</v>
      </c>
      <c r="U24" s="24">
        <v>3462.7200113842136</v>
      </c>
      <c r="V24" s="24">
        <v>3675.6309033768625</v>
      </c>
      <c r="W24" s="24">
        <v>3902.3911367459145</v>
      </c>
      <c r="X24" s="24">
        <v>4143.922945573855</v>
      </c>
      <c r="Y24" s="24">
        <v>4401.2081830038924</v>
      </c>
      <c r="Z24" s="24">
        <v>4636.0388039215686</v>
      </c>
      <c r="AA24" s="24">
        <v>4636.0388039215686</v>
      </c>
      <c r="AB24" s="24">
        <v>4636.0388039215686</v>
      </c>
      <c r="AC24" s="24">
        <v>4636.0388039215686</v>
      </c>
      <c r="AD24" s="24">
        <v>4636.0388039215686</v>
      </c>
      <c r="AE24" s="24">
        <v>4636.0388039215686</v>
      </c>
      <c r="AF24" s="24">
        <v>4636.0388039215686</v>
      </c>
      <c r="AG24" s="24">
        <v>4636.0388039215686</v>
      </c>
      <c r="AH24" s="24">
        <v>4636.0388039215686</v>
      </c>
      <c r="AI24" s="24">
        <v>4636.0388039215686</v>
      </c>
      <c r="AJ24" s="24">
        <v>4636.0388039215686</v>
      </c>
      <c r="AK24" s="24">
        <v>4636.0388039215686</v>
      </c>
      <c r="AL24" s="24">
        <v>4636.0388039215686</v>
      </c>
      <c r="AM24" s="24">
        <v>4636.0388039215686</v>
      </c>
      <c r="AN24" s="24"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61">
        <v>2035</v>
      </c>
      <c r="Z1" s="61">
        <v>2036</v>
      </c>
      <c r="AA1" s="61">
        <v>2037</v>
      </c>
      <c r="AB1" s="61">
        <v>2038</v>
      </c>
      <c r="AC1" s="61">
        <v>2039</v>
      </c>
      <c r="AD1" s="61">
        <v>2040</v>
      </c>
      <c r="AE1" s="61">
        <v>2041</v>
      </c>
      <c r="AF1" s="61">
        <v>2042</v>
      </c>
      <c r="AG1" s="61">
        <v>2043</v>
      </c>
      <c r="AH1" s="61">
        <v>2044</v>
      </c>
      <c r="AI1" s="61">
        <v>2045</v>
      </c>
      <c r="AJ1" s="61">
        <v>2046</v>
      </c>
      <c r="AK1" s="61">
        <v>2047</v>
      </c>
      <c r="AL1" s="61">
        <v>2048</v>
      </c>
      <c r="AM1" s="61">
        <v>2049</v>
      </c>
      <c r="AN1" s="61">
        <v>2050</v>
      </c>
    </row>
    <row r="2" spans="1:45" ht="13.9" thickTop="1">
      <c r="A2" s="17">
        <v>1</v>
      </c>
      <c r="B2" s="111">
        <f>B21-B42</f>
        <v>48238.909479892376</v>
      </c>
      <c r="C2" s="111">
        <f t="shared" ref="C2:AN8" si="0">C21-C42</f>
        <v>48558.122887775178</v>
      </c>
      <c r="D2" s="111">
        <f t="shared" si="0"/>
        <v>51086.193587443093</v>
      </c>
      <c r="E2" s="111">
        <f t="shared" si="0"/>
        <v>51367.917537897403</v>
      </c>
      <c r="F2" s="111">
        <f t="shared" si="0"/>
        <v>49973.09127850752</v>
      </c>
      <c r="G2" s="111">
        <f t="shared" si="0"/>
        <v>52216.407187441349</v>
      </c>
      <c r="H2" s="111">
        <f t="shared" si="0"/>
        <v>53737.302967535492</v>
      </c>
      <c r="I2" s="111">
        <f t="shared" si="0"/>
        <v>55917.775129259004</v>
      </c>
      <c r="J2" s="111">
        <f t="shared" si="0"/>
        <v>58561.548905791817</v>
      </c>
      <c r="K2" s="111">
        <f t="shared" si="0"/>
        <v>61125.11999436788</v>
      </c>
      <c r="L2" s="111">
        <f t="shared" si="0"/>
        <v>63541.684816001289</v>
      </c>
      <c r="M2" s="111">
        <f t="shared" si="0"/>
        <v>66175.497356918597</v>
      </c>
      <c r="N2" s="111">
        <f t="shared" si="0"/>
        <v>68751.764217663484</v>
      </c>
      <c r="O2" s="111">
        <f t="shared" si="0"/>
        <v>71467.995757484925</v>
      </c>
      <c r="P2" s="111">
        <f t="shared" si="0"/>
        <v>73629.447386332453</v>
      </c>
      <c r="Q2" s="111">
        <f t="shared" si="0"/>
        <v>75849.324732289388</v>
      </c>
      <c r="R2" s="111">
        <f t="shared" si="0"/>
        <v>78072.311588689947</v>
      </c>
      <c r="S2" s="111">
        <f t="shared" si="0"/>
        <v>80360.172318840298</v>
      </c>
      <c r="T2" s="111">
        <f t="shared" si="0"/>
        <v>82754.347334515085</v>
      </c>
      <c r="U2" s="111">
        <f t="shared" si="0"/>
        <v>85319.040848313598</v>
      </c>
      <c r="V2" s="111">
        <f t="shared" si="0"/>
        <v>87832.763142267257</v>
      </c>
      <c r="W2" s="111">
        <f t="shared" si="0"/>
        <v>90256.973728760291</v>
      </c>
      <c r="X2" s="111">
        <f t="shared" si="0"/>
        <v>92767.972771865432</v>
      </c>
      <c r="Y2" s="111">
        <f t="shared" si="0"/>
        <v>95424.121103572426</v>
      </c>
      <c r="Z2" s="111">
        <f t="shared" si="0"/>
        <v>98122.446451719647</v>
      </c>
      <c r="AA2" s="111">
        <f t="shared" si="0"/>
        <v>100847.85984761575</v>
      </c>
      <c r="AB2" s="111">
        <f t="shared" si="0"/>
        <v>103869.34915400474</v>
      </c>
      <c r="AC2" s="111">
        <f t="shared" si="0"/>
        <v>106786.69970758552</v>
      </c>
      <c r="AD2" s="111">
        <f t="shared" si="0"/>
        <v>109633.25407061205</v>
      </c>
      <c r="AE2" s="111">
        <f t="shared" si="0"/>
        <v>112088.76675252938</v>
      </c>
      <c r="AF2" s="111">
        <f t="shared" si="0"/>
        <v>114550.91336833498</v>
      </c>
      <c r="AG2" s="111">
        <f t="shared" si="0"/>
        <v>117026.92723833109</v>
      </c>
      <c r="AH2" s="111">
        <f t="shared" si="0"/>
        <v>119610.46799335832</v>
      </c>
      <c r="AI2" s="111">
        <f t="shared" si="0"/>
        <v>122225.81465496533</v>
      </c>
      <c r="AJ2" s="111">
        <f t="shared" si="0"/>
        <v>124854.8458277865</v>
      </c>
      <c r="AK2" s="111">
        <f t="shared" si="0"/>
        <v>127485.27143786217</v>
      </c>
      <c r="AL2" s="111">
        <f t="shared" si="0"/>
        <v>130418.42000583433</v>
      </c>
      <c r="AM2" s="111">
        <f t="shared" si="0"/>
        <v>133291.24907815733</v>
      </c>
      <c r="AN2" s="111">
        <f>AN21-AN42</f>
        <v>136081.91866488633</v>
      </c>
    </row>
    <row r="3" spans="1:45">
      <c r="A3" s="17">
        <v>2</v>
      </c>
      <c r="B3" s="111">
        <f t="shared" ref="B3:Q8" si="1">B22-B43</f>
        <v>15486.640441939053</v>
      </c>
      <c r="C3" s="111">
        <f t="shared" si="1"/>
        <v>15879.632519420109</v>
      </c>
      <c r="D3" s="111">
        <f t="shared" si="1"/>
        <v>17971.47</v>
      </c>
      <c r="E3" s="111">
        <f t="shared" si="1"/>
        <v>17020.454964674998</v>
      </c>
      <c r="F3" s="111">
        <f t="shared" si="1"/>
        <v>16424.068999596999</v>
      </c>
      <c r="G3" s="111">
        <f t="shared" si="1"/>
        <v>17620.766988952902</v>
      </c>
      <c r="H3" s="111">
        <f t="shared" si="1"/>
        <v>17338.203805468151</v>
      </c>
      <c r="I3" s="111">
        <f t="shared" si="1"/>
        <v>18307.209101652526</v>
      </c>
      <c r="J3" s="111">
        <f t="shared" si="1"/>
        <v>19089.784529892186</v>
      </c>
      <c r="K3" s="111">
        <f t="shared" si="1"/>
        <v>19929.52503417974</v>
      </c>
      <c r="L3" s="111">
        <f t="shared" si="1"/>
        <v>20833.347503693767</v>
      </c>
      <c r="M3" s="111">
        <f t="shared" si="1"/>
        <v>21751.56180229878</v>
      </c>
      <c r="N3" s="111">
        <f t="shared" si="1"/>
        <v>22719.04478472476</v>
      </c>
      <c r="O3" s="111">
        <f t="shared" si="1"/>
        <v>23718.495884176555</v>
      </c>
      <c r="P3" s="111">
        <f t="shared" si="1"/>
        <v>24516.680462147218</v>
      </c>
      <c r="Q3" s="111">
        <f t="shared" si="1"/>
        <v>25329.746381516761</v>
      </c>
      <c r="R3" s="111">
        <f t="shared" si="0"/>
        <v>26237.86119844723</v>
      </c>
      <c r="S3" s="111">
        <f t="shared" si="0"/>
        <v>27144.97227340252</v>
      </c>
      <c r="T3" s="111">
        <f t="shared" si="0"/>
        <v>27992.58001081122</v>
      </c>
      <c r="U3" s="111">
        <f t="shared" si="0"/>
        <v>28899.106683353126</v>
      </c>
      <c r="V3" s="111">
        <f t="shared" si="0"/>
        <v>29838.887379721014</v>
      </c>
      <c r="W3" s="111">
        <f t="shared" si="0"/>
        <v>30784.26414771007</v>
      </c>
      <c r="X3" s="111">
        <f t="shared" si="0"/>
        <v>31878.784268269381</v>
      </c>
      <c r="Y3" s="111">
        <f t="shared" si="0"/>
        <v>32893.165437200194</v>
      </c>
      <c r="Z3" s="111">
        <f t="shared" si="0"/>
        <v>33997.737396167555</v>
      </c>
      <c r="AA3" s="111">
        <f t="shared" si="0"/>
        <v>35124.038389503658</v>
      </c>
      <c r="AB3" s="111">
        <f t="shared" si="0"/>
        <v>36259.98730931418</v>
      </c>
      <c r="AC3" s="111">
        <f t="shared" si="0"/>
        <v>37365.483356671459</v>
      </c>
      <c r="AD3" s="111">
        <f t="shared" si="0"/>
        <v>38466.743155179465</v>
      </c>
      <c r="AE3" s="111">
        <f t="shared" si="0"/>
        <v>39496.84320105685</v>
      </c>
      <c r="AF3" s="111">
        <f t="shared" si="0"/>
        <v>40547.729073215363</v>
      </c>
      <c r="AG3" s="111">
        <f t="shared" si="0"/>
        <v>41599.329390977684</v>
      </c>
      <c r="AH3" s="111">
        <f t="shared" si="0"/>
        <v>42657.203934055782</v>
      </c>
      <c r="AI3" s="111">
        <f t="shared" si="0"/>
        <v>43752.253175081431</v>
      </c>
      <c r="AJ3" s="111">
        <f t="shared" si="0"/>
        <v>44859.299805015078</v>
      </c>
      <c r="AK3" s="111">
        <f t="shared" si="0"/>
        <v>45967.234774604985</v>
      </c>
      <c r="AL3" s="111">
        <f t="shared" si="0"/>
        <v>47265.125015588899</v>
      </c>
      <c r="AM3" s="111">
        <f t="shared" si="0"/>
        <v>48448.174652774855</v>
      </c>
      <c r="AN3" s="111">
        <f t="shared" si="0"/>
        <v>49634.08133623765</v>
      </c>
    </row>
    <row r="4" spans="1:45">
      <c r="A4" s="17">
        <v>3</v>
      </c>
      <c r="B4" s="111">
        <f t="shared" si="1"/>
        <v>11583.07</v>
      </c>
      <c r="C4" s="111">
        <f t="shared" si="0"/>
        <v>11941.392097126802</v>
      </c>
      <c r="D4" s="111">
        <f t="shared" si="0"/>
        <v>11837.717000000001</v>
      </c>
      <c r="E4" s="111">
        <f t="shared" si="0"/>
        <v>12473.307865000001</v>
      </c>
      <c r="F4" s="111">
        <f t="shared" si="0"/>
        <v>12503.788209999999</v>
      </c>
      <c r="G4" s="111">
        <f t="shared" si="0"/>
        <v>12904.58779</v>
      </c>
      <c r="H4" s="111">
        <f t="shared" si="0"/>
        <v>12940.3042265</v>
      </c>
      <c r="I4" s="111">
        <f t="shared" si="0"/>
        <v>14516.738752802112</v>
      </c>
      <c r="J4" s="111">
        <f t="shared" si="0"/>
        <v>15253.556900065727</v>
      </c>
      <c r="K4" s="111">
        <f t="shared" si="0"/>
        <v>15952.79518842385</v>
      </c>
      <c r="L4" s="111">
        <f t="shared" si="0"/>
        <v>16696.483849792352</v>
      </c>
      <c r="M4" s="111">
        <f t="shared" si="0"/>
        <v>17477.952274630654</v>
      </c>
      <c r="N4" s="111">
        <f t="shared" si="0"/>
        <v>18288.707992536634</v>
      </c>
      <c r="O4" s="111">
        <f t="shared" si="0"/>
        <v>19175.129566131069</v>
      </c>
      <c r="P4" s="111">
        <f t="shared" si="0"/>
        <v>20076.349659979278</v>
      </c>
      <c r="Q4" s="111">
        <f t="shared" si="0"/>
        <v>20772.91292736664</v>
      </c>
      <c r="R4" s="111">
        <f t="shared" si="0"/>
        <v>21491.73097495101</v>
      </c>
      <c r="S4" s="111">
        <f t="shared" si="0"/>
        <v>22198.889532023106</v>
      </c>
      <c r="T4" s="111">
        <f t="shared" si="0"/>
        <v>22898.884589481313</v>
      </c>
      <c r="U4" s="111">
        <f t="shared" si="0"/>
        <v>23666.404143419262</v>
      </c>
      <c r="V4" s="111">
        <f t="shared" si="0"/>
        <v>24446.220316080551</v>
      </c>
      <c r="W4" s="111">
        <f t="shared" si="0"/>
        <v>25230.765231076635</v>
      </c>
      <c r="X4" s="111">
        <f t="shared" si="0"/>
        <v>26003.369166849967</v>
      </c>
      <c r="Y4" s="111">
        <f t="shared" si="0"/>
        <v>26813.263286494868</v>
      </c>
      <c r="Z4" s="111">
        <f t="shared" si="0"/>
        <v>27645.9930088205</v>
      </c>
      <c r="AA4" s="111">
        <f t="shared" si="0"/>
        <v>28547.752961744751</v>
      </c>
      <c r="AB4" s="111">
        <f t="shared" si="0"/>
        <v>29490.358706106334</v>
      </c>
      <c r="AC4" s="111">
        <f t="shared" si="0"/>
        <v>30416.386376364728</v>
      </c>
      <c r="AD4" s="111">
        <f t="shared" si="0"/>
        <v>31341.755818940761</v>
      </c>
      <c r="AE4" s="111">
        <f t="shared" si="0"/>
        <v>32181.016903640073</v>
      </c>
      <c r="AF4" s="111">
        <f t="shared" si="0"/>
        <v>33037.787392880251</v>
      </c>
      <c r="AG4" s="111">
        <f t="shared" si="0"/>
        <v>33905.458240871187</v>
      </c>
      <c r="AH4" s="111">
        <f t="shared" si="0"/>
        <v>34801.754546528711</v>
      </c>
      <c r="AI4" s="111">
        <f t="shared" si="0"/>
        <v>35741.626302357821</v>
      </c>
      <c r="AJ4" s="111">
        <f t="shared" si="0"/>
        <v>36717.983558255451</v>
      </c>
      <c r="AK4" s="111">
        <f t="shared" si="0"/>
        <v>37674.387047024662</v>
      </c>
      <c r="AL4" s="111">
        <f t="shared" si="0"/>
        <v>38666.598851588147</v>
      </c>
      <c r="AM4" s="111">
        <f t="shared" si="0"/>
        <v>39663.671183105937</v>
      </c>
      <c r="AN4" s="111">
        <f t="shared" si="0"/>
        <v>40682.954342039709</v>
      </c>
    </row>
    <row r="5" spans="1:45">
      <c r="A5" s="17">
        <v>4</v>
      </c>
      <c r="B5" s="111">
        <f t="shared" si="1"/>
        <v>4708.8805344847715</v>
      </c>
      <c r="C5" s="111">
        <f t="shared" si="0"/>
        <v>4839.7</v>
      </c>
      <c r="D5" s="111">
        <f t="shared" si="0"/>
        <v>4922.1350694333478</v>
      </c>
      <c r="E5" s="111">
        <f t="shared" si="0"/>
        <v>4623.0210333312516</v>
      </c>
      <c r="F5" s="111">
        <f t="shared" si="0"/>
        <v>5023.9730533333332</v>
      </c>
      <c r="G5" s="111">
        <f t="shared" si="0"/>
        <v>4835.4275175976791</v>
      </c>
      <c r="H5" s="111">
        <f t="shared" si="0"/>
        <v>4987.55314227283</v>
      </c>
      <c r="I5" s="111">
        <f t="shared" si="0"/>
        <v>5111.9911158893874</v>
      </c>
      <c r="J5" s="111">
        <f t="shared" si="0"/>
        <v>5847.3632056970428</v>
      </c>
      <c r="K5" s="111">
        <f t="shared" si="0"/>
        <v>6597.8128388610885</v>
      </c>
      <c r="L5" s="111">
        <f t="shared" si="0"/>
        <v>6807.6797858416403</v>
      </c>
      <c r="M5" s="111">
        <f t="shared" si="0"/>
        <v>6997.1183081090521</v>
      </c>
      <c r="N5" s="111">
        <f t="shared" si="0"/>
        <v>7281.76109628841</v>
      </c>
      <c r="O5" s="111">
        <f t="shared" si="0"/>
        <v>7519.1318301794217</v>
      </c>
      <c r="P5" s="111">
        <f t="shared" si="0"/>
        <v>7801.8173790435649</v>
      </c>
      <c r="Q5" s="111">
        <f t="shared" si="0"/>
        <v>7992.4473464898747</v>
      </c>
      <c r="R5" s="111">
        <f t="shared" si="0"/>
        <v>8209.1710197924258</v>
      </c>
      <c r="S5" s="111">
        <f t="shared" si="0"/>
        <v>8473.26528822197</v>
      </c>
      <c r="T5" s="111">
        <f t="shared" si="0"/>
        <v>8810.2437143555635</v>
      </c>
      <c r="U5" s="111">
        <f t="shared" si="0"/>
        <v>9021.6565363937971</v>
      </c>
      <c r="V5" s="111">
        <f t="shared" si="0"/>
        <v>9253.1396589755932</v>
      </c>
      <c r="W5" s="111">
        <f t="shared" si="0"/>
        <v>9530.5221117107976</v>
      </c>
      <c r="X5" s="111">
        <f t="shared" si="0"/>
        <v>9733.256947233991</v>
      </c>
      <c r="Y5" s="111">
        <f t="shared" si="0"/>
        <v>9967.065427935584</v>
      </c>
      <c r="Z5" s="111">
        <f t="shared" si="0"/>
        <v>10343.020246718217</v>
      </c>
      <c r="AA5" s="111">
        <f t="shared" si="0"/>
        <v>10610.754117462688</v>
      </c>
      <c r="AB5" s="111">
        <f t="shared" si="0"/>
        <v>10907.754558588644</v>
      </c>
      <c r="AC5" s="111">
        <f t="shared" si="0"/>
        <v>11187.970548188885</v>
      </c>
      <c r="AD5" s="111">
        <f t="shared" si="0"/>
        <v>11520.867510350483</v>
      </c>
      <c r="AE5" s="111">
        <f t="shared" si="0"/>
        <v>11809.101360964734</v>
      </c>
      <c r="AF5" s="111">
        <f t="shared" si="0"/>
        <v>12065.700800654449</v>
      </c>
      <c r="AG5" s="111">
        <f t="shared" si="0"/>
        <v>12351.304536701722</v>
      </c>
      <c r="AH5" s="111">
        <f t="shared" si="0"/>
        <v>12615.46091981194</v>
      </c>
      <c r="AI5" s="111">
        <f t="shared" si="0"/>
        <v>12881.421493971256</v>
      </c>
      <c r="AJ5" s="111">
        <f t="shared" si="0"/>
        <v>13146.214476555993</v>
      </c>
      <c r="AK5" s="111">
        <f t="shared" si="0"/>
        <v>13425.588222256554</v>
      </c>
      <c r="AL5" s="111">
        <f t="shared" si="0"/>
        <v>13690.79892185334</v>
      </c>
      <c r="AM5" s="111">
        <f t="shared" si="0"/>
        <v>13961.306624593577</v>
      </c>
      <c r="AN5" s="111">
        <f t="shared" si="0"/>
        <v>14264.63916194296</v>
      </c>
    </row>
    <row r="6" spans="1:45">
      <c r="A6" s="112">
        <v>5</v>
      </c>
      <c r="B6" s="111">
        <v>1047</v>
      </c>
      <c r="C6" s="111">
        <v>1047</v>
      </c>
      <c r="D6" s="111">
        <v>1047</v>
      </c>
      <c r="E6" s="111">
        <v>1047</v>
      </c>
      <c r="F6" s="111">
        <v>1047</v>
      </c>
      <c r="G6" s="111">
        <f>G13</f>
        <v>1047</v>
      </c>
      <c r="H6" s="111">
        <f t="shared" ref="H6:AN6" si="2">H13</f>
        <v>1588</v>
      </c>
      <c r="I6" s="111">
        <f t="shared" si="2"/>
        <v>1683</v>
      </c>
      <c r="J6" s="111">
        <f t="shared" si="2"/>
        <v>1784</v>
      </c>
      <c r="K6" s="111">
        <f t="shared" si="2"/>
        <v>1890</v>
      </c>
      <c r="L6" s="111">
        <f t="shared" si="2"/>
        <v>2003</v>
      </c>
      <c r="M6" s="111">
        <f t="shared" si="2"/>
        <v>2125</v>
      </c>
      <c r="N6" s="111">
        <f t="shared" si="2"/>
        <v>2254</v>
      </c>
      <c r="O6" s="111">
        <f t="shared" si="2"/>
        <v>2391</v>
      </c>
      <c r="P6" s="111">
        <f t="shared" si="2"/>
        <v>2537</v>
      </c>
      <c r="Q6" s="111">
        <f t="shared" si="2"/>
        <v>2693</v>
      </c>
      <c r="R6" s="111">
        <f t="shared" si="2"/>
        <v>2859</v>
      </c>
      <c r="S6" s="111">
        <f t="shared" si="2"/>
        <v>3035</v>
      </c>
      <c r="T6" s="111">
        <f t="shared" si="2"/>
        <v>3223</v>
      </c>
      <c r="U6" s="111">
        <f t="shared" si="2"/>
        <v>3423</v>
      </c>
      <c r="V6" s="111">
        <f t="shared" si="2"/>
        <v>3635</v>
      </c>
      <c r="W6" s="111">
        <f t="shared" si="2"/>
        <v>3862</v>
      </c>
      <c r="X6" s="111">
        <f t="shared" si="2"/>
        <v>4104</v>
      </c>
      <c r="Y6" s="111">
        <f t="shared" si="2"/>
        <v>4361</v>
      </c>
      <c r="Z6" s="111">
        <f t="shared" si="2"/>
        <v>4635</v>
      </c>
      <c r="AA6" s="111">
        <f t="shared" si="2"/>
        <v>4871</v>
      </c>
      <c r="AB6" s="111">
        <f t="shared" si="2"/>
        <v>4871</v>
      </c>
      <c r="AC6" s="111">
        <f t="shared" si="2"/>
        <v>4871</v>
      </c>
      <c r="AD6" s="111">
        <f t="shared" si="2"/>
        <v>4871</v>
      </c>
      <c r="AE6" s="111">
        <f t="shared" si="2"/>
        <v>4871</v>
      </c>
      <c r="AF6" s="111">
        <f t="shared" si="2"/>
        <v>4871</v>
      </c>
      <c r="AG6" s="111">
        <f t="shared" si="2"/>
        <v>4871</v>
      </c>
      <c r="AH6" s="111">
        <f t="shared" si="2"/>
        <v>4871</v>
      </c>
      <c r="AI6" s="111">
        <f t="shared" si="2"/>
        <v>4871</v>
      </c>
      <c r="AJ6" s="111">
        <f t="shared" si="2"/>
        <v>4871</v>
      </c>
      <c r="AK6" s="111">
        <f t="shared" si="2"/>
        <v>4871</v>
      </c>
      <c r="AL6" s="111">
        <f t="shared" si="2"/>
        <v>4871</v>
      </c>
      <c r="AM6" s="111">
        <f t="shared" si="2"/>
        <v>4871</v>
      </c>
      <c r="AN6" s="111">
        <f t="shared" si="2"/>
        <v>4871</v>
      </c>
    </row>
    <row r="7" spans="1:45">
      <c r="A7" s="17">
        <v>6</v>
      </c>
      <c r="B7" s="111">
        <f t="shared" si="1"/>
        <v>688.62358438267211</v>
      </c>
      <c r="C7" s="111">
        <f t="shared" si="0"/>
        <v>715.18527929416064</v>
      </c>
      <c r="D7" s="111">
        <f t="shared" si="0"/>
        <v>718.77254252373928</v>
      </c>
      <c r="E7" s="111">
        <f t="shared" si="0"/>
        <v>807.39917937395808</v>
      </c>
      <c r="F7" s="111">
        <f t="shared" si="0"/>
        <v>798</v>
      </c>
      <c r="G7" s="111">
        <f t="shared" si="0"/>
        <v>861.87909852043731</v>
      </c>
      <c r="H7" s="111">
        <f t="shared" si="0"/>
        <v>969.22078604005287</v>
      </c>
      <c r="I7" s="111">
        <f t="shared" si="0"/>
        <v>1016.1702431277995</v>
      </c>
      <c r="J7" s="111">
        <f t="shared" si="0"/>
        <v>1067.0194914386193</v>
      </c>
      <c r="K7" s="111">
        <f t="shared" si="0"/>
        <v>1119.0088230114286</v>
      </c>
      <c r="L7" s="111">
        <f t="shared" si="0"/>
        <v>1163.6708059192297</v>
      </c>
      <c r="M7" s="111">
        <f t="shared" si="0"/>
        <v>1208.367270188882</v>
      </c>
      <c r="N7" s="111">
        <f t="shared" si="0"/>
        <v>1254.8267037880471</v>
      </c>
      <c r="O7" s="111">
        <f t="shared" si="0"/>
        <v>1300.1099351560974</v>
      </c>
      <c r="P7" s="111">
        <f t="shared" si="0"/>
        <v>1346.4335653482528</v>
      </c>
      <c r="Q7" s="111">
        <f t="shared" si="0"/>
        <v>1393.2282225237775</v>
      </c>
      <c r="R7" s="111">
        <f t="shared" si="0"/>
        <v>1441.3272051141</v>
      </c>
      <c r="S7" s="111">
        <f t="shared" si="0"/>
        <v>1487.2024381062661</v>
      </c>
      <c r="T7" s="111">
        <f t="shared" si="0"/>
        <v>1534.3331783980041</v>
      </c>
      <c r="U7" s="111">
        <f t="shared" si="0"/>
        <v>1581.8739430380645</v>
      </c>
      <c r="V7" s="111">
        <f t="shared" si="0"/>
        <v>1630.6033638183146</v>
      </c>
      <c r="W7" s="111">
        <f t="shared" si="0"/>
        <v>1677.2816069156195</v>
      </c>
      <c r="X7" s="111">
        <f t="shared" si="0"/>
        <v>1725.5419250273162</v>
      </c>
      <c r="Y7" s="111">
        <f t="shared" si="0"/>
        <v>1774.1698992224524</v>
      </c>
      <c r="Z7" s="111">
        <f t="shared" si="0"/>
        <v>1824.0113961022751</v>
      </c>
      <c r="AA7" s="111">
        <f t="shared" si="0"/>
        <v>1871.0384543782864</v>
      </c>
      <c r="AB7" s="111">
        <f t="shared" si="0"/>
        <v>1919.1080105482333</v>
      </c>
      <c r="AC7" s="111">
        <f t="shared" si="0"/>
        <v>1966.8175832137686</v>
      </c>
      <c r="AD7" s="111">
        <f t="shared" si="0"/>
        <v>2015.5302957449337</v>
      </c>
      <c r="AE7" s="111">
        <f t="shared" si="0"/>
        <v>2060.7983320896396</v>
      </c>
      <c r="AF7" s="111">
        <f t="shared" si="0"/>
        <v>2106.8879568971784</v>
      </c>
      <c r="AG7" s="111">
        <f t="shared" si="0"/>
        <v>2152.2550836858563</v>
      </c>
      <c r="AH7" s="111">
        <f t="shared" si="0"/>
        <v>2198.3921986319351</v>
      </c>
      <c r="AI7" s="111">
        <f t="shared" si="0"/>
        <v>2240.4549478940298</v>
      </c>
      <c r="AJ7" s="111">
        <f t="shared" si="0"/>
        <v>2283.1049656346472</v>
      </c>
      <c r="AK7" s="111">
        <f t="shared" si="0"/>
        <v>2324.6676895484088</v>
      </c>
      <c r="AL7" s="111">
        <f t="shared" si="0"/>
        <v>2366.7595238596709</v>
      </c>
      <c r="AM7" s="111">
        <f t="shared" si="0"/>
        <v>2404.1759989098373</v>
      </c>
      <c r="AN7" s="111">
        <f t="shared" si="0"/>
        <v>2441.9479275440776</v>
      </c>
    </row>
    <row r="8" spans="1:45">
      <c r="A8" s="112">
        <v>7</v>
      </c>
      <c r="B8" s="111">
        <f t="shared" si="1"/>
        <v>0</v>
      </c>
      <c r="C8" s="111">
        <f t="shared" si="0"/>
        <v>1356</v>
      </c>
      <c r="D8" s="111">
        <f t="shared" si="0"/>
        <v>1572.0887103567179</v>
      </c>
      <c r="E8" s="111">
        <f t="shared" si="0"/>
        <v>1587.2587592727532</v>
      </c>
      <c r="F8" s="111">
        <f t="shared" si="0"/>
        <v>1938.0977901271897</v>
      </c>
      <c r="G8" s="111">
        <f t="shared" si="0"/>
        <v>2169</v>
      </c>
      <c r="H8" s="111">
        <f t="shared" si="0"/>
        <v>2246</v>
      </c>
      <c r="I8" s="111">
        <f t="shared" si="0"/>
        <v>2336</v>
      </c>
      <c r="J8" s="111">
        <f t="shared" si="0"/>
        <v>2424.8902575915795</v>
      </c>
      <c r="K8" s="111">
        <f t="shared" si="0"/>
        <v>2514.7726465140222</v>
      </c>
      <c r="L8" s="111">
        <f t="shared" si="0"/>
        <v>2608.5622117421053</v>
      </c>
      <c r="M8" s="111">
        <f t="shared" si="0"/>
        <v>2705.048277699093</v>
      </c>
      <c r="N8" s="111">
        <f t="shared" si="0"/>
        <v>2810.1025308347216</v>
      </c>
      <c r="O8" s="111">
        <f t="shared" si="0"/>
        <v>2907.4623419426762</v>
      </c>
      <c r="P8" s="111">
        <f t="shared" si="0"/>
        <v>3014.1669236496764</v>
      </c>
      <c r="Q8" s="111">
        <f t="shared" si="0"/>
        <v>3124.0394786546767</v>
      </c>
      <c r="R8" s="111">
        <f t="shared" si="0"/>
        <v>3243.1693984775443</v>
      </c>
      <c r="S8" s="111">
        <f t="shared" si="0"/>
        <v>3354.1372927911652</v>
      </c>
      <c r="T8" s="111">
        <f t="shared" si="0"/>
        <v>3476.8535358654644</v>
      </c>
      <c r="U8" s="111">
        <f t="shared" si="0"/>
        <v>3609.3977477783474</v>
      </c>
      <c r="V8" s="111">
        <f t="shared" si="0"/>
        <v>3754.0514496055966</v>
      </c>
      <c r="W8" s="111">
        <f t="shared" si="0"/>
        <v>3889.5689504621369</v>
      </c>
      <c r="X8" s="111">
        <f t="shared" si="0"/>
        <v>4037.1391293989454</v>
      </c>
      <c r="Y8" s="111">
        <f t="shared" si="0"/>
        <v>4189.5661025914487</v>
      </c>
      <c r="Z8" s="111">
        <f t="shared" si="0"/>
        <v>4351.8884550575285</v>
      </c>
      <c r="AA8" s="111">
        <f t="shared" si="0"/>
        <v>4498.8877597399451</v>
      </c>
      <c r="AB8" s="111">
        <f t="shared" si="0"/>
        <v>4655.3139520005125</v>
      </c>
      <c r="AC8" s="111">
        <f t="shared" si="0"/>
        <v>4812.5316716410098</v>
      </c>
      <c r="AD8" s="111">
        <f t="shared" si="0"/>
        <v>4979.5056567056199</v>
      </c>
      <c r="AE8" s="111">
        <f t="shared" si="0"/>
        <v>5127.3236094638887</v>
      </c>
      <c r="AF8" s="111">
        <f t="shared" si="0"/>
        <v>5284.3312657028982</v>
      </c>
      <c r="AG8" s="111">
        <f t="shared" si="0"/>
        <v>5440.6331120809755</v>
      </c>
      <c r="AH8" s="111">
        <f t="shared" si="0"/>
        <v>5606.3342731642479</v>
      </c>
      <c r="AI8" s="111">
        <f t="shared" si="0"/>
        <v>5748.8702216638767</v>
      </c>
      <c r="AJ8" s="111">
        <f t="shared" si="0"/>
        <v>5900.2031895568134</v>
      </c>
      <c r="AK8" s="111">
        <f t="shared" si="0"/>
        <v>6049.2164507697807</v>
      </c>
      <c r="AL8" s="111">
        <f t="shared" si="0"/>
        <v>6207.139076901125</v>
      </c>
      <c r="AM8" s="111">
        <f t="shared" si="0"/>
        <v>6337.9573083786654</v>
      </c>
      <c r="AN8" s="111">
        <f t="shared" si="0"/>
        <v>5806.2132112593008</v>
      </c>
      <c r="AO8" s="563"/>
      <c r="AP8" s="563"/>
      <c r="AQ8" s="563"/>
      <c r="AR8" s="563"/>
      <c r="AS8" s="563"/>
    </row>
    <row r="9" spans="1:45">
      <c r="A9" s="17"/>
      <c r="B9" s="113"/>
      <c r="C9" s="113"/>
      <c r="D9" s="113"/>
      <c r="E9" s="113"/>
      <c r="F9" s="113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5">
      <c r="A10" s="17"/>
      <c r="B10" s="113"/>
      <c r="C10" s="113"/>
      <c r="D10" s="113"/>
      <c r="E10" s="113"/>
      <c r="F10" s="113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5">
      <c r="A11" s="17" t="s">
        <v>2543</v>
      </c>
      <c r="B11" s="113">
        <v>4871</v>
      </c>
      <c r="C11" s="113"/>
      <c r="D11" s="113"/>
      <c r="E11" s="113"/>
      <c r="F11" s="113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5">
      <c r="A12" s="17" t="s">
        <v>2544</v>
      </c>
      <c r="B12" s="113"/>
      <c r="C12" s="113"/>
      <c r="D12" s="113"/>
      <c r="E12" s="113"/>
      <c r="F12" s="113"/>
      <c r="G12" s="111">
        <v>3824</v>
      </c>
      <c r="H12" s="111">
        <v>3283</v>
      </c>
      <c r="I12" s="111">
        <v>3188</v>
      </c>
      <c r="J12" s="111">
        <v>3087</v>
      </c>
      <c r="K12" s="111">
        <v>2981</v>
      </c>
      <c r="L12" s="111">
        <v>2868</v>
      </c>
      <c r="M12" s="111">
        <v>2746</v>
      </c>
      <c r="N12" s="111">
        <v>2617</v>
      </c>
      <c r="O12" s="111">
        <v>2480</v>
      </c>
      <c r="P12" s="111">
        <v>2334</v>
      </c>
      <c r="Q12" s="111">
        <v>2178</v>
      </c>
      <c r="R12" s="111">
        <v>2012</v>
      </c>
      <c r="S12" s="111">
        <v>1836</v>
      </c>
      <c r="T12" s="111">
        <v>1648</v>
      </c>
      <c r="U12" s="111">
        <v>1448</v>
      </c>
      <c r="V12" s="111">
        <v>1236</v>
      </c>
      <c r="W12" s="111">
        <v>1009</v>
      </c>
      <c r="X12" s="111">
        <v>767</v>
      </c>
      <c r="Y12" s="111">
        <v>510</v>
      </c>
      <c r="Z12" s="111">
        <v>236</v>
      </c>
      <c r="AA12" s="111">
        <v>0</v>
      </c>
      <c r="AB12" s="111">
        <v>0</v>
      </c>
      <c r="AC12" s="111">
        <v>0</v>
      </c>
      <c r="AD12" s="111">
        <v>0</v>
      </c>
      <c r="AE12" s="111">
        <v>0</v>
      </c>
      <c r="AF12" s="111">
        <v>0</v>
      </c>
      <c r="AG12" s="111">
        <v>0</v>
      </c>
      <c r="AH12" s="111">
        <v>0</v>
      </c>
      <c r="AI12" s="111">
        <v>0</v>
      </c>
      <c r="AJ12" s="111">
        <v>0</v>
      </c>
      <c r="AK12" s="111">
        <v>0</v>
      </c>
      <c r="AL12" s="111">
        <v>0</v>
      </c>
      <c r="AM12" s="111">
        <v>0</v>
      </c>
      <c r="AN12" s="111">
        <v>0</v>
      </c>
    </row>
    <row r="13" spans="1:45">
      <c r="A13" s="112" t="s">
        <v>2545</v>
      </c>
      <c r="B13" s="114"/>
      <c r="C13" s="114"/>
      <c r="D13" s="114"/>
      <c r="E13" s="114"/>
      <c r="F13" s="113"/>
      <c r="G13" s="111">
        <v>1047</v>
      </c>
      <c r="H13" s="111">
        <v>1588</v>
      </c>
      <c r="I13" s="111">
        <v>1683</v>
      </c>
      <c r="J13" s="111">
        <v>1784</v>
      </c>
      <c r="K13" s="111">
        <v>1890</v>
      </c>
      <c r="L13" s="111">
        <v>2003</v>
      </c>
      <c r="M13" s="111">
        <v>2125</v>
      </c>
      <c r="N13" s="111">
        <v>2254</v>
      </c>
      <c r="O13" s="111">
        <v>2391</v>
      </c>
      <c r="P13" s="111">
        <v>2537</v>
      </c>
      <c r="Q13" s="111">
        <v>2693</v>
      </c>
      <c r="R13" s="111">
        <v>2859</v>
      </c>
      <c r="S13" s="111">
        <v>3035</v>
      </c>
      <c r="T13" s="111">
        <v>3223</v>
      </c>
      <c r="U13" s="111">
        <v>3423</v>
      </c>
      <c r="V13" s="111">
        <v>3635</v>
      </c>
      <c r="W13" s="111">
        <v>3862</v>
      </c>
      <c r="X13" s="111">
        <v>4104</v>
      </c>
      <c r="Y13" s="111">
        <v>4361</v>
      </c>
      <c r="Z13" s="111">
        <v>4635</v>
      </c>
      <c r="AA13" s="111">
        <v>4871</v>
      </c>
      <c r="AB13" s="111">
        <v>4871</v>
      </c>
      <c r="AC13" s="111">
        <v>4871</v>
      </c>
      <c r="AD13" s="111">
        <v>4871</v>
      </c>
      <c r="AE13" s="111">
        <v>4871</v>
      </c>
      <c r="AF13" s="111">
        <v>4871</v>
      </c>
      <c r="AG13" s="111">
        <v>4871</v>
      </c>
      <c r="AH13" s="111">
        <v>4871</v>
      </c>
      <c r="AI13" s="111">
        <v>4871</v>
      </c>
      <c r="AJ13" s="111">
        <v>4871</v>
      </c>
      <c r="AK13" s="111">
        <v>4871</v>
      </c>
      <c r="AL13" s="111">
        <v>4871</v>
      </c>
      <c r="AM13" s="111">
        <v>4871</v>
      </c>
      <c r="AN13" s="111">
        <v>4871</v>
      </c>
    </row>
    <row r="14" spans="1:45" ht="15.6">
      <c r="A14" s="17"/>
      <c r="B14" s="115"/>
      <c r="C14" s="115"/>
      <c r="D14" s="115"/>
      <c r="E14" s="115"/>
      <c r="F14" s="113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</row>
    <row r="15" spans="1:45">
      <c r="A15" s="17"/>
      <c r="B15" s="17"/>
      <c r="C15" s="17"/>
      <c r="D15" s="17"/>
      <c r="E15" s="17"/>
      <c r="F15" s="113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6" t="s">
        <v>2552</v>
      </c>
      <c r="B16" s="17"/>
      <c r="C16" s="17"/>
      <c r="D16" s="17"/>
      <c r="E16" s="17"/>
      <c r="F16" s="5"/>
      <c r="G16" s="113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7" t="s">
        <v>2553</v>
      </c>
      <c r="B17" s="250">
        <v>81753.124040698865</v>
      </c>
      <c r="C17" s="250">
        <v>85548.01461654692</v>
      </c>
      <c r="D17" s="250">
        <v>91007.202031751454</v>
      </c>
      <c r="E17" s="250">
        <v>91506.349115115707</v>
      </c>
      <c r="F17" s="250">
        <v>90377.719966179051</v>
      </c>
      <c r="G17" s="250">
        <v>92985.783332407897</v>
      </c>
      <c r="H17" s="250">
        <v>96684.931090218583</v>
      </c>
      <c r="I17" s="250">
        <v>100672.59856498857</v>
      </c>
      <c r="J17" s="250">
        <v>105930.33301580415</v>
      </c>
      <c r="K17" s="250">
        <v>111111.77011898768</v>
      </c>
      <c r="L17" s="250">
        <v>115741.96223575706</v>
      </c>
      <c r="M17" s="250">
        <v>120648.14505352122</v>
      </c>
      <c r="N17" s="250">
        <v>125700.45955738668</v>
      </c>
      <c r="O17" s="250">
        <v>130969.91762982334</v>
      </c>
      <c r="P17" s="250">
        <v>135573.577372801</v>
      </c>
      <c r="Q17" s="250">
        <v>139981.46790921802</v>
      </c>
      <c r="R17" s="250">
        <v>144567.54220527309</v>
      </c>
      <c r="S17" s="250">
        <v>149268.09768718842</v>
      </c>
      <c r="T17" s="250">
        <v>154120.13808071162</v>
      </c>
      <c r="U17" s="250">
        <v>159169.81108747769</v>
      </c>
      <c r="V17" s="250">
        <v>164254.44529167953</v>
      </c>
      <c r="W17" s="250">
        <v>169315.6689657566</v>
      </c>
      <c r="X17" s="250">
        <v>174556.26938373855</v>
      </c>
      <c r="Y17" s="250">
        <v>179955.32095616957</v>
      </c>
      <c r="Z17" s="250">
        <v>185675.24993164022</v>
      </c>
      <c r="AA17" s="250">
        <v>191355.6153383705</v>
      </c>
      <c r="AB17" s="250">
        <v>197185.7135276593</v>
      </c>
      <c r="AC17" s="250">
        <v>202853.34173985411</v>
      </c>
      <c r="AD17" s="250">
        <v>208513.08809341991</v>
      </c>
      <c r="AE17" s="250">
        <v>213561.81418689186</v>
      </c>
      <c r="AF17" s="250">
        <v>218634.20880019583</v>
      </c>
      <c r="AG17" s="250">
        <v>223779.0933486713</v>
      </c>
      <c r="AH17" s="250">
        <v>229066.94984277911</v>
      </c>
      <c r="AI17" s="250">
        <v>234439.84318851557</v>
      </c>
      <c r="AJ17" s="250">
        <v>239886.22890242375</v>
      </c>
      <c r="AK17" s="250">
        <v>245349.43585691912</v>
      </c>
      <c r="AL17" s="250">
        <v>251378.52738230705</v>
      </c>
      <c r="AM17" s="250">
        <v>257228.20182127299</v>
      </c>
      <c r="AN17" s="250">
        <v>263044.82273042243</v>
      </c>
      <c r="AP17" s="343"/>
    </row>
    <row r="18" spans="1:42"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</row>
    <row r="19" spans="1:42" s="382" customFormat="1">
      <c r="A19" s="382" t="s">
        <v>2554</v>
      </c>
    </row>
    <row r="20" spans="1:42" ht="13.9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37">
        <v>48238.909479892376</v>
      </c>
      <c r="C21" s="637">
        <v>48558.122887775178</v>
      </c>
      <c r="D21" s="637">
        <v>51086.193587443093</v>
      </c>
      <c r="E21" s="637">
        <v>51367.947051404903</v>
      </c>
      <c r="F21" s="637">
        <v>49973.836065573771</v>
      </c>
      <c r="G21" s="637">
        <v>52224.749467458852</v>
      </c>
      <c r="H21" s="637">
        <v>53762.580066356393</v>
      </c>
      <c r="I21" s="637">
        <v>55963.857894872541</v>
      </c>
      <c r="J21" s="637">
        <v>58632.780462764036</v>
      </c>
      <c r="K21" s="637">
        <v>61218.459615741987</v>
      </c>
      <c r="L21" s="637">
        <v>63656.806960000962</v>
      </c>
      <c r="M21" s="637">
        <v>66321.001400546724</v>
      </c>
      <c r="N21" s="637">
        <v>68933.699033018042</v>
      </c>
      <c r="O21" s="637">
        <v>71691.455232017572</v>
      </c>
      <c r="P21" s="637">
        <v>73898.514627993427</v>
      </c>
      <c r="Q21" s="637">
        <v>76169.905351289621</v>
      </c>
      <c r="R21" s="637">
        <v>78446.965365607466</v>
      </c>
      <c r="S21" s="637">
        <v>80790.995228883854</v>
      </c>
      <c r="T21" s="637">
        <v>83246.362385061177</v>
      </c>
      <c r="U21" s="637">
        <v>85867.412696505708</v>
      </c>
      <c r="V21" s="637">
        <v>88431.401597213262</v>
      </c>
      <c r="W21" s="637">
        <v>90906.14696023651</v>
      </c>
      <c r="X21" s="637">
        <v>93467.202737663101</v>
      </c>
      <c r="Y21" s="637">
        <v>96174.156119369873</v>
      </c>
      <c r="Z21" s="637">
        <v>98923.915640212974</v>
      </c>
      <c r="AA21" s="637">
        <v>101700.31699015504</v>
      </c>
      <c r="AB21" s="637">
        <v>104773.21081588123</v>
      </c>
      <c r="AC21" s="637">
        <v>107742.27978175314</v>
      </c>
      <c r="AD21" s="637">
        <v>110644.34636036203</v>
      </c>
      <c r="AE21" s="637">
        <v>113155.79843447248</v>
      </c>
      <c r="AF21" s="637">
        <v>115671.53469021052</v>
      </c>
      <c r="AG21" s="637">
        <v>118205.0749839154</v>
      </c>
      <c r="AH21" s="637">
        <v>120848.96036792771</v>
      </c>
      <c r="AI21" s="637">
        <v>123526.34487514764</v>
      </c>
      <c r="AJ21" s="637">
        <v>126219.79404869249</v>
      </c>
      <c r="AK21" s="637">
        <v>128918.18866476817</v>
      </c>
      <c r="AL21" s="637">
        <v>131923.66709124032</v>
      </c>
      <c r="AM21" s="637">
        <v>134873.08470556332</v>
      </c>
      <c r="AN21" s="637">
        <v>137744.97011829232</v>
      </c>
    </row>
    <row r="22" spans="1:42">
      <c r="A22" s="17">
        <v>2</v>
      </c>
      <c r="B22" s="637">
        <v>15486.640441939053</v>
      </c>
      <c r="C22" s="637">
        <v>15879.632519420109</v>
      </c>
      <c r="D22" s="637">
        <v>17971.47</v>
      </c>
      <c r="E22" s="637">
        <v>17020.835999999999</v>
      </c>
      <c r="F22" s="637">
        <v>16424.877</v>
      </c>
      <c r="G22" s="637">
        <v>17623.094000000001</v>
      </c>
      <c r="H22" s="637">
        <v>17346.021000000001</v>
      </c>
      <c r="I22" s="637">
        <v>18327.831294977143</v>
      </c>
      <c r="J22" s="637">
        <v>19130.783877919926</v>
      </c>
      <c r="K22" s="637">
        <v>19987.938477784723</v>
      </c>
      <c r="L22" s="637">
        <v>20905.857289618798</v>
      </c>
      <c r="M22" s="637">
        <v>21842.83860933721</v>
      </c>
      <c r="N22" s="637">
        <v>22833.205878753419</v>
      </c>
      <c r="O22" s="637">
        <v>23861.619732848027</v>
      </c>
      <c r="P22" s="637">
        <v>24693.691867209742</v>
      </c>
      <c r="Q22" s="637">
        <v>25545.699091766393</v>
      </c>
      <c r="R22" s="637">
        <v>26499.077918581668</v>
      </c>
      <c r="S22" s="637">
        <v>27457.190562248059</v>
      </c>
      <c r="T22" s="637">
        <v>28361.953151292513</v>
      </c>
      <c r="U22" s="637">
        <v>29325.292565470176</v>
      </c>
      <c r="V22" s="637">
        <v>30319.26728847111</v>
      </c>
      <c r="W22" s="637">
        <v>31316.964646344972</v>
      </c>
      <c r="X22" s="637">
        <v>32462.459225040853</v>
      </c>
      <c r="Y22" s="637">
        <v>33528.087978281947</v>
      </c>
      <c r="Z22" s="637">
        <v>34682.759368942658</v>
      </c>
      <c r="AA22" s="637">
        <v>35859.005872223883</v>
      </c>
      <c r="AB22" s="637">
        <v>37045.365003147803</v>
      </c>
      <c r="AC22" s="637">
        <v>38203.557497825132</v>
      </c>
      <c r="AD22" s="637">
        <v>39360.672824862551</v>
      </c>
      <c r="AE22" s="637">
        <v>40447.169538362286</v>
      </c>
      <c r="AF22" s="637">
        <v>41558.162850188266</v>
      </c>
      <c r="AG22" s="637">
        <v>42686.955956779595</v>
      </c>
      <c r="AH22" s="637">
        <v>43831.988358683986</v>
      </c>
      <c r="AI22" s="637">
        <v>45008.57115058104</v>
      </c>
      <c r="AJ22" s="637">
        <v>46200.177821388803</v>
      </c>
      <c r="AK22" s="637">
        <v>47414.326126852829</v>
      </c>
      <c r="AL22" s="637">
        <v>48858.272492836739</v>
      </c>
      <c r="AM22" s="637">
        <v>50200.529605022697</v>
      </c>
      <c r="AN22" s="637">
        <v>51527.461693485493</v>
      </c>
    </row>
    <row r="23" spans="1:42">
      <c r="A23" s="17">
        <v>3</v>
      </c>
      <c r="B23" s="637">
        <v>11583.07</v>
      </c>
      <c r="C23" s="637">
        <v>11941.392097126802</v>
      </c>
      <c r="D23" s="637">
        <v>11837.717000000001</v>
      </c>
      <c r="E23" s="637">
        <v>12473.308000000001</v>
      </c>
      <c r="F23" s="637">
        <v>12503.808999999999</v>
      </c>
      <c r="G23" s="637">
        <v>12904.838</v>
      </c>
      <c r="H23" s="637">
        <v>12941.254000000001</v>
      </c>
      <c r="I23" s="637">
        <v>14519.24633671976</v>
      </c>
      <c r="J23" s="637">
        <v>15258.396555901021</v>
      </c>
      <c r="K23" s="637">
        <v>15958.904809259144</v>
      </c>
      <c r="L23" s="637">
        <v>16702.978767545294</v>
      </c>
      <c r="M23" s="637">
        <v>17485.244211218887</v>
      </c>
      <c r="N23" s="637">
        <v>18296.856717960163</v>
      </c>
      <c r="O23" s="637">
        <v>19184.189755389893</v>
      </c>
      <c r="P23" s="637">
        <v>20086.787969991041</v>
      </c>
      <c r="Q23" s="637">
        <v>20785.254470048993</v>
      </c>
      <c r="R23" s="637">
        <v>21506.194450303952</v>
      </c>
      <c r="S23" s="637">
        <v>22215.779870046634</v>
      </c>
      <c r="T23" s="637">
        <v>22919.626195375429</v>
      </c>
      <c r="U23" s="637">
        <v>23691.012767183969</v>
      </c>
      <c r="V23" s="637">
        <v>24473.514417515846</v>
      </c>
      <c r="W23" s="637">
        <v>25260.874535182516</v>
      </c>
      <c r="X23" s="637">
        <v>26036.135906708791</v>
      </c>
      <c r="Y23" s="637">
        <v>26848.905362106634</v>
      </c>
      <c r="Z23" s="637">
        <v>27684.721010185207</v>
      </c>
      <c r="AA23" s="637">
        <v>28589.500821944752</v>
      </c>
      <c r="AB23" s="637">
        <v>29535.917583223982</v>
      </c>
      <c r="AC23" s="637">
        <v>30467.095335400023</v>
      </c>
      <c r="AD23" s="637">
        <v>31397.597264893702</v>
      </c>
      <c r="AE23" s="637">
        <v>32241.60397151066</v>
      </c>
      <c r="AF23" s="637">
        <v>33103.189202668487</v>
      </c>
      <c r="AG23" s="637">
        <v>33975.616655659425</v>
      </c>
      <c r="AH23" s="637">
        <v>34877.177031316947</v>
      </c>
      <c r="AI23" s="637">
        <v>35822.918692146057</v>
      </c>
      <c r="AJ23" s="637">
        <v>36805.819918043686</v>
      </c>
      <c r="AK23" s="637">
        <v>37769.393021812895</v>
      </c>
      <c r="AL23" s="637">
        <v>38769.430901376385</v>
      </c>
      <c r="AM23" s="637">
        <v>39775.162357894173</v>
      </c>
      <c r="AN23" s="637">
        <v>40804.117681827942</v>
      </c>
    </row>
    <row r="24" spans="1:42">
      <c r="A24" s="17">
        <v>4</v>
      </c>
      <c r="B24" s="637">
        <v>4708.8805344847715</v>
      </c>
      <c r="C24" s="637">
        <v>4839.7</v>
      </c>
      <c r="D24" s="637">
        <v>4922.1350694333478</v>
      </c>
      <c r="E24" s="637">
        <v>4623.0210333312516</v>
      </c>
      <c r="F24" s="637">
        <v>5024.333333333333</v>
      </c>
      <c r="G24" s="637">
        <v>4836.6003013476793</v>
      </c>
      <c r="H24" s="637">
        <v>4989.3741497728297</v>
      </c>
      <c r="I24" s="637">
        <v>5114.2601233893874</v>
      </c>
      <c r="J24" s="637">
        <v>5850.1922131970432</v>
      </c>
      <c r="K24" s="637">
        <v>6601.4932065584571</v>
      </c>
      <c r="L24" s="637">
        <v>6811.9035137363771</v>
      </c>
      <c r="M24" s="637">
        <v>7001.4820360037893</v>
      </c>
      <c r="N24" s="637">
        <v>7287.4798523492655</v>
      </c>
      <c r="O24" s="637">
        <v>7527.257599603764</v>
      </c>
      <c r="P24" s="637">
        <v>7811.8464938626439</v>
      </c>
      <c r="Q24" s="637">
        <v>8004.4588496724409</v>
      </c>
      <c r="R24" s="637">
        <v>8224.2512550884785</v>
      </c>
      <c r="S24" s="637">
        <v>8491.4702556315096</v>
      </c>
      <c r="T24" s="637">
        <v>8832.0962272009583</v>
      </c>
      <c r="U24" s="637">
        <v>9047.1005946750465</v>
      </c>
      <c r="V24" s="637">
        <v>9281.6804493703294</v>
      </c>
      <c r="W24" s="637">
        <v>9562.215634219021</v>
      </c>
      <c r="X24" s="637">
        <v>9767.072858105701</v>
      </c>
      <c r="Y24" s="637">
        <v>10002.980684202032</v>
      </c>
      <c r="Z24" s="637">
        <v>10381.079156150783</v>
      </c>
      <c r="AA24" s="637">
        <v>10650.532055061372</v>
      </c>
      <c r="AB24" s="637">
        <v>10948.775856384696</v>
      </c>
      <c r="AC24" s="637">
        <v>11230.319206182307</v>
      </c>
      <c r="AD24" s="637">
        <v>11564.627528541272</v>
      </c>
      <c r="AE24" s="637">
        <v>11853.729379155524</v>
      </c>
      <c r="AF24" s="637">
        <v>12111.196818845239</v>
      </c>
      <c r="AG24" s="637">
        <v>12397.752554892511</v>
      </c>
      <c r="AH24" s="637">
        <v>12662.944938002729</v>
      </c>
      <c r="AI24" s="637">
        <v>12929.997512162046</v>
      </c>
      <c r="AJ24" s="637">
        <v>13195.966494746783</v>
      </c>
      <c r="AK24" s="637">
        <v>13476.628240447344</v>
      </c>
      <c r="AL24" s="637">
        <v>13743.21094004413</v>
      </c>
      <c r="AM24" s="637">
        <v>14015.202642784367</v>
      </c>
      <c r="AN24" s="637">
        <v>14320.159180133749</v>
      </c>
    </row>
    <row r="25" spans="1:42">
      <c r="A25" s="112">
        <v>5</v>
      </c>
      <c r="B25" s="637">
        <v>996</v>
      </c>
      <c r="C25" s="637">
        <v>1074</v>
      </c>
      <c r="D25" s="637">
        <v>1215</v>
      </c>
      <c r="E25" s="637">
        <v>1214</v>
      </c>
      <c r="F25" s="637">
        <v>1278</v>
      </c>
      <c r="G25" s="637">
        <v>1536</v>
      </c>
      <c r="H25" s="637">
        <v>1717</v>
      </c>
      <c r="I25" s="637">
        <v>1743</v>
      </c>
      <c r="J25" s="637">
        <v>1784</v>
      </c>
      <c r="K25" s="637">
        <v>1890</v>
      </c>
      <c r="L25" s="637">
        <v>2003</v>
      </c>
      <c r="M25" s="637">
        <v>2125</v>
      </c>
      <c r="N25" s="637">
        <v>2254</v>
      </c>
      <c r="O25" s="637">
        <v>2391</v>
      </c>
      <c r="P25" s="637">
        <v>2537</v>
      </c>
      <c r="Q25" s="637">
        <v>2693</v>
      </c>
      <c r="R25" s="637">
        <v>2859</v>
      </c>
      <c r="S25" s="637">
        <v>3035</v>
      </c>
      <c r="T25" s="637">
        <v>3223</v>
      </c>
      <c r="U25" s="637">
        <v>3423</v>
      </c>
      <c r="V25" s="637">
        <v>3635</v>
      </c>
      <c r="W25" s="637">
        <v>3862</v>
      </c>
      <c r="X25" s="637">
        <v>4104</v>
      </c>
      <c r="Y25" s="637">
        <v>4361</v>
      </c>
      <c r="Z25" s="637">
        <v>4635</v>
      </c>
      <c r="AA25" s="637">
        <v>4871</v>
      </c>
      <c r="AB25" s="637">
        <v>4871</v>
      </c>
      <c r="AC25" s="637">
        <v>4871</v>
      </c>
      <c r="AD25" s="637">
        <v>4871</v>
      </c>
      <c r="AE25" s="637">
        <v>4871</v>
      </c>
      <c r="AF25" s="637">
        <v>4871</v>
      </c>
      <c r="AG25" s="637">
        <v>4871</v>
      </c>
      <c r="AH25" s="637">
        <v>4871</v>
      </c>
      <c r="AI25" s="637">
        <v>4871</v>
      </c>
      <c r="AJ25" s="637">
        <v>4871</v>
      </c>
      <c r="AK25" s="637">
        <v>4871</v>
      </c>
      <c r="AL25" s="637">
        <v>4871</v>
      </c>
      <c r="AM25" s="637">
        <v>4871</v>
      </c>
      <c r="AN25" s="637">
        <v>4871</v>
      </c>
      <c r="AO25" s="24"/>
    </row>
    <row r="26" spans="1:42">
      <c r="A26" s="17">
        <v>6</v>
      </c>
      <c r="B26" s="637">
        <v>688.62358438267211</v>
      </c>
      <c r="C26" s="637">
        <v>715.18527929416064</v>
      </c>
      <c r="D26" s="637">
        <v>718.77254252373928</v>
      </c>
      <c r="E26" s="637">
        <v>807.39917937395808</v>
      </c>
      <c r="F26" s="637">
        <v>798</v>
      </c>
      <c r="G26" s="637">
        <v>861.87909852043731</v>
      </c>
      <c r="H26" s="637">
        <v>969.22078604005287</v>
      </c>
      <c r="I26" s="637">
        <v>1016.1702431277995</v>
      </c>
      <c r="J26" s="637">
        <v>1067.0194914386193</v>
      </c>
      <c r="K26" s="637">
        <v>1119.0088230114286</v>
      </c>
      <c r="L26" s="637">
        <v>1163.6708059192297</v>
      </c>
      <c r="M26" s="637">
        <v>1208.367270188882</v>
      </c>
      <c r="N26" s="637">
        <v>1254.8267037880471</v>
      </c>
      <c r="O26" s="637">
        <v>1300.1099351560974</v>
      </c>
      <c r="P26" s="637">
        <v>1346.4335653482528</v>
      </c>
      <c r="Q26" s="637">
        <v>1393.2282225237775</v>
      </c>
      <c r="R26" s="637">
        <v>1441.3272051141</v>
      </c>
      <c r="S26" s="637">
        <v>1487.2024381062661</v>
      </c>
      <c r="T26" s="637">
        <v>1534.3331783980041</v>
      </c>
      <c r="U26" s="637">
        <v>1581.8739430380645</v>
      </c>
      <c r="V26" s="637">
        <v>1630.6033638183146</v>
      </c>
      <c r="W26" s="637">
        <v>1677.2816069156195</v>
      </c>
      <c r="X26" s="637">
        <v>1725.5419250273162</v>
      </c>
      <c r="Y26" s="637">
        <v>1774.1698992224524</v>
      </c>
      <c r="Z26" s="637">
        <v>1824.0113961022751</v>
      </c>
      <c r="AA26" s="637">
        <v>1871.0384543782864</v>
      </c>
      <c r="AB26" s="637">
        <v>1919.1080105482333</v>
      </c>
      <c r="AC26" s="637">
        <v>1966.8175832137686</v>
      </c>
      <c r="AD26" s="637">
        <v>2015.5302957449337</v>
      </c>
      <c r="AE26" s="637">
        <v>2060.7983320896396</v>
      </c>
      <c r="AF26" s="637">
        <v>2106.8879568971784</v>
      </c>
      <c r="AG26" s="637">
        <v>2152.2550836858563</v>
      </c>
      <c r="AH26" s="637">
        <v>2198.3921986319351</v>
      </c>
      <c r="AI26" s="637">
        <v>2240.4549478940298</v>
      </c>
      <c r="AJ26" s="637">
        <v>2283.1049656346472</v>
      </c>
      <c r="AK26" s="637">
        <v>2324.6676895484088</v>
      </c>
      <c r="AL26" s="637">
        <v>2366.7595238596709</v>
      </c>
      <c r="AM26" s="637">
        <v>2404.1759989098373</v>
      </c>
      <c r="AN26" s="637">
        <v>2441.9479275440776</v>
      </c>
    </row>
    <row r="27" spans="1:42">
      <c r="A27" s="112">
        <v>7</v>
      </c>
      <c r="B27" s="637">
        <v>0</v>
      </c>
      <c r="C27" s="637">
        <v>1356</v>
      </c>
      <c r="D27" s="637">
        <v>1572.0887103567179</v>
      </c>
      <c r="E27" s="637">
        <v>1587.2587592727532</v>
      </c>
      <c r="F27" s="637">
        <v>1938.0977901271897</v>
      </c>
      <c r="G27" s="637">
        <v>2169</v>
      </c>
      <c r="H27" s="637">
        <v>2246</v>
      </c>
      <c r="I27" s="637">
        <v>2336</v>
      </c>
      <c r="J27" s="637">
        <v>2424.8902575915795</v>
      </c>
      <c r="K27" s="637">
        <v>2514.7726465140222</v>
      </c>
      <c r="L27" s="637">
        <v>2608.5622117421053</v>
      </c>
      <c r="M27" s="637">
        <v>2705.048277699093</v>
      </c>
      <c r="N27" s="637">
        <v>2810.1025308347216</v>
      </c>
      <c r="O27" s="637">
        <v>2907.4623419426762</v>
      </c>
      <c r="P27" s="637">
        <v>3014.1669236496764</v>
      </c>
      <c r="Q27" s="637">
        <v>3124.0394786546767</v>
      </c>
      <c r="R27" s="637">
        <v>3243.1693984775443</v>
      </c>
      <c r="S27" s="637">
        <v>3354.1372927911652</v>
      </c>
      <c r="T27" s="637">
        <v>3476.8535358654644</v>
      </c>
      <c r="U27" s="637">
        <v>3609.3977477783474</v>
      </c>
      <c r="V27" s="637">
        <v>3754.0514496055966</v>
      </c>
      <c r="W27" s="637">
        <v>3889.5689504621369</v>
      </c>
      <c r="X27" s="637">
        <v>4037.1391293989454</v>
      </c>
      <c r="Y27" s="637">
        <v>4189.5661025914487</v>
      </c>
      <c r="Z27" s="637">
        <v>4351.8884550575285</v>
      </c>
      <c r="AA27" s="637">
        <v>4498.8877597399451</v>
      </c>
      <c r="AB27" s="637">
        <v>4655.3139520005125</v>
      </c>
      <c r="AC27" s="637">
        <v>4812.5316716410098</v>
      </c>
      <c r="AD27" s="637">
        <v>4979.5056567056199</v>
      </c>
      <c r="AE27" s="637">
        <v>5127.3236094638887</v>
      </c>
      <c r="AF27" s="637">
        <v>5284.3312657028982</v>
      </c>
      <c r="AG27" s="637">
        <v>5440.6331120809755</v>
      </c>
      <c r="AH27" s="637">
        <v>5606.3342731642479</v>
      </c>
      <c r="AI27" s="637">
        <v>5748.8702216638767</v>
      </c>
      <c r="AJ27" s="637">
        <v>5900.2031895568134</v>
      </c>
      <c r="AK27" s="637">
        <v>6049.2164507697807</v>
      </c>
      <c r="AL27" s="637">
        <v>6207.139076901125</v>
      </c>
      <c r="AM27" s="637">
        <v>6337.9573083786654</v>
      </c>
      <c r="AN27" s="637">
        <v>5806.2132112593008</v>
      </c>
    </row>
    <row r="28" spans="1:42">
      <c r="A28" s="17"/>
      <c r="B28" s="113"/>
      <c r="C28" s="113"/>
      <c r="D28" s="113"/>
      <c r="E28" s="113"/>
      <c r="F28" s="113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3"/>
      <c r="T28" s="113"/>
      <c r="U28" s="113"/>
      <c r="V28" s="113"/>
      <c r="W28" s="113"/>
      <c r="X28" s="113"/>
      <c r="Y28" s="113"/>
      <c r="Z28" s="113"/>
      <c r="AA28" s="113"/>
    </row>
    <row r="29" spans="1:42">
      <c r="A29" s="17"/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</row>
    <row r="30" spans="1:42">
      <c r="A30" s="17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</row>
    <row r="31" spans="1:42">
      <c r="A31" s="17"/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</row>
    <row r="32" spans="1:42">
      <c r="A32" s="112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</row>
    <row r="33" spans="1:42" ht="15.6">
      <c r="A33" s="17"/>
      <c r="B33" s="115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6" t="s">
        <v>2552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7" t="s">
        <v>2553</v>
      </c>
      <c r="B36" s="250">
        <v>83714.124040698895</v>
      </c>
      <c r="C36" s="250">
        <v>86377.032783616247</v>
      </c>
      <c r="D36" s="250">
        <v>91337.376909756917</v>
      </c>
      <c r="E36" s="250">
        <v>91108.770023382865</v>
      </c>
      <c r="F36" s="250">
        <v>89956.953189034277</v>
      </c>
      <c r="G36" s="250">
        <v>94173.160867326966</v>
      </c>
      <c r="H36" s="250">
        <v>95989.45000216928</v>
      </c>
      <c r="I36" s="250">
        <v>101039.36589308662</v>
      </c>
      <c r="J36" s="250">
        <v>106168.06285881225</v>
      </c>
      <c r="K36" s="250">
        <v>111311.57757886976</v>
      </c>
      <c r="L36" s="250">
        <v>115874.77954856277</v>
      </c>
      <c r="M36" s="250">
        <v>120711.98180499459</v>
      </c>
      <c r="N36" s="250">
        <v>125694.17071670365</v>
      </c>
      <c r="O36" s="250">
        <v>130888.09459695804</v>
      </c>
      <c r="P36" s="250">
        <v>135414.44144805477</v>
      </c>
      <c r="Q36" s="250">
        <v>139742.58546395591</v>
      </c>
      <c r="R36" s="250">
        <v>144247.98559317319</v>
      </c>
      <c r="S36" s="250">
        <v>148860.77564770749</v>
      </c>
      <c r="T36" s="250">
        <v>153624.22467319356</v>
      </c>
      <c r="U36" s="250">
        <v>158576.09031465129</v>
      </c>
      <c r="V36" s="250">
        <v>163557.51856599443</v>
      </c>
      <c r="W36" s="250">
        <v>168508.05233336077</v>
      </c>
      <c r="X36" s="250">
        <v>173633.55178194473</v>
      </c>
      <c r="Y36" s="250">
        <v>178913.86614577437</v>
      </c>
      <c r="Z36" s="250">
        <v>184519.37502665143</v>
      </c>
      <c r="AA36" s="250">
        <v>190077.28195350329</v>
      </c>
      <c r="AB36" s="250">
        <v>195786.69122118645</v>
      </c>
      <c r="AC36" s="250">
        <v>201332.60107601539</v>
      </c>
      <c r="AD36" s="250">
        <v>206873.27993111013</v>
      </c>
      <c r="AE36" s="250">
        <v>211798.4232650545</v>
      </c>
      <c r="AF36" s="250">
        <v>216748.30278451261</v>
      </c>
      <c r="AG36" s="250">
        <v>221772.28834701376</v>
      </c>
      <c r="AH36" s="250">
        <v>226940.79716772755</v>
      </c>
      <c r="AI36" s="250">
        <v>232193.1573995947</v>
      </c>
      <c r="AJ36" s="250">
        <v>237522.06643806319</v>
      </c>
      <c r="AK36" s="250">
        <v>242870.42019419943</v>
      </c>
      <c r="AL36" s="250">
        <v>248787.48002625839</v>
      </c>
      <c r="AM36" s="250">
        <v>254526.11261855304</v>
      </c>
      <c r="AN36" s="250">
        <v>259565.86981254289</v>
      </c>
      <c r="AP36" s="343">
        <v>0</v>
      </c>
    </row>
    <row r="39" spans="1:42" ht="14.45">
      <c r="A39" s="612" t="s">
        <v>2555</v>
      </c>
      <c r="B39" s="348"/>
      <c r="C39" s="348"/>
      <c r="D39" s="348"/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  <c r="R39" s="348"/>
      <c r="S39" s="348"/>
      <c r="T39" s="348"/>
      <c r="U39" s="348"/>
      <c r="V39" s="348"/>
      <c r="W39" s="348"/>
      <c r="X39" s="348"/>
      <c r="Y39" s="348"/>
      <c r="Z39" s="348"/>
      <c r="AA39" s="348"/>
      <c r="AB39" s="348"/>
      <c r="AC39" s="348"/>
      <c r="AD39" s="348"/>
      <c r="AE39" s="348"/>
      <c r="AF39" s="348"/>
      <c r="AG39" s="348"/>
      <c r="AH39" s="348"/>
      <c r="AI39" s="348"/>
      <c r="AJ39" s="348"/>
      <c r="AK39" s="348"/>
      <c r="AL39" s="348"/>
      <c r="AM39" s="348"/>
      <c r="AN39" s="348"/>
    </row>
    <row r="40" spans="1:42" ht="14.45">
      <c r="A40" s="609" t="s">
        <v>2556</v>
      </c>
    </row>
    <row r="41" spans="1:42" ht="14.45">
      <c r="A41" s="609"/>
      <c r="B41" s="273">
        <v>2012</v>
      </c>
      <c r="C41" s="273">
        <v>2013</v>
      </c>
      <c r="D41" s="273">
        <v>2014</v>
      </c>
      <c r="E41" s="273">
        <v>2015</v>
      </c>
      <c r="F41" s="273">
        <v>2016</v>
      </c>
      <c r="G41" s="273">
        <v>2017</v>
      </c>
      <c r="H41" s="273">
        <v>2018</v>
      </c>
      <c r="I41" s="273">
        <v>2019</v>
      </c>
      <c r="J41" s="273">
        <v>2020</v>
      </c>
      <c r="K41" s="273">
        <v>2021</v>
      </c>
      <c r="L41" s="273">
        <v>2022</v>
      </c>
      <c r="M41" s="273">
        <v>2023</v>
      </c>
      <c r="N41" s="273">
        <v>2024</v>
      </c>
      <c r="O41" s="273">
        <v>2025</v>
      </c>
      <c r="P41" s="273">
        <v>2026</v>
      </c>
      <c r="Q41" s="273">
        <v>2027</v>
      </c>
      <c r="R41" s="273">
        <v>2028</v>
      </c>
      <c r="S41" s="273">
        <v>2029</v>
      </c>
      <c r="T41" s="273">
        <v>2030</v>
      </c>
      <c r="U41" s="273">
        <v>2031</v>
      </c>
      <c r="V41" s="273">
        <v>2032</v>
      </c>
      <c r="W41" s="273">
        <v>2033</v>
      </c>
      <c r="X41" s="273">
        <v>2034</v>
      </c>
      <c r="Y41" s="273">
        <v>2035</v>
      </c>
      <c r="Z41" s="273">
        <v>2036</v>
      </c>
      <c r="AA41" s="273">
        <v>2037</v>
      </c>
      <c r="AB41" s="273">
        <v>2038</v>
      </c>
      <c r="AC41" s="273">
        <v>2039</v>
      </c>
      <c r="AD41" s="273">
        <v>2040</v>
      </c>
      <c r="AE41" s="273">
        <v>2041</v>
      </c>
      <c r="AF41" s="273">
        <v>2042</v>
      </c>
      <c r="AG41" s="273">
        <v>2043</v>
      </c>
      <c r="AH41" s="273">
        <v>2044</v>
      </c>
      <c r="AI41" s="273">
        <v>2045</v>
      </c>
      <c r="AJ41" s="273">
        <v>2046</v>
      </c>
      <c r="AK41" s="273">
        <v>2047</v>
      </c>
      <c r="AL41" s="273">
        <v>2048</v>
      </c>
      <c r="AM41" s="273">
        <v>2049</v>
      </c>
      <c r="AN41" s="273">
        <v>2050</v>
      </c>
    </row>
    <row r="42" spans="1:42" ht="14.45">
      <c r="A42" s="609">
        <v>1</v>
      </c>
      <c r="B42" s="58">
        <v>0</v>
      </c>
      <c r="C42" s="58">
        <v>0</v>
      </c>
      <c r="D42" s="58">
        <v>0</v>
      </c>
      <c r="E42" s="58">
        <v>2.9513507499999998E-2</v>
      </c>
      <c r="F42" s="58">
        <v>0.74478706624999991</v>
      </c>
      <c r="G42" s="58">
        <v>8.342280017500002</v>
      </c>
      <c r="H42" s="58">
        <v>25.277098820899997</v>
      </c>
      <c r="I42" s="58">
        <v>46.082765613540502</v>
      </c>
      <c r="J42" s="58">
        <v>71.231556972222833</v>
      </c>
      <c r="K42" s="58">
        <v>93.339621374106898</v>
      </c>
      <c r="L42" s="58">
        <v>115.12214399967519</v>
      </c>
      <c r="M42" s="58">
        <v>145.50404362812031</v>
      </c>
      <c r="N42" s="58">
        <v>181.93481535456399</v>
      </c>
      <c r="O42" s="58">
        <v>223.45947453264654</v>
      </c>
      <c r="P42" s="58">
        <v>269.06724166097433</v>
      </c>
      <c r="Q42" s="58">
        <v>320.58061900023114</v>
      </c>
      <c r="R42" s="58">
        <v>374.65377691751826</v>
      </c>
      <c r="S42" s="58">
        <v>430.82291004356341</v>
      </c>
      <c r="T42" s="58">
        <v>492.01505054609396</v>
      </c>
      <c r="U42" s="58">
        <v>548.37184819210734</v>
      </c>
      <c r="V42" s="58">
        <v>598.63845494600378</v>
      </c>
      <c r="W42" s="58">
        <v>649.17323147621539</v>
      </c>
      <c r="X42" s="58">
        <v>699.22996579766925</v>
      </c>
      <c r="Y42" s="58">
        <v>750.03501579744011</v>
      </c>
      <c r="Z42" s="58">
        <v>801.46918849332599</v>
      </c>
      <c r="AA42" s="58">
        <v>852.45714253928691</v>
      </c>
      <c r="AB42" s="58">
        <v>903.86166187649019</v>
      </c>
      <c r="AC42" s="58">
        <v>955.58007416761461</v>
      </c>
      <c r="AD42" s="58">
        <v>1011.0922897499813</v>
      </c>
      <c r="AE42" s="58">
        <v>1067.0316819431075</v>
      </c>
      <c r="AF42" s="58">
        <v>1120.6213218755497</v>
      </c>
      <c r="AG42" s="58">
        <v>1178.1477455843078</v>
      </c>
      <c r="AH42" s="58">
        <v>1238.4923745693811</v>
      </c>
      <c r="AI42" s="58">
        <v>1300.530220182306</v>
      </c>
      <c r="AJ42" s="58">
        <v>1364.9482209059904</v>
      </c>
      <c r="AK42" s="58">
        <v>1432.9172269059907</v>
      </c>
      <c r="AL42" s="58">
        <v>1505.2470854059909</v>
      </c>
      <c r="AM42" s="58">
        <v>1581.8356274059911</v>
      </c>
      <c r="AN42" s="58">
        <v>1663.0514534059905</v>
      </c>
      <c r="AO42" s="58"/>
    </row>
    <row r="43" spans="1:42" ht="14.45">
      <c r="A43" s="609">
        <v>2</v>
      </c>
      <c r="B43" s="58">
        <v>0</v>
      </c>
      <c r="C43" s="58">
        <v>0</v>
      </c>
      <c r="D43" s="58">
        <v>0</v>
      </c>
      <c r="E43" s="58">
        <v>0.38103532499999987</v>
      </c>
      <c r="F43" s="58">
        <v>0.80800040299999987</v>
      </c>
      <c r="G43" s="58">
        <v>2.3270110471000005</v>
      </c>
      <c r="H43" s="58">
        <v>7.8171945318500011</v>
      </c>
      <c r="I43" s="58">
        <v>20.622193324617868</v>
      </c>
      <c r="J43" s="58">
        <v>40.999348027740659</v>
      </c>
      <c r="K43" s="58">
        <v>58.413443604981339</v>
      </c>
      <c r="L43" s="58">
        <v>72.509785925031395</v>
      </c>
      <c r="M43" s="58">
        <v>91.276807038430036</v>
      </c>
      <c r="N43" s="58">
        <v>114.16109402865976</v>
      </c>
      <c r="O43" s="58">
        <v>143.12384867147296</v>
      </c>
      <c r="P43" s="58">
        <v>177.01140506252199</v>
      </c>
      <c r="Q43" s="58">
        <v>215.95271024963279</v>
      </c>
      <c r="R43" s="58">
        <v>261.21672013443998</v>
      </c>
      <c r="S43" s="58">
        <v>312.21828884553895</v>
      </c>
      <c r="T43" s="58">
        <v>369.37314048129508</v>
      </c>
      <c r="U43" s="58">
        <v>426.18588211705116</v>
      </c>
      <c r="V43" s="58">
        <v>480.37990875009422</v>
      </c>
      <c r="W43" s="58">
        <v>532.70049863490158</v>
      </c>
      <c r="X43" s="58">
        <v>583.67495677147281</v>
      </c>
      <c r="Y43" s="58">
        <v>634.92254108175268</v>
      </c>
      <c r="Z43" s="58">
        <v>685.02197277510504</v>
      </c>
      <c r="AA43" s="58">
        <v>734.96748272022182</v>
      </c>
      <c r="AB43" s="58">
        <v>785.37769383362058</v>
      </c>
      <c r="AC43" s="58">
        <v>838.07414115367078</v>
      </c>
      <c r="AD43" s="58">
        <v>893.92966968308519</v>
      </c>
      <c r="AE43" s="58">
        <v>950.32633730543887</v>
      </c>
      <c r="AF43" s="58">
        <v>1010.4337769729052</v>
      </c>
      <c r="AG43" s="58">
        <v>1087.6265658019101</v>
      </c>
      <c r="AH43" s="58">
        <v>1174.7844246282023</v>
      </c>
      <c r="AI43" s="58">
        <v>1256.317975499607</v>
      </c>
      <c r="AJ43" s="58">
        <v>1340.8780163737247</v>
      </c>
      <c r="AK43" s="58">
        <v>1447.0913522478427</v>
      </c>
      <c r="AL43" s="58">
        <v>1593.1474772478427</v>
      </c>
      <c r="AM43" s="58">
        <v>1752.3549522478429</v>
      </c>
      <c r="AN43" s="58">
        <v>1893.3803572478425</v>
      </c>
      <c r="AO43" s="58"/>
    </row>
    <row r="44" spans="1:42" ht="14.45">
      <c r="A44" s="609">
        <v>3</v>
      </c>
      <c r="B44" s="58">
        <v>0</v>
      </c>
      <c r="C44" s="58">
        <v>0</v>
      </c>
      <c r="D44" s="58">
        <v>0</v>
      </c>
      <c r="E44" s="58">
        <v>1.3500000000000003E-4</v>
      </c>
      <c r="F44" s="58">
        <v>2.0789999999999999E-2</v>
      </c>
      <c r="G44" s="58">
        <v>0.25021000000000004</v>
      </c>
      <c r="H44" s="58">
        <v>0.94977350000000027</v>
      </c>
      <c r="I44" s="58">
        <v>2.5075839176470591</v>
      </c>
      <c r="J44" s="58">
        <v>4.839655835294117</v>
      </c>
      <c r="K44" s="58">
        <v>6.1096208352941188</v>
      </c>
      <c r="L44" s="58">
        <v>6.494917752941177</v>
      </c>
      <c r="M44" s="58">
        <v>7.2919365882352958</v>
      </c>
      <c r="N44" s="58">
        <v>8.1487254235294113</v>
      </c>
      <c r="O44" s="58">
        <v>9.0601892588235291</v>
      </c>
      <c r="P44" s="58">
        <v>10.438310011764703</v>
      </c>
      <c r="Q44" s="58">
        <v>12.341542682352941</v>
      </c>
      <c r="R44" s="58">
        <v>14.463475352941177</v>
      </c>
      <c r="S44" s="58">
        <v>16.890338023529409</v>
      </c>
      <c r="T44" s="58">
        <v>20.74160589411764</v>
      </c>
      <c r="U44" s="58">
        <v>24.608623764705882</v>
      </c>
      <c r="V44" s="58">
        <v>27.294101435294117</v>
      </c>
      <c r="W44" s="58">
        <v>30.109304105882359</v>
      </c>
      <c r="X44" s="58">
        <v>32.766739858823527</v>
      </c>
      <c r="Y44" s="58">
        <v>35.64207561176471</v>
      </c>
      <c r="Z44" s="58">
        <v>38.728001364705889</v>
      </c>
      <c r="AA44" s="58">
        <v>41.747860200000005</v>
      </c>
      <c r="AB44" s="58">
        <v>45.558877117647064</v>
      </c>
      <c r="AC44" s="58">
        <v>50.708959035294122</v>
      </c>
      <c r="AD44" s="58">
        <v>55.841445952941186</v>
      </c>
      <c r="AE44" s="58">
        <v>60.587067870588243</v>
      </c>
      <c r="AF44" s="58">
        <v>65.401809788235298</v>
      </c>
      <c r="AG44" s="58">
        <v>70.158414788235319</v>
      </c>
      <c r="AH44" s="58">
        <v>75.422484788235295</v>
      </c>
      <c r="AI44" s="58">
        <v>81.292389788235312</v>
      </c>
      <c r="AJ44" s="58">
        <v>87.836359788235313</v>
      </c>
      <c r="AK44" s="58">
        <v>95.005974788235307</v>
      </c>
      <c r="AL44" s="58">
        <v>102.83204978823534</v>
      </c>
      <c r="AM44" s="58">
        <v>111.49117478823531</v>
      </c>
      <c r="AN44" s="58">
        <v>121.16333978823532</v>
      </c>
      <c r="AO44" s="58"/>
    </row>
    <row r="45" spans="1:42" ht="14.45">
      <c r="A45" s="609">
        <v>4</v>
      </c>
      <c r="B45" s="58">
        <v>0</v>
      </c>
      <c r="C45" s="58">
        <v>0</v>
      </c>
      <c r="D45" s="58">
        <v>0</v>
      </c>
      <c r="E45" s="58">
        <v>0</v>
      </c>
      <c r="F45" s="58">
        <v>0.36028000000000004</v>
      </c>
      <c r="G45" s="58">
        <v>1.17278375</v>
      </c>
      <c r="H45" s="58">
        <v>1.8210074999999999</v>
      </c>
      <c r="I45" s="58">
        <v>2.2690074999999998</v>
      </c>
      <c r="J45" s="58">
        <v>2.8290074999999995</v>
      </c>
      <c r="K45" s="58">
        <v>3.6803676973684207</v>
      </c>
      <c r="L45" s="58">
        <v>4.2237278947368413</v>
      </c>
      <c r="M45" s="58">
        <v>4.3637278947368419</v>
      </c>
      <c r="N45" s="58">
        <v>5.7187560608552621</v>
      </c>
      <c r="O45" s="58">
        <v>8.1257694243421046</v>
      </c>
      <c r="P45" s="58">
        <v>10.029114819078945</v>
      </c>
      <c r="Q45" s="58">
        <v>12.011503182565789</v>
      </c>
      <c r="R45" s="58">
        <v>15.080235296052628</v>
      </c>
      <c r="S45" s="58">
        <v>18.204967409539474</v>
      </c>
      <c r="T45" s="58">
        <v>21.852512845394738</v>
      </c>
      <c r="U45" s="58">
        <v>25.444058281250001</v>
      </c>
      <c r="V45" s="58">
        <v>28.540790394736842</v>
      </c>
      <c r="W45" s="58">
        <v>31.69352250822368</v>
      </c>
      <c r="X45" s="58">
        <v>33.815910871710528</v>
      </c>
      <c r="Y45" s="58">
        <v>35.915256266447358</v>
      </c>
      <c r="Z45" s="58">
        <v>38.058909432565791</v>
      </c>
      <c r="AA45" s="58">
        <v>39.777937598684204</v>
      </c>
      <c r="AB45" s="58">
        <v>41.021297796052629</v>
      </c>
      <c r="AC45" s="58">
        <v>42.348657993421043</v>
      </c>
      <c r="AD45" s="58">
        <v>43.760018190789467</v>
      </c>
      <c r="AE45" s="58">
        <v>44.628018190789469</v>
      </c>
      <c r="AF45" s="58">
        <v>45.496018190789471</v>
      </c>
      <c r="AG45" s="58">
        <v>46.448018190789469</v>
      </c>
      <c r="AH45" s="58">
        <v>47.48401819078947</v>
      </c>
      <c r="AI45" s="58">
        <v>48.576018190789469</v>
      </c>
      <c r="AJ45" s="58">
        <v>49.752018190789464</v>
      </c>
      <c r="AK45" s="58">
        <v>51.040018190789468</v>
      </c>
      <c r="AL45" s="58">
        <v>52.412018190789475</v>
      </c>
      <c r="AM45" s="58">
        <v>53.896018190789469</v>
      </c>
      <c r="AN45" s="58">
        <v>55.520018190789465</v>
      </c>
      <c r="AO45" s="58"/>
    </row>
    <row r="46" spans="1:42" ht="14.45">
      <c r="A46" s="609">
        <v>5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/>
    </row>
    <row r="47" spans="1:42" ht="14.45">
      <c r="A47" s="609">
        <v>6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  <c r="AO47" s="58"/>
    </row>
    <row r="48" spans="1:42" ht="14.45">
      <c r="A48" s="609">
        <v>7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/>
    </row>
    <row r="49" spans="1:40" ht="14.45">
      <c r="A49" s="610" t="s">
        <v>97</v>
      </c>
      <c r="B49" s="611">
        <v>0</v>
      </c>
      <c r="C49" s="611">
        <v>0</v>
      </c>
      <c r="D49" s="611">
        <v>0</v>
      </c>
      <c r="E49" s="611">
        <v>0.41068383249999985</v>
      </c>
      <c r="F49" s="611">
        <v>1.9338574692499999</v>
      </c>
      <c r="G49" s="611">
        <v>12.092284814600003</v>
      </c>
      <c r="H49" s="611">
        <v>35.86507435275</v>
      </c>
      <c r="I49" s="611">
        <v>71.481550355805425</v>
      </c>
      <c r="J49" s="611">
        <v>119.8995683352576</v>
      </c>
      <c r="K49" s="611">
        <v>161.54305351175077</v>
      </c>
      <c r="L49" s="611">
        <v>198.3505755723846</v>
      </c>
      <c r="M49" s="611">
        <v>248.43651514952251</v>
      </c>
      <c r="N49" s="611">
        <v>309.96339086760844</v>
      </c>
      <c r="O49" s="611">
        <v>383.7692818872851</v>
      </c>
      <c r="P49" s="611">
        <v>466.54607155433996</v>
      </c>
      <c r="Q49" s="611">
        <v>560.88637511478271</v>
      </c>
      <c r="R49" s="611">
        <v>665.41420770095192</v>
      </c>
      <c r="S49" s="611">
        <v>778.13650432217128</v>
      </c>
      <c r="T49" s="611">
        <v>903.98230976690127</v>
      </c>
      <c r="U49" s="611">
        <v>1024.6104123551142</v>
      </c>
      <c r="V49" s="611">
        <v>1134.853255526129</v>
      </c>
      <c r="W49" s="611">
        <v>1243.6765567252228</v>
      </c>
      <c r="X49" s="611">
        <v>1349.4875732996759</v>
      </c>
      <c r="Y49" s="611">
        <v>1456.5148887574051</v>
      </c>
      <c r="Z49" s="611">
        <v>1563.2780720657026</v>
      </c>
      <c r="AA49" s="611">
        <v>1668.9504230581931</v>
      </c>
      <c r="AB49" s="611">
        <v>1775.8195306238106</v>
      </c>
      <c r="AC49" s="611">
        <v>1886.7118323500006</v>
      </c>
      <c r="AD49" s="611">
        <v>2004.6234235767972</v>
      </c>
      <c r="AE49" s="611">
        <v>2122.5731053099244</v>
      </c>
      <c r="AF49" s="611">
        <v>2241.9529268274796</v>
      </c>
      <c r="AG49" s="611">
        <v>2382.3807443652427</v>
      </c>
      <c r="AH49" s="611">
        <v>2536.1833021766079</v>
      </c>
      <c r="AI49" s="611">
        <v>2686.7166036609378</v>
      </c>
      <c r="AJ49" s="611">
        <v>2843.41461525874</v>
      </c>
      <c r="AK49" s="611">
        <v>3026.0545721328576</v>
      </c>
      <c r="AL49" s="611">
        <v>3253.6386306328586</v>
      </c>
      <c r="AM49" s="611">
        <v>3499.5777726328588</v>
      </c>
      <c r="AN49" s="611">
        <v>3733.1151686328576</v>
      </c>
    </row>
    <row r="53" spans="1:40">
      <c r="G53" s="111"/>
    </row>
    <row r="54" spans="1:40">
      <c r="G54" s="111"/>
    </row>
    <row r="55" spans="1:40">
      <c r="G55" s="111"/>
    </row>
    <row r="56" spans="1:40">
      <c r="G56" s="111"/>
    </row>
    <row r="57" spans="1:40">
      <c r="G57" s="111"/>
    </row>
    <row r="58" spans="1:40">
      <c r="G58" s="111"/>
    </row>
    <row r="59" spans="1:40">
      <c r="G59" s="111"/>
    </row>
    <row r="60" spans="1:40">
      <c r="G60" s="111"/>
    </row>
    <row r="61" spans="1:40">
      <c r="G61" s="111"/>
    </row>
    <row r="62" spans="1:40">
      <c r="G62" s="111"/>
    </row>
    <row r="63" spans="1:40">
      <c r="G63" s="111"/>
    </row>
    <row r="64" spans="1:40">
      <c r="G64" s="111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A43" workbookViewId="0">
      <selection activeCell="A2" sqref="A2:C52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 t="s">
        <v>34</v>
      </c>
      <c r="B1" s="2" t="s">
        <v>35</v>
      </c>
    </row>
    <row r="2" spans="1:5" ht="13.9" thickTop="1">
      <c r="B2" s="3"/>
      <c r="E2" s="590"/>
    </row>
    <row r="3" spans="1:5">
      <c r="E3" s="590"/>
    </row>
    <row r="4" spans="1:5">
      <c r="B4" s="3"/>
      <c r="E4" s="597"/>
    </row>
    <row r="5" spans="1:5">
      <c r="E5" s="597"/>
    </row>
    <row r="6" spans="1:5">
      <c r="E6" s="597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138</v>
      </c>
      <c r="B1" s="61">
        <f>[6]tab_PeriodoEstudo!B2</f>
        <v>2012</v>
      </c>
      <c r="C1" s="61">
        <f>[6]tab_PeriodoEstudo!B3</f>
        <v>2013</v>
      </c>
      <c r="D1" s="61">
        <f>[6]tab_PeriodoEstudo!B4</f>
        <v>2014</v>
      </c>
      <c r="E1" s="61">
        <f>[6]tab_PeriodoEstudo!B5</f>
        <v>2015</v>
      </c>
      <c r="F1" s="61">
        <f>[6]tab_PeriodoEstudo!B6</f>
        <v>2016</v>
      </c>
      <c r="G1" s="61">
        <f>[6]tab_PeriodoEstudo!B7</f>
        <v>2017</v>
      </c>
      <c r="H1" s="61">
        <f>[6]tab_PeriodoEstudo!B8</f>
        <v>2018</v>
      </c>
      <c r="I1" s="61">
        <f>[6]tab_PeriodoEstudo!B9</f>
        <v>2019</v>
      </c>
      <c r="J1" s="61">
        <f>[6]tab_PeriodoEstudo!B10</f>
        <v>2020</v>
      </c>
      <c r="K1" s="61">
        <f>[6]tab_PeriodoEstudo!B11</f>
        <v>2021</v>
      </c>
      <c r="L1" s="61">
        <f>[6]tab_PeriodoEstudo!B12</f>
        <v>2022</v>
      </c>
      <c r="M1" s="61">
        <f>[6]tab_PeriodoEstudo!B13</f>
        <v>2023</v>
      </c>
      <c r="N1" s="61">
        <f>[6]tab_PeriodoEstudo!B14</f>
        <v>2024</v>
      </c>
      <c r="O1" s="61">
        <f>[6]tab_PeriodoEstudo!B15</f>
        <v>2025</v>
      </c>
      <c r="P1" s="61">
        <f>[6]tab_PeriodoEstudo!B16</f>
        <v>2026</v>
      </c>
      <c r="Q1" s="61">
        <f>[6]tab_PeriodoEstudo!B17</f>
        <v>2027</v>
      </c>
      <c r="R1" s="61">
        <f>[6]tab_PeriodoEstudo!B18</f>
        <v>2028</v>
      </c>
      <c r="S1" s="61">
        <f>[6]tab_PeriodoEstudo!B19</f>
        <v>2029</v>
      </c>
      <c r="T1" s="61">
        <f>[6]tab_PeriodoEstudo!B20</f>
        <v>2030</v>
      </c>
      <c r="U1" s="61">
        <f>[6]tab_PeriodoEstudo!B21</f>
        <v>2031</v>
      </c>
      <c r="V1" s="61">
        <f>[6]tab_PeriodoEstudo!B22</f>
        <v>2032</v>
      </c>
      <c r="W1" s="61">
        <f>[6]tab_PeriodoEstudo!B23</f>
        <v>2033</v>
      </c>
      <c r="X1" s="61">
        <f>[6]tab_PeriodoEstudo!B24</f>
        <v>2034</v>
      </c>
      <c r="Y1" s="61">
        <f>[6]tab_PeriodoEstudo!B25</f>
        <v>2035</v>
      </c>
      <c r="Z1" s="61">
        <f>[6]tab_PeriodoEstudo!B26</f>
        <v>2036</v>
      </c>
      <c r="AA1" s="61">
        <f>[6]tab_PeriodoEstudo!B27</f>
        <v>2037</v>
      </c>
      <c r="AB1" s="61">
        <f>[6]tab_PeriodoEstudo!B28</f>
        <v>2038</v>
      </c>
      <c r="AC1" s="61">
        <f>[6]tab_PeriodoEstudo!B29</f>
        <v>2039</v>
      </c>
      <c r="AD1" s="61">
        <f>[6]tab_PeriodoEstudo!B30</f>
        <v>2040</v>
      </c>
      <c r="AE1" s="61">
        <f>[6]tab_PeriodoEstudo!B31</f>
        <v>2041</v>
      </c>
      <c r="AF1" s="61">
        <f>[6]tab_PeriodoEstudo!B32</f>
        <v>2042</v>
      </c>
      <c r="AG1" s="61">
        <f>[6]tab_PeriodoEstudo!B33</f>
        <v>2043</v>
      </c>
      <c r="AH1" s="61">
        <f>[6]tab_PeriodoEstudo!B34</f>
        <v>2044</v>
      </c>
      <c r="AI1" s="61">
        <f>[6]tab_PeriodoEstudo!B35</f>
        <v>2045</v>
      </c>
      <c r="AJ1" s="61">
        <f>[6]tab_PeriodoEstudo!B36</f>
        <v>2046</v>
      </c>
      <c r="AK1" s="61">
        <f>[6]tab_PeriodoEstudo!B37</f>
        <v>2047</v>
      </c>
      <c r="AL1" s="61">
        <f>[6]tab_PeriodoEstudo!B38</f>
        <v>2048</v>
      </c>
      <c r="AM1" s="61">
        <f>[6]tab_PeriodoEstudo!B39</f>
        <v>2049</v>
      </c>
      <c r="AN1" s="61">
        <f>[6]tab_PeriodoEstudo!B40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29">
        <f>E19+E31+E43+E55</f>
        <v>0.70983861065819132</v>
      </c>
      <c r="F2" s="629">
        <f t="shared" ref="F2:AN2" si="1">F19+F31+F43+F55</f>
        <v>4.4388450636569177</v>
      </c>
      <c r="G2" s="629">
        <f t="shared" si="1"/>
        <v>24.431809736596122</v>
      </c>
      <c r="H2" s="629">
        <f t="shared" si="1"/>
        <v>70.953679247562974</v>
      </c>
      <c r="I2" s="629">
        <f t="shared" si="1"/>
        <v>138.15150094079453</v>
      </c>
      <c r="J2" s="629">
        <f t="shared" si="1"/>
        <v>225.73867317468006</v>
      </c>
      <c r="K2" s="629">
        <f t="shared" si="1"/>
        <v>296.547914215677</v>
      </c>
      <c r="L2" s="629">
        <f t="shared" si="1"/>
        <v>346.17028585053765</v>
      </c>
      <c r="M2" s="629">
        <f t="shared" si="1"/>
        <v>433.01779386993707</v>
      </c>
      <c r="N2" s="629">
        <f t="shared" si="1"/>
        <v>562.7132136644052</v>
      </c>
      <c r="O2" s="629">
        <f t="shared" si="1"/>
        <v>714.05546329887261</v>
      </c>
      <c r="P2" s="629">
        <f t="shared" si="1"/>
        <v>880.32877823056401</v>
      </c>
      <c r="Q2" s="629">
        <f t="shared" si="1"/>
        <v>1059.2932661405478</v>
      </c>
      <c r="R2" s="629">
        <f t="shared" si="1"/>
        <v>1241.4809004905339</v>
      </c>
      <c r="S2" s="629">
        <f t="shared" si="1"/>
        <v>1425.7169772148327</v>
      </c>
      <c r="T2" s="629">
        <f t="shared" si="1"/>
        <v>1618.4974558003214</v>
      </c>
      <c r="U2" s="629">
        <f t="shared" si="1"/>
        <v>1791.8202489519444</v>
      </c>
      <c r="V2" s="629">
        <f t="shared" si="1"/>
        <v>1943.0730434696768</v>
      </c>
      <c r="W2" s="629">
        <f t="shared" si="1"/>
        <v>2095.139858280002</v>
      </c>
      <c r="X2" s="629">
        <f t="shared" si="1"/>
        <v>2247.9842456453043</v>
      </c>
      <c r="Y2" s="629">
        <f t="shared" si="1"/>
        <v>2406.0781751769409</v>
      </c>
      <c r="Z2" s="629">
        <f t="shared" si="1"/>
        <v>2571.0608041143764</v>
      </c>
      <c r="AA2" s="629">
        <f t="shared" si="1"/>
        <v>2739.2522541082167</v>
      </c>
      <c r="AB2" s="629">
        <f t="shared" si="1"/>
        <v>2914.0386665633555</v>
      </c>
      <c r="AC2" s="629">
        <f t="shared" si="1"/>
        <v>3096.7253063360549</v>
      </c>
      <c r="AD2" s="629">
        <f t="shared" si="1"/>
        <v>3296.4508203223113</v>
      </c>
      <c r="AE2" s="629">
        <f t="shared" si="1"/>
        <v>3493.0358189086223</v>
      </c>
      <c r="AF2" s="629">
        <f t="shared" si="1"/>
        <v>3683.5384841537184</v>
      </c>
      <c r="AG2" s="629">
        <f t="shared" si="1"/>
        <v>3893.1982837823398</v>
      </c>
      <c r="AH2" s="629">
        <f t="shared" si="1"/>
        <v>4115.5397986007865</v>
      </c>
      <c r="AI2" s="629">
        <f t="shared" si="1"/>
        <v>4346.3583728102749</v>
      </c>
      <c r="AJ2" s="629">
        <f t="shared" si="1"/>
        <v>4588.1506508394677</v>
      </c>
      <c r="AK2" s="629">
        <f t="shared" si="1"/>
        <v>4843.8211309287781</v>
      </c>
      <c r="AL2" s="629">
        <f t="shared" si="1"/>
        <v>5114.8087263267207</v>
      </c>
      <c r="AM2" s="629">
        <f t="shared" si="1"/>
        <v>5402.0456529379444</v>
      </c>
      <c r="AN2" s="629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29">
        <f t="shared" si="2"/>
        <v>0.70012744047599773</v>
      </c>
      <c r="F3" s="629">
        <f t="shared" ref="F3:AN7" si="3">F20+F32+F44+F56</f>
        <v>1.780773436612709</v>
      </c>
      <c r="G3" s="629">
        <f t="shared" si="3"/>
        <v>5.5780095062822674</v>
      </c>
      <c r="H3" s="629">
        <f t="shared" si="3"/>
        <v>18.55700339175479</v>
      </c>
      <c r="I3" s="629">
        <f t="shared" si="3"/>
        <v>46.167958278118299</v>
      </c>
      <c r="J3" s="629">
        <f t="shared" si="3"/>
        <v>86.152023624688553</v>
      </c>
      <c r="K3" s="629">
        <f t="shared" si="3"/>
        <v>119.76098430932448</v>
      </c>
      <c r="L3" s="629">
        <f t="shared" si="3"/>
        <v>147.31321053277</v>
      </c>
      <c r="M3" s="629">
        <f t="shared" si="3"/>
        <v>190.29587416015164</v>
      </c>
      <c r="N3" s="629">
        <f t="shared" si="3"/>
        <v>249.04328536407291</v>
      </c>
      <c r="O3" s="629">
        <f t="shared" si="3"/>
        <v>320.0590139243472</v>
      </c>
      <c r="P3" s="629">
        <f t="shared" si="3"/>
        <v>400.20978334682479</v>
      </c>
      <c r="Q3" s="629">
        <f t="shared" si="3"/>
        <v>487.54445087768283</v>
      </c>
      <c r="R3" s="629">
        <f t="shared" si="3"/>
        <v>582.44356110083379</v>
      </c>
      <c r="S3" s="629">
        <f t="shared" si="3"/>
        <v>683.53312262617897</v>
      </c>
      <c r="T3" s="629">
        <f t="shared" si="3"/>
        <v>791.19223822629567</v>
      </c>
      <c r="U3" s="629">
        <f t="shared" si="3"/>
        <v>893.55790609832923</v>
      </c>
      <c r="V3" s="629">
        <f t="shared" si="3"/>
        <v>988.18923328513677</v>
      </c>
      <c r="W3" s="629">
        <f t="shared" si="3"/>
        <v>1079.7482931196714</v>
      </c>
      <c r="X3" s="629">
        <f t="shared" si="3"/>
        <v>1169.2058379870762</v>
      </c>
      <c r="Y3" s="629">
        <f t="shared" si="3"/>
        <v>1259.0200273979513</v>
      </c>
      <c r="Z3" s="629">
        <f t="shared" si="3"/>
        <v>1347.4050969712393</v>
      </c>
      <c r="AA3" s="629">
        <f t="shared" si="3"/>
        <v>1435.9851557557824</v>
      </c>
      <c r="AB3" s="629">
        <f t="shared" si="3"/>
        <v>1526.1286009933576</v>
      </c>
      <c r="AC3" s="629">
        <f t="shared" si="3"/>
        <v>1620.0398691318287</v>
      </c>
      <c r="AD3" s="629">
        <f t="shared" si="3"/>
        <v>1718.5948196926911</v>
      </c>
      <c r="AE3" s="629">
        <f t="shared" si="3"/>
        <v>1814.8700944441837</v>
      </c>
      <c r="AF3" s="629">
        <f t="shared" si="3"/>
        <v>1913.4380856851967</v>
      </c>
      <c r="AG3" s="629">
        <f t="shared" si="3"/>
        <v>2031.1207104656983</v>
      </c>
      <c r="AH3" s="629">
        <f t="shared" si="3"/>
        <v>2160.5105725145672</v>
      </c>
      <c r="AI3" s="629">
        <f t="shared" si="3"/>
        <v>2286.9462862129371</v>
      </c>
      <c r="AJ3" s="629">
        <f t="shared" si="3"/>
        <v>2419.1932621946162</v>
      </c>
      <c r="AK3" s="629">
        <f t="shared" si="3"/>
        <v>2574.2433954709513</v>
      </c>
      <c r="AL3" s="629">
        <f t="shared" si="3"/>
        <v>2768.2955006816592</v>
      </c>
      <c r="AM3" s="629">
        <f t="shared" si="3"/>
        <v>2977.5594244474419</v>
      </c>
      <c r="AN3" s="629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29">
        <f t="shared" si="0"/>
        <v>0.14720892604048189</v>
      </c>
      <c r="F4" s="629">
        <f t="shared" si="3"/>
        <v>1.3339766745905934</v>
      </c>
      <c r="G4" s="629">
        <f t="shared" si="3"/>
        <v>6.8878423362633212</v>
      </c>
      <c r="H4" s="629">
        <f t="shared" si="3"/>
        <v>21.287798314906794</v>
      </c>
      <c r="I4" s="629">
        <f t="shared" si="3"/>
        <v>47.868390859078005</v>
      </c>
      <c r="J4" s="629">
        <f t="shared" si="3"/>
        <v>86.345267983997545</v>
      </c>
      <c r="K4" s="629">
        <f t="shared" si="3"/>
        <v>112.25136441045886</v>
      </c>
      <c r="L4" s="629">
        <f t="shared" si="3"/>
        <v>120.84446603703057</v>
      </c>
      <c r="M4" s="629">
        <f t="shared" si="3"/>
        <v>139.2084149646935</v>
      </c>
      <c r="N4" s="629">
        <f t="shared" si="3"/>
        <v>170.08099709231755</v>
      </c>
      <c r="O4" s="629">
        <f t="shared" si="3"/>
        <v>205.72198965384135</v>
      </c>
      <c r="P4" s="629">
        <f t="shared" si="3"/>
        <v>244.87008537748503</v>
      </c>
      <c r="Q4" s="629">
        <f t="shared" si="3"/>
        <v>286.88312716298356</v>
      </c>
      <c r="R4" s="629">
        <f t="shared" si="3"/>
        <v>330.96018524453621</v>
      </c>
      <c r="S4" s="629">
        <f t="shared" si="3"/>
        <v>377.43279032900108</v>
      </c>
      <c r="T4" s="629">
        <f t="shared" si="3"/>
        <v>428.38557598007475</v>
      </c>
      <c r="U4" s="629">
        <f t="shared" si="3"/>
        <v>474.7061867928374</v>
      </c>
      <c r="V4" s="629">
        <f t="shared" si="3"/>
        <v>514.01452206351814</v>
      </c>
      <c r="W4" s="629">
        <f t="shared" si="3"/>
        <v>555.20186598252326</v>
      </c>
      <c r="X4" s="629">
        <f t="shared" si="3"/>
        <v>598.4571529330741</v>
      </c>
      <c r="Y4" s="629">
        <f t="shared" si="3"/>
        <v>644.67887163056173</v>
      </c>
      <c r="Z4" s="629">
        <f t="shared" si="3"/>
        <v>694.55285081954651</v>
      </c>
      <c r="AA4" s="629">
        <f t="shared" si="3"/>
        <v>748.56200894897017</v>
      </c>
      <c r="AB4" s="629">
        <f t="shared" si="3"/>
        <v>813.495868339759</v>
      </c>
      <c r="AC4" s="629">
        <f t="shared" si="3"/>
        <v>891.95674214081907</v>
      </c>
      <c r="AD4" s="629">
        <f t="shared" si="3"/>
        <v>973.31917506002753</v>
      </c>
      <c r="AE4" s="629">
        <f t="shared" si="3"/>
        <v>1049.3678836320357</v>
      </c>
      <c r="AF4" s="629">
        <f t="shared" si="3"/>
        <v>1125.1658918012999</v>
      </c>
      <c r="AG4" s="629">
        <f t="shared" si="3"/>
        <v>1206.7732923632366</v>
      </c>
      <c r="AH4" s="629">
        <f t="shared" si="3"/>
        <v>1295.3674936672116</v>
      </c>
      <c r="AI4" s="629">
        <f t="shared" si="3"/>
        <v>1391.5260191021098</v>
      </c>
      <c r="AJ4" s="629">
        <f t="shared" si="3"/>
        <v>1495.6913351540577</v>
      </c>
      <c r="AK4" s="629">
        <f t="shared" si="3"/>
        <v>1607.5447909854745</v>
      </c>
      <c r="AL4" s="629">
        <f t="shared" si="3"/>
        <v>1727.7520641726899</v>
      </c>
      <c r="AM4" s="629">
        <f t="shared" si="3"/>
        <v>1857.7546760854573</v>
      </c>
      <c r="AN4" s="629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29">
        <f t="shared" si="0"/>
        <v>5.39056002371366E-2</v>
      </c>
      <c r="F5" s="629">
        <f t="shared" si="3"/>
        <v>0.95431470540109065</v>
      </c>
      <c r="G5" s="629">
        <f t="shared" si="3"/>
        <v>3.4785753815268867</v>
      </c>
      <c r="H5" s="629">
        <f t="shared" si="3"/>
        <v>7.5994956607932309</v>
      </c>
      <c r="I5" s="629">
        <f t="shared" si="3"/>
        <v>13.98044788414993</v>
      </c>
      <c r="J5" s="629">
        <f t="shared" si="3"/>
        <v>22.510358338060136</v>
      </c>
      <c r="K5" s="629">
        <f t="shared" si="3"/>
        <v>28.975285930671564</v>
      </c>
      <c r="L5" s="629">
        <f t="shared" si="3"/>
        <v>31.77476521808504</v>
      </c>
      <c r="M5" s="629">
        <f t="shared" si="3"/>
        <v>37.02239458958995</v>
      </c>
      <c r="N5" s="629">
        <f t="shared" si="3"/>
        <v>47.96308453461355</v>
      </c>
      <c r="O5" s="629">
        <f t="shared" si="3"/>
        <v>62.079964671563218</v>
      </c>
      <c r="P5" s="629">
        <f t="shared" si="3"/>
        <v>76.302587072470374</v>
      </c>
      <c r="Q5" s="629">
        <f t="shared" si="3"/>
        <v>90.848606053779505</v>
      </c>
      <c r="R5" s="629">
        <f t="shared" si="3"/>
        <v>107.37700982712364</v>
      </c>
      <c r="S5" s="629">
        <f t="shared" si="3"/>
        <v>124.09775654819579</v>
      </c>
      <c r="T5" s="629">
        <f t="shared" si="3"/>
        <v>141.81162746510577</v>
      </c>
      <c r="U5" s="629">
        <f t="shared" si="3"/>
        <v>157.98364005509984</v>
      </c>
      <c r="V5" s="629">
        <f t="shared" si="3"/>
        <v>171.86889509358144</v>
      </c>
      <c r="W5" s="629">
        <f t="shared" si="3"/>
        <v>185.99345796864162</v>
      </c>
      <c r="X5" s="629">
        <f t="shared" si="3"/>
        <v>198.75796403406673</v>
      </c>
      <c r="Y5" s="629">
        <f t="shared" si="3"/>
        <v>211.98486795230471</v>
      </c>
      <c r="Z5" s="629">
        <f t="shared" si="3"/>
        <v>225.85316318105384</v>
      </c>
      <c r="AA5" s="629">
        <f t="shared" si="3"/>
        <v>239.74792106947331</v>
      </c>
      <c r="AB5" s="629">
        <f t="shared" si="3"/>
        <v>253.83129104664516</v>
      </c>
      <c r="AC5" s="629">
        <f t="shared" si="3"/>
        <v>269.10433715221558</v>
      </c>
      <c r="AD5" s="629">
        <f t="shared" si="3"/>
        <v>285.44926964476178</v>
      </c>
      <c r="AE5" s="629">
        <f t="shared" si="3"/>
        <v>300.1294487042785</v>
      </c>
      <c r="AF5" s="629">
        <f t="shared" si="3"/>
        <v>314.61116859734045</v>
      </c>
      <c r="AG5" s="629">
        <f t="shared" si="3"/>
        <v>330.59888722371937</v>
      </c>
      <c r="AH5" s="629">
        <f t="shared" si="3"/>
        <v>347.62449235640406</v>
      </c>
      <c r="AI5" s="629">
        <f t="shared" si="3"/>
        <v>365.73853594515816</v>
      </c>
      <c r="AJ5" s="629">
        <f t="shared" si="3"/>
        <v>384.88494611654346</v>
      </c>
      <c r="AK5" s="629">
        <f t="shared" si="3"/>
        <v>405.19569226442655</v>
      </c>
      <c r="AL5" s="629">
        <f t="shared" si="3"/>
        <v>426.70326625268211</v>
      </c>
      <c r="AM5" s="629">
        <f t="shared" si="3"/>
        <v>449.53080624422529</v>
      </c>
      <c r="AN5" s="629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29">
        <f t="shared" si="0"/>
        <v>0</v>
      </c>
      <c r="F6" s="629">
        <f t="shared" si="3"/>
        <v>0</v>
      </c>
      <c r="G6" s="629">
        <f t="shared" si="3"/>
        <v>0</v>
      </c>
      <c r="H6" s="629">
        <f t="shared" si="3"/>
        <v>0</v>
      </c>
      <c r="I6" s="629">
        <f t="shared" si="3"/>
        <v>0</v>
      </c>
      <c r="J6" s="629">
        <f t="shared" si="3"/>
        <v>0</v>
      </c>
      <c r="K6" s="629">
        <f t="shared" si="3"/>
        <v>0</v>
      </c>
      <c r="L6" s="629">
        <f t="shared" si="3"/>
        <v>0</v>
      </c>
      <c r="M6" s="629">
        <f t="shared" si="3"/>
        <v>0</v>
      </c>
      <c r="N6" s="629">
        <f t="shared" si="3"/>
        <v>0</v>
      </c>
      <c r="O6" s="629">
        <f t="shared" si="3"/>
        <v>0</v>
      </c>
      <c r="P6" s="629">
        <f t="shared" si="3"/>
        <v>0</v>
      </c>
      <c r="Q6" s="629">
        <f t="shared" si="3"/>
        <v>0</v>
      </c>
      <c r="R6" s="629">
        <f t="shared" si="3"/>
        <v>0</v>
      </c>
      <c r="S6" s="629">
        <f t="shared" si="3"/>
        <v>0</v>
      </c>
      <c r="T6" s="629">
        <f t="shared" si="3"/>
        <v>0</v>
      </c>
      <c r="U6" s="629">
        <f t="shared" si="3"/>
        <v>0</v>
      </c>
      <c r="V6" s="629">
        <f t="shared" si="3"/>
        <v>0</v>
      </c>
      <c r="W6" s="629">
        <f t="shared" si="3"/>
        <v>0</v>
      </c>
      <c r="X6" s="629">
        <f t="shared" si="3"/>
        <v>0</v>
      </c>
      <c r="Y6" s="629">
        <f t="shared" si="3"/>
        <v>0</v>
      </c>
      <c r="Z6" s="629">
        <f t="shared" si="3"/>
        <v>0</v>
      </c>
      <c r="AA6" s="629">
        <f t="shared" si="3"/>
        <v>0</v>
      </c>
      <c r="AB6" s="629">
        <f t="shared" si="3"/>
        <v>0</v>
      </c>
      <c r="AC6" s="629">
        <f t="shared" si="3"/>
        <v>0</v>
      </c>
      <c r="AD6" s="629">
        <f t="shared" si="3"/>
        <v>0</v>
      </c>
      <c r="AE6" s="629">
        <f t="shared" si="3"/>
        <v>0</v>
      </c>
      <c r="AF6" s="629">
        <f t="shared" si="3"/>
        <v>0</v>
      </c>
      <c r="AG6" s="629">
        <f t="shared" si="3"/>
        <v>0</v>
      </c>
      <c r="AH6" s="629">
        <f t="shared" si="3"/>
        <v>0</v>
      </c>
      <c r="AI6" s="629">
        <f t="shared" si="3"/>
        <v>0</v>
      </c>
      <c r="AJ6" s="629">
        <f t="shared" si="3"/>
        <v>0</v>
      </c>
      <c r="AK6" s="629">
        <f t="shared" si="3"/>
        <v>0</v>
      </c>
      <c r="AL6" s="629">
        <f t="shared" si="3"/>
        <v>0</v>
      </c>
      <c r="AM6" s="629">
        <f t="shared" si="3"/>
        <v>0</v>
      </c>
      <c r="AN6" s="629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29">
        <f t="shared" si="0"/>
        <v>1.3776506037335768E-3</v>
      </c>
      <c r="F7" s="629">
        <f t="shared" si="3"/>
        <v>9.9992056056778383E-3</v>
      </c>
      <c r="G7" s="629">
        <f t="shared" si="3"/>
        <v>5.6286076865589438E-2</v>
      </c>
      <c r="H7" s="629">
        <f t="shared" si="3"/>
        <v>0.1977263213615468</v>
      </c>
      <c r="I7" s="629">
        <f t="shared" si="3"/>
        <v>0.45925472030867881</v>
      </c>
      <c r="J7" s="629">
        <f t="shared" si="3"/>
        <v>0.81230447635381775</v>
      </c>
      <c r="K7" s="629">
        <f t="shared" si="3"/>
        <v>1.0062649511729489</v>
      </c>
      <c r="L7" s="629">
        <f t="shared" si="3"/>
        <v>1.025834776680784</v>
      </c>
      <c r="M7" s="629">
        <f t="shared" si="3"/>
        <v>1.1649199226207259</v>
      </c>
      <c r="N7" s="629">
        <f t="shared" si="3"/>
        <v>1.4379936917872875</v>
      </c>
      <c r="O7" s="629">
        <f t="shared" si="3"/>
        <v>1.7674499696886508</v>
      </c>
      <c r="P7" s="629">
        <f t="shared" si="3"/>
        <v>2.1751016202766933</v>
      </c>
      <c r="Q7" s="629">
        <f t="shared" si="3"/>
        <v>2.6240320042287477</v>
      </c>
      <c r="R7" s="629">
        <f t="shared" si="3"/>
        <v>3.0792042875872516</v>
      </c>
      <c r="S7" s="629">
        <f t="shared" si="3"/>
        <v>3.5878098154797735</v>
      </c>
      <c r="T7" s="629">
        <f t="shared" si="3"/>
        <v>4.1113785407247452</v>
      </c>
      <c r="U7" s="629">
        <f t="shared" si="3"/>
        <v>4.5391194141010027</v>
      </c>
      <c r="V7" s="629">
        <f t="shared" si="3"/>
        <v>4.8918928789005234</v>
      </c>
      <c r="W7" s="629">
        <f t="shared" si="3"/>
        <v>5.259833734884932</v>
      </c>
      <c r="X7" s="629">
        <f t="shared" si="3"/>
        <v>5.6412433710056975</v>
      </c>
      <c r="Y7" s="629">
        <f t="shared" si="3"/>
        <v>6.0420919202680166</v>
      </c>
      <c r="Z7" s="629">
        <f t="shared" si="3"/>
        <v>6.4826880263971356</v>
      </c>
      <c r="AA7" s="629">
        <f t="shared" si="3"/>
        <v>6.9600854268150467</v>
      </c>
      <c r="AB7" s="629">
        <f t="shared" si="3"/>
        <v>7.4732266552174353</v>
      </c>
      <c r="AC7" s="629">
        <f t="shared" si="3"/>
        <v>8.0406479596200793</v>
      </c>
      <c r="AD7" s="629">
        <f t="shared" si="3"/>
        <v>8.6562493427711296</v>
      </c>
      <c r="AE7" s="629">
        <f t="shared" si="3"/>
        <v>9.2203244867271952</v>
      </c>
      <c r="AF7" s="629">
        <f t="shared" si="3"/>
        <v>9.7933282878563173</v>
      </c>
      <c r="AG7" s="629">
        <f t="shared" si="3"/>
        <v>10.423957506474501</v>
      </c>
      <c r="AH7" s="629">
        <f t="shared" si="3"/>
        <v>11.092403932313335</v>
      </c>
      <c r="AI7" s="629">
        <f t="shared" si="3"/>
        <v>11.813341355274522</v>
      </c>
      <c r="AJ7" s="629">
        <f t="shared" si="3"/>
        <v>12.591561499004454</v>
      </c>
      <c r="AK7" s="629">
        <f t="shared" si="3"/>
        <v>13.415223584350542</v>
      </c>
      <c r="AL7" s="629">
        <f t="shared" si="3"/>
        <v>14.295032248880089</v>
      </c>
      <c r="AM7" s="629">
        <f t="shared" si="3"/>
        <v>15.229685249299569</v>
      </c>
      <c r="AN7" s="629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29">
        <f t="shared" ref="E8:AN8" si="4">E25+E37+E49+E61</f>
        <v>3.795360056026582E-3</v>
      </c>
      <c r="F8" s="629">
        <f t="shared" si="4"/>
        <v>2.5517683740473789E-2</v>
      </c>
      <c r="G8" s="629">
        <f t="shared" si="4"/>
        <v>0.24437820994921824</v>
      </c>
      <c r="H8" s="629">
        <f t="shared" si="4"/>
        <v>0.86271473820866007</v>
      </c>
      <c r="I8" s="629">
        <f t="shared" si="4"/>
        <v>1.9054418236967514</v>
      </c>
      <c r="J8" s="629">
        <f t="shared" si="4"/>
        <v>3.3202737699309051</v>
      </c>
      <c r="K8" s="629">
        <f t="shared" si="4"/>
        <v>4.7455971769748322</v>
      </c>
      <c r="L8" s="629">
        <f t="shared" si="4"/>
        <v>6.1657333352898211</v>
      </c>
      <c r="M8" s="629">
        <f t="shared" si="4"/>
        <v>8.2358436676344251</v>
      </c>
      <c r="N8" s="629">
        <f t="shared" si="4"/>
        <v>11.055946335319359</v>
      </c>
      <c r="O8" s="629">
        <f t="shared" si="4"/>
        <v>14.262793619045977</v>
      </c>
      <c r="P8" s="629">
        <f t="shared" si="4"/>
        <v>17.668954333580736</v>
      </c>
      <c r="Q8" s="629">
        <f t="shared" si="4"/>
        <v>21.086507016656139</v>
      </c>
      <c r="R8" s="629">
        <f t="shared" si="4"/>
        <v>24.408850761458716</v>
      </c>
      <c r="S8" s="629">
        <f t="shared" si="4"/>
        <v>27.625766938499691</v>
      </c>
      <c r="T8" s="629">
        <f t="shared" si="4"/>
        <v>30.757065665882585</v>
      </c>
      <c r="U8" s="629">
        <f t="shared" si="4"/>
        <v>33.463056703893756</v>
      </c>
      <c r="V8" s="629">
        <f t="shared" si="4"/>
        <v>35.746103838670209</v>
      </c>
      <c r="W8" s="629">
        <f t="shared" si="4"/>
        <v>37.998893650107831</v>
      </c>
      <c r="X8" s="629">
        <f t="shared" si="4"/>
        <v>40.276908755837432</v>
      </c>
      <c r="Y8" s="629">
        <f t="shared" si="4"/>
        <v>42.624544375933532</v>
      </c>
      <c r="Z8" s="629">
        <f t="shared" si="4"/>
        <v>45.047814767829969</v>
      </c>
      <c r="AA8" s="629">
        <f t="shared" si="4"/>
        <v>47.614540579222265</v>
      </c>
      <c r="AB8" s="629">
        <f t="shared" si="4"/>
        <v>50.364112564262129</v>
      </c>
      <c r="AC8" s="629">
        <f t="shared" si="4"/>
        <v>53.279436307790313</v>
      </c>
      <c r="AD8" s="629">
        <f t="shared" si="4"/>
        <v>56.374603422769646</v>
      </c>
      <c r="AE8" s="629">
        <f t="shared" si="4"/>
        <v>59.405368073790001</v>
      </c>
      <c r="AF8" s="629">
        <f t="shared" si="4"/>
        <v>62.399016864469523</v>
      </c>
      <c r="AG8" s="629">
        <f t="shared" si="4"/>
        <v>65.617757853418965</v>
      </c>
      <c r="AH8" s="629">
        <f t="shared" si="4"/>
        <v>69.033838976741109</v>
      </c>
      <c r="AI8" s="629">
        <f t="shared" si="4"/>
        <v>72.629102628705624</v>
      </c>
      <c r="AJ8" s="629">
        <f t="shared" si="4"/>
        <v>76.457563330336711</v>
      </c>
      <c r="AK8" s="629">
        <f t="shared" si="4"/>
        <v>80.567021450979141</v>
      </c>
      <c r="AL8" s="629">
        <f t="shared" si="4"/>
        <v>84.822218406604378</v>
      </c>
      <c r="AM8" s="629">
        <f t="shared" si="4"/>
        <v>89.171322186333029</v>
      </c>
      <c r="AN8" s="629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19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1">
        <f>SUM(B2:B12)</f>
        <v>0</v>
      </c>
      <c r="C13" s="301">
        <f t="shared" ref="C13:AN13" si="5">SUM(C2:C12)</f>
        <v>0</v>
      </c>
      <c r="D13" s="301">
        <f t="shared" si="5"/>
        <v>0</v>
      </c>
      <c r="E13" s="301">
        <f t="shared" si="5"/>
        <v>1.6162535880715676</v>
      </c>
      <c r="F13" s="301">
        <f t="shared" si="5"/>
        <v>8.5434267696074606</v>
      </c>
      <c r="G13" s="301">
        <f t="shared" si="5"/>
        <v>40.676901247483407</v>
      </c>
      <c r="H13" s="301">
        <f t="shared" si="5"/>
        <v>119.45841767458801</v>
      </c>
      <c r="I13" s="301">
        <f t="shared" si="5"/>
        <v>248.5329945061462</v>
      </c>
      <c r="J13" s="301">
        <f t="shared" si="5"/>
        <v>424.87890136771097</v>
      </c>
      <c r="K13" s="301">
        <f t="shared" si="5"/>
        <v>563.28741099427975</v>
      </c>
      <c r="L13" s="301">
        <f t="shared" si="5"/>
        <v>653.29429575039376</v>
      </c>
      <c r="M13" s="301">
        <f t="shared" si="5"/>
        <v>808.9452411746272</v>
      </c>
      <c r="N13" s="301">
        <f t="shared" si="5"/>
        <v>1042.2945206825159</v>
      </c>
      <c r="O13" s="301">
        <f t="shared" si="5"/>
        <v>1317.9466751373591</v>
      </c>
      <c r="P13" s="301">
        <f t="shared" si="5"/>
        <v>1621.5552899812019</v>
      </c>
      <c r="Q13" s="301">
        <f t="shared" si="5"/>
        <v>1948.2799892558787</v>
      </c>
      <c r="R13" s="301">
        <f t="shared" si="5"/>
        <v>2289.7497117120738</v>
      </c>
      <c r="S13" s="301">
        <f t="shared" si="5"/>
        <v>2641.9942234721875</v>
      </c>
      <c r="T13" s="301">
        <f t="shared" si="5"/>
        <v>3014.7553416784049</v>
      </c>
      <c r="U13" s="301">
        <f t="shared" si="5"/>
        <v>3356.0701580162058</v>
      </c>
      <c r="V13" s="301">
        <f t="shared" si="5"/>
        <v>3657.7836906294838</v>
      </c>
      <c r="W13" s="301">
        <f t="shared" si="5"/>
        <v>3959.3422027358306</v>
      </c>
      <c r="X13" s="301">
        <f t="shared" si="5"/>
        <v>4260.3233527263637</v>
      </c>
      <c r="Y13" s="301">
        <f t="shared" si="5"/>
        <v>4570.4285784539597</v>
      </c>
      <c r="Z13" s="301">
        <f t="shared" si="5"/>
        <v>4890.402417880443</v>
      </c>
      <c r="AA13" s="301">
        <f t="shared" si="5"/>
        <v>5218.1219658884802</v>
      </c>
      <c r="AB13" s="301">
        <f t="shared" si="5"/>
        <v>5565.331766162597</v>
      </c>
      <c r="AC13" s="301">
        <f t="shared" si="5"/>
        <v>5939.1463390283288</v>
      </c>
      <c r="AD13" s="301">
        <f t="shared" si="5"/>
        <v>6338.8449374853317</v>
      </c>
      <c r="AE13" s="301">
        <f t="shared" si="5"/>
        <v>6726.0289382496376</v>
      </c>
      <c r="AF13" s="301">
        <f t="shared" si="5"/>
        <v>7108.9459753898809</v>
      </c>
      <c r="AG13" s="301">
        <f t="shared" si="5"/>
        <v>7537.7328891948882</v>
      </c>
      <c r="AH13" s="301">
        <f t="shared" si="5"/>
        <v>7999.168600048024</v>
      </c>
      <c r="AI13" s="301">
        <f t="shared" si="5"/>
        <v>8475.01165805446</v>
      </c>
      <c r="AJ13" s="301">
        <f t="shared" si="5"/>
        <v>8976.9693191340266</v>
      </c>
      <c r="AK13" s="301">
        <f t="shared" si="5"/>
        <v>9524.7872546849594</v>
      </c>
      <c r="AL13" s="301">
        <f t="shared" si="5"/>
        <v>10136.676808089234</v>
      </c>
      <c r="AM13" s="301">
        <f t="shared" si="5"/>
        <v>10791.291567150702</v>
      </c>
      <c r="AN13" s="301">
        <f t="shared" si="5"/>
        <v>11463.541473233725</v>
      </c>
    </row>
    <row r="16" spans="1:40" ht="14.45">
      <c r="A16" s="608" t="s">
        <v>2557</v>
      </c>
      <c r="B16" s="429"/>
      <c r="C16" s="429"/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</row>
    <row r="17" spans="1:40" ht="14.45">
      <c r="A17" s="609" t="s">
        <v>2558</v>
      </c>
    </row>
    <row r="18" spans="1:40" ht="14.45">
      <c r="A18" s="609"/>
      <c r="B18" s="273">
        <v>2012</v>
      </c>
      <c r="C18" s="273">
        <v>2013</v>
      </c>
      <c r="D18" s="273">
        <v>2014</v>
      </c>
      <c r="E18" s="273">
        <v>2015</v>
      </c>
      <c r="F18" s="273">
        <v>2016</v>
      </c>
      <c r="G18" s="273">
        <v>2017</v>
      </c>
      <c r="H18" s="273">
        <v>2018</v>
      </c>
      <c r="I18" s="273">
        <v>2019</v>
      </c>
      <c r="J18" s="273">
        <v>2020</v>
      </c>
      <c r="K18" s="273">
        <v>2021</v>
      </c>
      <c r="L18" s="273">
        <v>2022</v>
      </c>
      <c r="M18" s="273">
        <v>2023</v>
      </c>
      <c r="N18" s="273">
        <v>2024</v>
      </c>
      <c r="O18" s="273">
        <v>2025</v>
      </c>
      <c r="P18" s="273">
        <v>2026</v>
      </c>
      <c r="Q18" s="273">
        <v>2027</v>
      </c>
      <c r="R18" s="273">
        <v>2028</v>
      </c>
      <c r="S18" s="273">
        <v>2029</v>
      </c>
      <c r="T18" s="273">
        <v>2030</v>
      </c>
      <c r="U18" s="273">
        <v>2031</v>
      </c>
      <c r="V18" s="273">
        <v>2032</v>
      </c>
      <c r="W18" s="273">
        <v>2033</v>
      </c>
      <c r="X18" s="273">
        <v>2034</v>
      </c>
      <c r="Y18" s="273">
        <v>2035</v>
      </c>
      <c r="Z18" s="273">
        <v>2036</v>
      </c>
      <c r="AA18" s="273">
        <v>2037</v>
      </c>
      <c r="AB18" s="273">
        <v>2038</v>
      </c>
      <c r="AC18" s="273">
        <v>2039</v>
      </c>
      <c r="AD18" s="273">
        <v>2040</v>
      </c>
      <c r="AE18" s="273">
        <v>2041</v>
      </c>
      <c r="AF18" s="273">
        <v>2042</v>
      </c>
      <c r="AG18" s="273">
        <v>2043</v>
      </c>
      <c r="AH18" s="273">
        <v>2044</v>
      </c>
      <c r="AI18" s="273">
        <v>2045</v>
      </c>
      <c r="AJ18" s="273">
        <v>2046</v>
      </c>
      <c r="AK18" s="273">
        <v>2047</v>
      </c>
      <c r="AL18" s="273">
        <v>2048</v>
      </c>
      <c r="AM18" s="273">
        <v>2049</v>
      </c>
      <c r="AN18" s="273">
        <v>2050</v>
      </c>
    </row>
    <row r="19" spans="1:40" ht="14.45">
      <c r="A19" s="609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09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09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09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09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09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09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10" t="s">
        <v>97</v>
      </c>
      <c r="B26" s="611">
        <f>SUM(B19:B25)</f>
        <v>0</v>
      </c>
      <c r="C26" s="611">
        <f t="shared" ref="C26:AN26" si="6">SUM(C19:C25)</f>
        <v>0</v>
      </c>
      <c r="D26" s="611">
        <f t="shared" si="6"/>
        <v>0</v>
      </c>
      <c r="E26" s="611">
        <f t="shared" si="6"/>
        <v>1.0626036625715676</v>
      </c>
      <c r="F26" s="611">
        <f t="shared" si="6"/>
        <v>5.8890949508574622</v>
      </c>
      <c r="G26" s="611">
        <f t="shared" si="6"/>
        <v>21.916188818483402</v>
      </c>
      <c r="H26" s="611">
        <f t="shared" si="6"/>
        <v>68.520341675777985</v>
      </c>
      <c r="I26" s="611">
        <f t="shared" si="6"/>
        <v>155.90718103790368</v>
      </c>
      <c r="J26" s="611">
        <f t="shared" si="6"/>
        <v>272.91818430932301</v>
      </c>
      <c r="K26" s="611">
        <f t="shared" si="6"/>
        <v>359.29122428075897</v>
      </c>
      <c r="L26" s="611">
        <f t="shared" si="6"/>
        <v>406.59338215025616</v>
      </c>
      <c r="M26" s="611">
        <f t="shared" si="6"/>
        <v>505.898706383172</v>
      </c>
      <c r="N26" s="611">
        <f t="shared" si="6"/>
        <v>668.6987447997758</v>
      </c>
      <c r="O26" s="611">
        <f t="shared" si="6"/>
        <v>856.67150866791462</v>
      </c>
      <c r="P26" s="611">
        <f t="shared" si="6"/>
        <v>1060.2708559957061</v>
      </c>
      <c r="Q26" s="611">
        <f t="shared" si="6"/>
        <v>1271.494711180731</v>
      </c>
      <c r="R26" s="611">
        <f t="shared" si="6"/>
        <v>1484.0005399480742</v>
      </c>
      <c r="S26" s="611">
        <f t="shared" si="6"/>
        <v>1695.7767934861565</v>
      </c>
      <c r="T26" s="611">
        <f t="shared" si="6"/>
        <v>1910.0636621010062</v>
      </c>
      <c r="U26" s="611">
        <f t="shared" si="6"/>
        <v>2098.2858969640861</v>
      </c>
      <c r="V26" s="611">
        <f t="shared" si="6"/>
        <v>2259.2058317598662</v>
      </c>
      <c r="W26" s="611">
        <f t="shared" si="6"/>
        <v>2423.0479402076749</v>
      </c>
      <c r="X26" s="611">
        <f t="shared" si="6"/>
        <v>2592.5952981213145</v>
      </c>
      <c r="Y26" s="611">
        <f t="shared" si="6"/>
        <v>2772.4043835644675</v>
      </c>
      <c r="Z26" s="611">
        <f t="shared" si="6"/>
        <v>2965.7399755441188</v>
      </c>
      <c r="AA26" s="611">
        <f t="shared" si="6"/>
        <v>3170.1614641001943</v>
      </c>
      <c r="AB26" s="611">
        <f t="shared" si="6"/>
        <v>3390.1178229304301</v>
      </c>
      <c r="AC26" s="611">
        <f t="shared" si="6"/>
        <v>3629.2108143266996</v>
      </c>
      <c r="AD26" s="611">
        <f t="shared" si="6"/>
        <v>3890.4698507098456</v>
      </c>
      <c r="AE26" s="611">
        <f t="shared" si="6"/>
        <v>4143.3615496130042</v>
      </c>
      <c r="AF26" s="611">
        <f t="shared" si="6"/>
        <v>4392.2235594493359</v>
      </c>
      <c r="AG26" s="611">
        <f t="shared" si="6"/>
        <v>4668.1069660971307</v>
      </c>
      <c r="AH26" s="611">
        <f t="shared" si="6"/>
        <v>4962.7418818355081</v>
      </c>
      <c r="AI26" s="611">
        <f t="shared" si="6"/>
        <v>5271.7680183010189</v>
      </c>
      <c r="AJ26" s="611">
        <f t="shared" si="6"/>
        <v>5597.8875217668965</v>
      </c>
      <c r="AK26" s="611">
        <f t="shared" si="6"/>
        <v>5944.1141607725622</v>
      </c>
      <c r="AL26" s="611">
        <f t="shared" si="6"/>
        <v>6312.1856219268393</v>
      </c>
      <c r="AM26" s="611">
        <f t="shared" si="6"/>
        <v>6702.1963882383043</v>
      </c>
      <c r="AN26" s="611">
        <f t="shared" si="6"/>
        <v>7114.7497407713263</v>
      </c>
    </row>
    <row r="27" spans="1:40" ht="14.45">
      <c r="A27" s="609"/>
    </row>
    <row r="28" spans="1:40" ht="14.45">
      <c r="A28" s="608" t="s">
        <v>2559</v>
      </c>
      <c r="B28" s="429"/>
      <c r="C28" s="429"/>
      <c r="D28" s="429"/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</row>
    <row r="29" spans="1:40" ht="14.45">
      <c r="A29" s="609" t="s">
        <v>2558</v>
      </c>
    </row>
    <row r="30" spans="1:40" ht="14.45">
      <c r="A30" s="609"/>
      <c r="B30" s="273">
        <v>2012</v>
      </c>
      <c r="C30" s="273">
        <v>2013</v>
      </c>
      <c r="D30" s="273">
        <v>2014</v>
      </c>
      <c r="E30" s="273">
        <v>2015</v>
      </c>
      <c r="F30" s="273">
        <v>2016</v>
      </c>
      <c r="G30" s="273">
        <v>2017</v>
      </c>
      <c r="H30" s="273">
        <v>2018</v>
      </c>
      <c r="I30" s="273">
        <v>2019</v>
      </c>
      <c r="J30" s="273">
        <v>2020</v>
      </c>
      <c r="K30" s="273">
        <v>2021</v>
      </c>
      <c r="L30" s="273">
        <v>2022</v>
      </c>
      <c r="M30" s="273">
        <v>2023</v>
      </c>
      <c r="N30" s="273">
        <v>2024</v>
      </c>
      <c r="O30" s="273">
        <v>2025</v>
      </c>
      <c r="P30" s="273">
        <v>2026</v>
      </c>
      <c r="Q30" s="273">
        <v>2027</v>
      </c>
      <c r="R30" s="273">
        <v>2028</v>
      </c>
      <c r="S30" s="273">
        <v>2029</v>
      </c>
      <c r="T30" s="273">
        <v>2030</v>
      </c>
      <c r="U30" s="273">
        <v>2031</v>
      </c>
      <c r="V30" s="273">
        <v>2032</v>
      </c>
      <c r="W30" s="273">
        <v>2033</v>
      </c>
      <c r="X30" s="273">
        <v>2034</v>
      </c>
      <c r="Y30" s="273">
        <v>2035</v>
      </c>
      <c r="Z30" s="273">
        <v>2036</v>
      </c>
      <c r="AA30" s="273">
        <v>2037</v>
      </c>
      <c r="AB30" s="273">
        <v>2038</v>
      </c>
      <c r="AC30" s="273">
        <v>2039</v>
      </c>
      <c r="AD30" s="273">
        <v>2040</v>
      </c>
      <c r="AE30" s="273">
        <v>2041</v>
      </c>
      <c r="AF30" s="273">
        <v>2042</v>
      </c>
      <c r="AG30" s="273">
        <v>2043</v>
      </c>
      <c r="AH30" s="273">
        <v>2044</v>
      </c>
      <c r="AI30" s="273">
        <v>2045</v>
      </c>
      <c r="AJ30" s="273">
        <v>2046</v>
      </c>
      <c r="AK30" s="273">
        <v>2047</v>
      </c>
      <c r="AL30" s="273">
        <v>2048</v>
      </c>
      <c r="AM30" s="273">
        <v>2049</v>
      </c>
      <c r="AN30" s="273">
        <v>2050</v>
      </c>
    </row>
    <row r="31" spans="1:40" ht="14.45">
      <c r="A31" s="609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09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09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09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09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09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09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10" t="s">
        <v>97</v>
      </c>
      <c r="B38" s="611">
        <f>SUM(B31:B37)</f>
        <v>0</v>
      </c>
      <c r="C38" s="611">
        <f t="shared" ref="C38:AN38" si="7">SUM(C31:C37)</f>
        <v>0</v>
      </c>
      <c r="D38" s="611">
        <f t="shared" si="7"/>
        <v>0</v>
      </c>
      <c r="E38" s="611">
        <f t="shared" si="7"/>
        <v>2.4500000000000001E-2</v>
      </c>
      <c r="F38" s="611">
        <f t="shared" si="7"/>
        <v>0.52429999999999999</v>
      </c>
      <c r="G38" s="611">
        <f t="shared" si="7"/>
        <v>3.0870000000000002</v>
      </c>
      <c r="H38" s="611">
        <f t="shared" si="7"/>
        <v>15.265599999999999</v>
      </c>
      <c r="I38" s="611">
        <f t="shared" si="7"/>
        <v>40.267500000000005</v>
      </c>
      <c r="J38" s="611">
        <f t="shared" si="7"/>
        <v>73.191999999999993</v>
      </c>
      <c r="K38" s="611">
        <f t="shared" si="7"/>
        <v>97.638800000000003</v>
      </c>
      <c r="L38" s="611">
        <f t="shared" si="7"/>
        <v>115.9571</v>
      </c>
      <c r="M38" s="611">
        <f t="shared" si="7"/>
        <v>143.03449999999998</v>
      </c>
      <c r="N38" s="611">
        <f t="shared" si="7"/>
        <v>175.10990000000001</v>
      </c>
      <c r="O38" s="611">
        <f t="shared" si="7"/>
        <v>209.90479999999997</v>
      </c>
      <c r="P38" s="611">
        <f t="shared" si="7"/>
        <v>247.18959999999996</v>
      </c>
      <c r="Q38" s="611">
        <f t="shared" si="7"/>
        <v>288.82909999999998</v>
      </c>
      <c r="R38" s="611">
        <f t="shared" si="7"/>
        <v>334.40609999999992</v>
      </c>
      <c r="S38" s="611">
        <f t="shared" si="7"/>
        <v>383.3039</v>
      </c>
      <c r="T38" s="611">
        <f t="shared" si="7"/>
        <v>437.85559999999998</v>
      </c>
      <c r="U38" s="611">
        <f t="shared" si="7"/>
        <v>488.69099999999992</v>
      </c>
      <c r="V38" s="611">
        <f t="shared" si="7"/>
        <v>533.76330000000007</v>
      </c>
      <c r="W38" s="611">
        <f t="shared" si="7"/>
        <v>581.58379999999988</v>
      </c>
      <c r="X38" s="611">
        <f t="shared" si="7"/>
        <v>632.90430000000003</v>
      </c>
      <c r="Y38" s="611">
        <f t="shared" si="7"/>
        <v>689.32569999999987</v>
      </c>
      <c r="Z38" s="611">
        <f t="shared" si="7"/>
        <v>751.65930000000003</v>
      </c>
      <c r="AA38" s="611">
        <f t="shared" si="7"/>
        <v>818.44770000000005</v>
      </c>
      <c r="AB38" s="611">
        <f t="shared" si="7"/>
        <v>890.45319999999992</v>
      </c>
      <c r="AC38" s="611">
        <f t="shared" si="7"/>
        <v>969.51469999999983</v>
      </c>
      <c r="AD38" s="611">
        <f t="shared" si="7"/>
        <v>1057.6782999999998</v>
      </c>
      <c r="AE38" s="611">
        <f t="shared" si="7"/>
        <v>1148.9128000000001</v>
      </c>
      <c r="AF38" s="611">
        <f t="shared" si="7"/>
        <v>1243.6746000000001</v>
      </c>
      <c r="AG38" s="611">
        <f t="shared" si="7"/>
        <v>1358.3591000000001</v>
      </c>
      <c r="AH38" s="611">
        <f t="shared" si="7"/>
        <v>1485.3034</v>
      </c>
      <c r="AI38" s="611">
        <f t="shared" si="7"/>
        <v>1610.0237999999995</v>
      </c>
      <c r="AJ38" s="611">
        <f t="shared" si="7"/>
        <v>1739.4810999999997</v>
      </c>
      <c r="AK38" s="611">
        <f t="shared" si="7"/>
        <v>1891.5533</v>
      </c>
      <c r="AL38" s="611">
        <f t="shared" si="7"/>
        <v>2084.0301999999997</v>
      </c>
      <c r="AM38" s="611">
        <f t="shared" si="7"/>
        <v>2291.8630000000003</v>
      </c>
      <c r="AN38" s="611">
        <f t="shared" si="7"/>
        <v>2487.9574999999995</v>
      </c>
    </row>
    <row r="39" spans="1:40" ht="14.45">
      <c r="A39" s="609"/>
    </row>
    <row r="40" spans="1:40" ht="14.45">
      <c r="A40" s="608" t="s">
        <v>2560</v>
      </c>
      <c r="B40" s="429"/>
      <c r="C40" s="429"/>
      <c r="D40" s="429"/>
      <c r="E40" s="429"/>
      <c r="F40" s="429"/>
      <c r="G40" s="429"/>
      <c r="H40" s="429"/>
      <c r="I40" s="429"/>
      <c r="J40" s="429"/>
      <c r="K40" s="429"/>
      <c r="L40" s="429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</row>
    <row r="41" spans="1:40" ht="14.45">
      <c r="A41" s="609" t="s">
        <v>2558</v>
      </c>
    </row>
    <row r="42" spans="1:40" ht="14.45">
      <c r="A42" s="609"/>
      <c r="B42" s="273">
        <v>2012</v>
      </c>
      <c r="C42" s="273">
        <v>2013</v>
      </c>
      <c r="D42" s="273">
        <v>2014</v>
      </c>
      <c r="E42" s="273">
        <v>2015</v>
      </c>
      <c r="F42" s="273">
        <v>2016</v>
      </c>
      <c r="G42" s="273">
        <v>2017</v>
      </c>
      <c r="H42" s="273">
        <v>2018</v>
      </c>
      <c r="I42" s="273">
        <v>2019</v>
      </c>
      <c r="J42" s="273">
        <v>2020</v>
      </c>
      <c r="K42" s="273">
        <v>2021</v>
      </c>
      <c r="L42" s="273">
        <v>2022</v>
      </c>
      <c r="M42" s="273">
        <v>2023</v>
      </c>
      <c r="N42" s="273">
        <v>2024</v>
      </c>
      <c r="O42" s="273">
        <v>2025</v>
      </c>
      <c r="P42" s="273">
        <v>2026</v>
      </c>
      <c r="Q42" s="273">
        <v>2027</v>
      </c>
      <c r="R42" s="273">
        <v>2028</v>
      </c>
      <c r="S42" s="273">
        <v>2029</v>
      </c>
      <c r="T42" s="273">
        <v>2030</v>
      </c>
      <c r="U42" s="273">
        <v>2031</v>
      </c>
      <c r="V42" s="273">
        <v>2032</v>
      </c>
      <c r="W42" s="273">
        <v>2033</v>
      </c>
      <c r="X42" s="273">
        <v>2034</v>
      </c>
      <c r="Y42" s="273">
        <v>2035</v>
      </c>
      <c r="Z42" s="273">
        <v>2036</v>
      </c>
      <c r="AA42" s="273">
        <v>2037</v>
      </c>
      <c r="AB42" s="273">
        <v>2038</v>
      </c>
      <c r="AC42" s="273">
        <v>2039</v>
      </c>
      <c r="AD42" s="273">
        <v>2040</v>
      </c>
      <c r="AE42" s="273">
        <v>2041</v>
      </c>
      <c r="AF42" s="273">
        <v>2042</v>
      </c>
      <c r="AG42" s="273">
        <v>2043</v>
      </c>
      <c r="AH42" s="273">
        <v>2044</v>
      </c>
      <c r="AI42" s="273">
        <v>2045</v>
      </c>
      <c r="AJ42" s="273">
        <v>2046</v>
      </c>
      <c r="AK42" s="273">
        <v>2047</v>
      </c>
      <c r="AL42" s="273">
        <v>2048</v>
      </c>
      <c r="AM42" s="273">
        <v>2049</v>
      </c>
      <c r="AN42" s="273">
        <v>2050</v>
      </c>
    </row>
    <row r="43" spans="1:40" ht="14.45">
      <c r="A43" s="609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09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09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09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09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09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09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10" t="s">
        <v>97</v>
      </c>
      <c r="B50" s="611">
        <f>SUM(B43:B49)</f>
        <v>0</v>
      </c>
      <c r="C50" s="611">
        <f t="shared" ref="C50:AN50" si="8">SUM(C43:C49)</f>
        <v>0</v>
      </c>
      <c r="D50" s="611">
        <f t="shared" si="8"/>
        <v>0</v>
      </c>
      <c r="E50" s="611">
        <f t="shared" si="8"/>
        <v>9.0944999999999991E-4</v>
      </c>
      <c r="F50" s="611">
        <f t="shared" si="8"/>
        <v>0.14005529999999999</v>
      </c>
      <c r="G50" s="611">
        <f t="shared" si="8"/>
        <v>1.4995996999999999</v>
      </c>
      <c r="H50" s="611">
        <f t="shared" si="8"/>
        <v>5.3756754500000001</v>
      </c>
      <c r="I50" s="611">
        <f t="shared" si="8"/>
        <v>12.592882549999999</v>
      </c>
      <c r="J50" s="611">
        <f t="shared" si="8"/>
        <v>25.323412649999991</v>
      </c>
      <c r="K50" s="611">
        <f t="shared" si="8"/>
        <v>33.53697919999999</v>
      </c>
      <c r="L50" s="611">
        <f t="shared" si="8"/>
        <v>33.706103049999996</v>
      </c>
      <c r="M50" s="611">
        <f t="shared" si="8"/>
        <v>34.017640499999999</v>
      </c>
      <c r="N50" s="611">
        <f t="shared" si="8"/>
        <v>34.558450849999993</v>
      </c>
      <c r="O50" s="611">
        <f t="shared" si="8"/>
        <v>35.474925449999994</v>
      </c>
      <c r="P50" s="611">
        <f t="shared" si="8"/>
        <v>37.074901099999991</v>
      </c>
      <c r="Q50" s="611">
        <f t="shared" si="8"/>
        <v>39.753871649999986</v>
      </c>
      <c r="R50" s="611">
        <f t="shared" si="8"/>
        <v>43.908888199999993</v>
      </c>
      <c r="S50" s="611">
        <f t="shared" si="8"/>
        <v>49.930639849999991</v>
      </c>
      <c r="T50" s="611">
        <f t="shared" si="8"/>
        <v>58.286590299999993</v>
      </c>
      <c r="U50" s="611">
        <f t="shared" si="8"/>
        <v>66.737281249999995</v>
      </c>
      <c r="V50" s="611">
        <f t="shared" si="8"/>
        <v>74.481018949999992</v>
      </c>
      <c r="W50" s="611">
        <f t="shared" si="8"/>
        <v>83.288792400000006</v>
      </c>
      <c r="X50" s="611">
        <f t="shared" si="8"/>
        <v>93.309467099999992</v>
      </c>
      <c r="Y50" s="611">
        <f t="shared" si="8"/>
        <v>104.61265479999999</v>
      </c>
      <c r="Z50" s="611">
        <f t="shared" si="8"/>
        <v>117.5263638</v>
      </c>
      <c r="AA50" s="611">
        <f t="shared" si="8"/>
        <v>132.46659804999996</v>
      </c>
      <c r="AB50" s="611">
        <f t="shared" si="8"/>
        <v>154.82418129999999</v>
      </c>
      <c r="AC50" s="611">
        <f t="shared" si="8"/>
        <v>186.20328909999998</v>
      </c>
      <c r="AD50" s="611">
        <f t="shared" si="8"/>
        <v>217.47212224999998</v>
      </c>
      <c r="AE50" s="611">
        <f t="shared" si="8"/>
        <v>246.13215285000001</v>
      </c>
      <c r="AF50" s="611">
        <f t="shared" si="8"/>
        <v>275.25851184999999</v>
      </c>
      <c r="AG50" s="611">
        <f t="shared" si="8"/>
        <v>306.27504119999998</v>
      </c>
      <c r="AH50" s="611">
        <f t="shared" si="8"/>
        <v>340.71099809999993</v>
      </c>
      <c r="AI50" s="611">
        <f t="shared" si="8"/>
        <v>379.23079345000002</v>
      </c>
      <c r="AJ50" s="611">
        <f t="shared" si="8"/>
        <v>422.10923834999994</v>
      </c>
      <c r="AK50" s="611">
        <f t="shared" si="8"/>
        <v>469.02221339999994</v>
      </c>
      <c r="AL50" s="611">
        <f t="shared" si="8"/>
        <v>520.36340565</v>
      </c>
      <c r="AM50" s="611">
        <f t="shared" si="8"/>
        <v>577.13459839999985</v>
      </c>
      <c r="AN50" s="611">
        <f t="shared" si="8"/>
        <v>640.73665195000001</v>
      </c>
    </row>
    <row r="51" spans="1:40" ht="14.45">
      <c r="A51" s="609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08" t="s">
        <v>2561</v>
      </c>
      <c r="B52" s="429"/>
      <c r="C52" s="429"/>
      <c r="D52" s="429"/>
      <c r="E52" s="429"/>
      <c r="F52" s="429"/>
      <c r="G52" s="429"/>
      <c r="H52" s="429"/>
      <c r="I52" s="429"/>
      <c r="J52" s="429"/>
      <c r="K52" s="429"/>
      <c r="L52" s="429"/>
      <c r="M52" s="429"/>
      <c r="N52" s="429"/>
      <c r="O52" s="429"/>
      <c r="P52" s="429"/>
      <c r="Q52" s="429"/>
      <c r="R52" s="429"/>
      <c r="S52" s="429"/>
      <c r="T52" s="429"/>
      <c r="U52" s="429"/>
      <c r="V52" s="429"/>
      <c r="W52" s="429"/>
      <c r="X52" s="429"/>
      <c r="Y52" s="429"/>
      <c r="Z52" s="429"/>
      <c r="AA52" s="429"/>
      <c r="AB52" s="429"/>
      <c r="AC52" s="429"/>
      <c r="AD52" s="429"/>
      <c r="AE52" s="429"/>
      <c r="AF52" s="429"/>
      <c r="AG52" s="429"/>
      <c r="AH52" s="429"/>
      <c r="AI52" s="429"/>
      <c r="AJ52" s="429"/>
      <c r="AK52" s="429"/>
      <c r="AL52" s="429"/>
      <c r="AM52" s="429"/>
      <c r="AN52" s="429"/>
    </row>
    <row r="53" spans="1:40" ht="14.45">
      <c r="A53" s="609" t="s">
        <v>2558</v>
      </c>
    </row>
    <row r="54" spans="1:40" ht="14.45">
      <c r="A54" s="609"/>
      <c r="B54" s="273">
        <v>2012</v>
      </c>
      <c r="C54" s="273">
        <v>2013</v>
      </c>
      <c r="D54" s="273">
        <v>2014</v>
      </c>
      <c r="E54" s="273">
        <v>2015</v>
      </c>
      <c r="F54" s="273">
        <v>2016</v>
      </c>
      <c r="G54" s="273">
        <v>2017</v>
      </c>
      <c r="H54" s="273">
        <v>2018</v>
      </c>
      <c r="I54" s="273">
        <v>2019</v>
      </c>
      <c r="J54" s="273">
        <v>2020</v>
      </c>
      <c r="K54" s="273">
        <v>2021</v>
      </c>
      <c r="L54" s="273">
        <v>2022</v>
      </c>
      <c r="M54" s="273">
        <v>2023</v>
      </c>
      <c r="N54" s="273">
        <v>2024</v>
      </c>
      <c r="O54" s="273">
        <v>2025</v>
      </c>
      <c r="P54" s="273">
        <v>2026</v>
      </c>
      <c r="Q54" s="273">
        <v>2027</v>
      </c>
      <c r="R54" s="273">
        <v>2028</v>
      </c>
      <c r="S54" s="273">
        <v>2029</v>
      </c>
      <c r="T54" s="273">
        <v>2030</v>
      </c>
      <c r="U54" s="273">
        <v>2031</v>
      </c>
      <c r="V54" s="273">
        <v>2032</v>
      </c>
      <c r="W54" s="273">
        <v>2033</v>
      </c>
      <c r="X54" s="273">
        <v>2034</v>
      </c>
      <c r="Y54" s="273">
        <v>2035</v>
      </c>
      <c r="Z54" s="273">
        <v>2036</v>
      </c>
      <c r="AA54" s="273">
        <v>2037</v>
      </c>
      <c r="AB54" s="273">
        <v>2038</v>
      </c>
      <c r="AC54" s="273">
        <v>2039</v>
      </c>
      <c r="AD54" s="273">
        <v>2040</v>
      </c>
      <c r="AE54" s="273">
        <v>2041</v>
      </c>
      <c r="AF54" s="273">
        <v>2042</v>
      </c>
      <c r="AG54" s="273">
        <v>2043</v>
      </c>
      <c r="AH54" s="273">
        <v>2044</v>
      </c>
      <c r="AI54" s="273">
        <v>2045</v>
      </c>
      <c r="AJ54" s="273">
        <v>2046</v>
      </c>
      <c r="AK54" s="273">
        <v>2047</v>
      </c>
      <c r="AL54" s="273">
        <v>2048</v>
      </c>
      <c r="AM54" s="273">
        <v>2049</v>
      </c>
      <c r="AN54" s="273">
        <v>2050</v>
      </c>
    </row>
    <row r="55" spans="1:40" ht="14.45">
      <c r="A55" s="609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09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09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09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09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09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09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10" t="s">
        <v>97</v>
      </c>
      <c r="B62" s="611">
        <f>SUM(B55:B61)</f>
        <v>0</v>
      </c>
      <c r="C62" s="611">
        <f t="shared" ref="C62:AN62" si="9">SUM(C55:C61)</f>
        <v>0</v>
      </c>
      <c r="D62" s="611">
        <f t="shared" si="9"/>
        <v>0</v>
      </c>
      <c r="E62" s="611">
        <f t="shared" si="9"/>
        <v>0.52824047549999997</v>
      </c>
      <c r="F62" s="611">
        <f t="shared" si="9"/>
        <v>1.9899765187500003</v>
      </c>
      <c r="G62" s="611">
        <f t="shared" si="9"/>
        <v>14.174112729000004</v>
      </c>
      <c r="H62" s="611">
        <f t="shared" si="9"/>
        <v>30.296800548810005</v>
      </c>
      <c r="I62" s="611">
        <f t="shared" si="9"/>
        <v>39.765430918242522</v>
      </c>
      <c r="J62" s="611">
        <f t="shared" si="9"/>
        <v>53.445304408388012</v>
      </c>
      <c r="K62" s="611">
        <f t="shared" si="9"/>
        <v>72.82040751352072</v>
      </c>
      <c r="L62" s="611">
        <f t="shared" si="9"/>
        <v>97.037710550137675</v>
      </c>
      <c r="M62" s="611">
        <f t="shared" si="9"/>
        <v>125.99439429145532</v>
      </c>
      <c r="N62" s="611">
        <f t="shared" si="9"/>
        <v>163.92742503274008</v>
      </c>
      <c r="O62" s="611">
        <f t="shared" si="9"/>
        <v>215.89544101944446</v>
      </c>
      <c r="P62" s="611">
        <f t="shared" si="9"/>
        <v>277.01993288549562</v>
      </c>
      <c r="Q62" s="611">
        <f t="shared" si="9"/>
        <v>348.20230642514747</v>
      </c>
      <c r="R62" s="611">
        <f t="shared" si="9"/>
        <v>427.43418356399968</v>
      </c>
      <c r="S62" s="611">
        <f t="shared" si="9"/>
        <v>512.98289013603176</v>
      </c>
      <c r="T62" s="611">
        <f t="shared" si="9"/>
        <v>608.54948927739849</v>
      </c>
      <c r="U62" s="611">
        <f t="shared" si="9"/>
        <v>702.35597980212015</v>
      </c>
      <c r="V62" s="611">
        <f t="shared" si="9"/>
        <v>790.33353991961701</v>
      </c>
      <c r="W62" s="611">
        <f t="shared" si="9"/>
        <v>871.42167012815617</v>
      </c>
      <c r="X62" s="611">
        <f t="shared" si="9"/>
        <v>941.51428750504965</v>
      </c>
      <c r="Y62" s="611">
        <f t="shared" si="9"/>
        <v>1004.0858400894931</v>
      </c>
      <c r="Z62" s="611">
        <f t="shared" si="9"/>
        <v>1055.4767785363242</v>
      </c>
      <c r="AA62" s="611">
        <f t="shared" si="9"/>
        <v>1097.0462037382856</v>
      </c>
      <c r="AB62" s="611">
        <f t="shared" si="9"/>
        <v>1129.9365619321668</v>
      </c>
      <c r="AC62" s="611">
        <f t="shared" si="9"/>
        <v>1154.2175356016287</v>
      </c>
      <c r="AD62" s="611">
        <f t="shared" si="9"/>
        <v>1173.2246645254863</v>
      </c>
      <c r="AE62" s="611">
        <f t="shared" si="9"/>
        <v>1187.6224357866333</v>
      </c>
      <c r="AF62" s="611">
        <f t="shared" si="9"/>
        <v>1197.7893040905458</v>
      </c>
      <c r="AG62" s="611">
        <f t="shared" si="9"/>
        <v>1204.9917818977569</v>
      </c>
      <c r="AH62" s="611">
        <f t="shared" si="9"/>
        <v>1210.4123201125158</v>
      </c>
      <c r="AI62" s="611">
        <f t="shared" si="9"/>
        <v>1213.9890463034401</v>
      </c>
      <c r="AJ62" s="611">
        <f t="shared" si="9"/>
        <v>1217.4914590171297</v>
      </c>
      <c r="AK62" s="611">
        <f t="shared" si="9"/>
        <v>1220.0975805123981</v>
      </c>
      <c r="AL62" s="611">
        <f t="shared" si="9"/>
        <v>1220.0975805123981</v>
      </c>
      <c r="AM62" s="611">
        <f t="shared" si="9"/>
        <v>1220.0975805123981</v>
      </c>
      <c r="AN62" s="611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12" t="s">
        <v>2557</v>
      </c>
      <c r="B66" s="348"/>
      <c r="C66" s="348"/>
      <c r="D66" s="348"/>
      <c r="E66" s="348"/>
      <c r="F66" s="348"/>
      <c r="G66" s="348"/>
      <c r="H66" s="348"/>
      <c r="I66" s="348"/>
      <c r="J66" s="348"/>
      <c r="K66" s="348"/>
      <c r="L66" s="348"/>
      <c r="M66" s="348"/>
      <c r="N66" s="348"/>
      <c r="O66" s="348"/>
      <c r="P66" s="348"/>
      <c r="Q66" s="348"/>
      <c r="R66" s="348"/>
      <c r="S66" s="348"/>
      <c r="T66" s="348"/>
      <c r="U66" s="348"/>
      <c r="V66" s="348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348"/>
      <c r="AJ66" s="348"/>
      <c r="AK66" s="348"/>
      <c r="AL66" s="348"/>
      <c r="AM66" s="348"/>
      <c r="AN66" s="348"/>
    </row>
    <row r="67" spans="1:40" ht="14.45">
      <c r="A67" s="609" t="s">
        <v>2556</v>
      </c>
    </row>
    <row r="68" spans="1:40" ht="14.45">
      <c r="A68" s="609"/>
      <c r="B68" s="273">
        <v>2012</v>
      </c>
      <c r="C68" s="273">
        <v>2013</v>
      </c>
      <c r="D68" s="273">
        <v>2014</v>
      </c>
      <c r="E68" s="273">
        <v>2015</v>
      </c>
      <c r="F68" s="273">
        <v>2016</v>
      </c>
      <c r="G68" s="273">
        <v>2017</v>
      </c>
      <c r="H68" s="273">
        <v>2018</v>
      </c>
      <c r="I68" s="273">
        <v>2019</v>
      </c>
      <c r="J68" s="273">
        <v>2020</v>
      </c>
      <c r="K68" s="273">
        <v>2021</v>
      </c>
      <c r="L68" s="273">
        <v>2022</v>
      </c>
      <c r="M68" s="273">
        <v>2023</v>
      </c>
      <c r="N68" s="273">
        <v>2024</v>
      </c>
      <c r="O68" s="273">
        <v>2025</v>
      </c>
      <c r="P68" s="273">
        <v>2026</v>
      </c>
      <c r="Q68" s="273">
        <v>2027</v>
      </c>
      <c r="R68" s="273">
        <v>2028</v>
      </c>
      <c r="S68" s="273">
        <v>2029</v>
      </c>
      <c r="T68" s="273">
        <v>2030</v>
      </c>
      <c r="U68" s="273">
        <v>2031</v>
      </c>
      <c r="V68" s="273">
        <v>2032</v>
      </c>
      <c r="W68" s="273">
        <v>2033</v>
      </c>
      <c r="X68" s="273">
        <v>2034</v>
      </c>
      <c r="Y68" s="273">
        <v>2035</v>
      </c>
      <c r="Z68" s="273">
        <v>2036</v>
      </c>
      <c r="AA68" s="273">
        <v>2037</v>
      </c>
      <c r="AB68" s="273">
        <v>2038</v>
      </c>
      <c r="AC68" s="273">
        <v>2039</v>
      </c>
      <c r="AD68" s="273">
        <v>2040</v>
      </c>
      <c r="AE68" s="273">
        <v>2041</v>
      </c>
      <c r="AF68" s="273">
        <v>2042</v>
      </c>
      <c r="AG68" s="273">
        <v>2043</v>
      </c>
      <c r="AH68" s="273">
        <v>2044</v>
      </c>
      <c r="AI68" s="273">
        <v>2045</v>
      </c>
      <c r="AJ68" s="273">
        <v>2046</v>
      </c>
      <c r="AK68" s="273">
        <v>2047</v>
      </c>
      <c r="AL68" s="273">
        <v>2048</v>
      </c>
      <c r="AM68" s="273">
        <v>2049</v>
      </c>
      <c r="AN68" s="273">
        <v>2050</v>
      </c>
    </row>
    <row r="69" spans="1:40" ht="14.45">
      <c r="A69" s="609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09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09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09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09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09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09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10" t="s">
        <v>97</v>
      </c>
      <c r="B76" s="611">
        <f>SUM(B69:B75)</f>
        <v>0</v>
      </c>
      <c r="C76" s="611">
        <f t="shared" ref="C76:AN76" si="10">SUM(C69:C75)</f>
        <v>0</v>
      </c>
      <c r="D76" s="611">
        <f t="shared" si="10"/>
        <v>0</v>
      </c>
      <c r="E76" s="611">
        <f t="shared" si="10"/>
        <v>0</v>
      </c>
      <c r="F76" s="611">
        <f t="shared" si="10"/>
        <v>0</v>
      </c>
      <c r="G76" s="611">
        <f t="shared" si="10"/>
        <v>0</v>
      </c>
      <c r="H76" s="611">
        <f t="shared" si="10"/>
        <v>0</v>
      </c>
      <c r="I76" s="611">
        <f t="shared" si="10"/>
        <v>0</v>
      </c>
      <c r="J76" s="611">
        <f t="shared" si="10"/>
        <v>0</v>
      </c>
      <c r="K76" s="611">
        <f t="shared" si="10"/>
        <v>0</v>
      </c>
      <c r="L76" s="611">
        <f t="shared" si="10"/>
        <v>0</v>
      </c>
      <c r="M76" s="611">
        <f t="shared" si="10"/>
        <v>0</v>
      </c>
      <c r="N76" s="611">
        <f t="shared" si="10"/>
        <v>0</v>
      </c>
      <c r="O76" s="611">
        <f t="shared" si="10"/>
        <v>0</v>
      </c>
      <c r="P76" s="611">
        <f t="shared" si="10"/>
        <v>0</v>
      </c>
      <c r="Q76" s="611">
        <f t="shared" si="10"/>
        <v>0</v>
      </c>
      <c r="R76" s="611">
        <f t="shared" si="10"/>
        <v>0</v>
      </c>
      <c r="S76" s="611">
        <f t="shared" si="10"/>
        <v>0</v>
      </c>
      <c r="T76" s="611">
        <f t="shared" si="10"/>
        <v>0</v>
      </c>
      <c r="U76" s="611">
        <f t="shared" si="10"/>
        <v>0</v>
      </c>
      <c r="V76" s="611">
        <f t="shared" si="10"/>
        <v>0</v>
      </c>
      <c r="W76" s="611">
        <f t="shared" si="10"/>
        <v>0</v>
      </c>
      <c r="X76" s="611">
        <f t="shared" si="10"/>
        <v>0</v>
      </c>
      <c r="Y76" s="611">
        <f t="shared" si="10"/>
        <v>0</v>
      </c>
      <c r="Z76" s="611">
        <f t="shared" si="10"/>
        <v>0</v>
      </c>
      <c r="AA76" s="611">
        <f t="shared" si="10"/>
        <v>0</v>
      </c>
      <c r="AB76" s="611">
        <f t="shared" si="10"/>
        <v>0</v>
      </c>
      <c r="AC76" s="611">
        <f t="shared" si="10"/>
        <v>0</v>
      </c>
      <c r="AD76" s="611">
        <f t="shared" si="10"/>
        <v>0</v>
      </c>
      <c r="AE76" s="611">
        <f t="shared" si="10"/>
        <v>0</v>
      </c>
      <c r="AF76" s="611">
        <f t="shared" si="10"/>
        <v>0</v>
      </c>
      <c r="AG76" s="611">
        <f t="shared" si="10"/>
        <v>0</v>
      </c>
      <c r="AH76" s="611">
        <f t="shared" si="10"/>
        <v>0</v>
      </c>
      <c r="AI76" s="611">
        <f t="shared" si="10"/>
        <v>0</v>
      </c>
      <c r="AJ76" s="611">
        <f t="shared" si="10"/>
        <v>0</v>
      </c>
      <c r="AK76" s="611">
        <f t="shared" si="10"/>
        <v>0</v>
      </c>
      <c r="AL76" s="611">
        <f t="shared" si="10"/>
        <v>0</v>
      </c>
      <c r="AM76" s="611">
        <f t="shared" si="10"/>
        <v>0</v>
      </c>
      <c r="AN76" s="611">
        <f t="shared" si="10"/>
        <v>0</v>
      </c>
    </row>
    <row r="77" spans="1:40" ht="14.45">
      <c r="A77" s="609"/>
    </row>
    <row r="78" spans="1:40" ht="14.45">
      <c r="A78" s="612" t="s">
        <v>2559</v>
      </c>
      <c r="B78" s="348"/>
      <c r="C78" s="348"/>
      <c r="D78" s="348"/>
      <c r="E78" s="348"/>
      <c r="F78" s="348"/>
      <c r="G78" s="348"/>
      <c r="H78" s="348"/>
      <c r="I78" s="348"/>
      <c r="J78" s="348"/>
      <c r="K78" s="348"/>
      <c r="L78" s="348"/>
      <c r="M78" s="348"/>
      <c r="N78" s="348"/>
      <c r="O78" s="348"/>
      <c r="P78" s="348"/>
      <c r="Q78" s="348"/>
      <c r="R78" s="348"/>
      <c r="S78" s="348"/>
      <c r="T78" s="348"/>
      <c r="U78" s="348"/>
      <c r="V78" s="348"/>
      <c r="W78" s="348"/>
      <c r="X78" s="348"/>
      <c r="Y78" s="348"/>
      <c r="Z78" s="348"/>
      <c r="AA78" s="348"/>
      <c r="AB78" s="348"/>
      <c r="AC78" s="348"/>
      <c r="AD78" s="348"/>
      <c r="AE78" s="348"/>
      <c r="AF78" s="348"/>
      <c r="AG78" s="348"/>
      <c r="AH78" s="348"/>
      <c r="AI78" s="348"/>
      <c r="AJ78" s="348"/>
      <c r="AK78" s="348"/>
      <c r="AL78" s="348"/>
      <c r="AM78" s="348"/>
      <c r="AN78" s="348"/>
    </row>
    <row r="79" spans="1:40" ht="14.45">
      <c r="A79" s="609" t="s">
        <v>2556</v>
      </c>
    </row>
    <row r="80" spans="1:40" ht="14.45">
      <c r="A80" s="609"/>
      <c r="B80" s="273">
        <v>2012</v>
      </c>
      <c r="C80" s="273">
        <v>2013</v>
      </c>
      <c r="D80" s="273">
        <v>2014</v>
      </c>
      <c r="E80" s="273">
        <v>2015</v>
      </c>
      <c r="F80" s="273">
        <v>2016</v>
      </c>
      <c r="G80" s="273">
        <v>2017</v>
      </c>
      <c r="H80" s="273">
        <v>2018</v>
      </c>
      <c r="I80" s="273">
        <v>2019</v>
      </c>
      <c r="J80" s="273">
        <v>2020</v>
      </c>
      <c r="K80" s="273">
        <v>2021</v>
      </c>
      <c r="L80" s="273">
        <v>2022</v>
      </c>
      <c r="M80" s="273">
        <v>2023</v>
      </c>
      <c r="N80" s="273">
        <v>2024</v>
      </c>
      <c r="O80" s="273">
        <v>2025</v>
      </c>
      <c r="P80" s="273">
        <v>2026</v>
      </c>
      <c r="Q80" s="273">
        <v>2027</v>
      </c>
      <c r="R80" s="273">
        <v>2028</v>
      </c>
      <c r="S80" s="273">
        <v>2029</v>
      </c>
      <c r="T80" s="273">
        <v>2030</v>
      </c>
      <c r="U80" s="273">
        <v>2031</v>
      </c>
      <c r="V80" s="273">
        <v>2032</v>
      </c>
      <c r="W80" s="273">
        <v>2033</v>
      </c>
      <c r="X80" s="273">
        <v>2034</v>
      </c>
      <c r="Y80" s="273">
        <v>2035</v>
      </c>
      <c r="Z80" s="273">
        <v>2036</v>
      </c>
      <c r="AA80" s="273">
        <v>2037</v>
      </c>
      <c r="AB80" s="273">
        <v>2038</v>
      </c>
      <c r="AC80" s="273">
        <v>2039</v>
      </c>
      <c r="AD80" s="273">
        <v>2040</v>
      </c>
      <c r="AE80" s="273">
        <v>2041</v>
      </c>
      <c r="AF80" s="273">
        <v>2042</v>
      </c>
      <c r="AG80" s="273">
        <v>2043</v>
      </c>
      <c r="AH80" s="273">
        <v>2044</v>
      </c>
      <c r="AI80" s="273">
        <v>2045</v>
      </c>
      <c r="AJ80" s="273">
        <v>2046</v>
      </c>
      <c r="AK80" s="273">
        <v>2047</v>
      </c>
      <c r="AL80" s="273">
        <v>2048</v>
      </c>
      <c r="AM80" s="273">
        <v>2049</v>
      </c>
      <c r="AN80" s="273">
        <v>2050</v>
      </c>
    </row>
    <row r="81" spans="1:40" ht="14.45">
      <c r="A81" s="609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09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09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09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09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09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09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10" t="s">
        <v>97</v>
      </c>
      <c r="B88" s="611">
        <f>SUM(B81:B87)</f>
        <v>0</v>
      </c>
      <c r="C88" s="611">
        <f t="shared" ref="C88:AN88" si="11">SUM(C81:C87)</f>
        <v>0</v>
      </c>
      <c r="D88" s="611">
        <f t="shared" si="11"/>
        <v>0</v>
      </c>
      <c r="E88" s="611">
        <f t="shared" si="11"/>
        <v>2.7999999999999997E-2</v>
      </c>
      <c r="F88" s="611">
        <f t="shared" si="11"/>
        <v>0.59919999999999995</v>
      </c>
      <c r="G88" s="611">
        <f t="shared" si="11"/>
        <v>3.5280000000000014</v>
      </c>
      <c r="H88" s="611">
        <f t="shared" si="11"/>
        <v>17.446400000000001</v>
      </c>
      <c r="I88" s="611">
        <f t="shared" si="11"/>
        <v>46.020000000000017</v>
      </c>
      <c r="J88" s="611">
        <f t="shared" si="11"/>
        <v>83.64800000000001</v>
      </c>
      <c r="K88" s="611">
        <f t="shared" si="11"/>
        <v>111.58720000000001</v>
      </c>
      <c r="L88" s="611">
        <f t="shared" si="11"/>
        <v>132.5224</v>
      </c>
      <c r="M88" s="611">
        <f t="shared" si="11"/>
        <v>163.46799999999999</v>
      </c>
      <c r="N88" s="611">
        <f t="shared" si="11"/>
        <v>200.12559999999996</v>
      </c>
      <c r="O88" s="611">
        <f t="shared" si="11"/>
        <v>239.89119999999997</v>
      </c>
      <c r="P88" s="611">
        <f t="shared" si="11"/>
        <v>282.50239999999997</v>
      </c>
      <c r="Q88" s="611">
        <f t="shared" si="11"/>
        <v>330.09039999999999</v>
      </c>
      <c r="R88" s="611">
        <f t="shared" si="11"/>
        <v>382.17840000000001</v>
      </c>
      <c r="S88" s="611">
        <f t="shared" si="11"/>
        <v>438.0616</v>
      </c>
      <c r="T88" s="611">
        <f t="shared" si="11"/>
        <v>500.40640000000002</v>
      </c>
      <c r="U88" s="611">
        <f t="shared" si="11"/>
        <v>558.50399999999991</v>
      </c>
      <c r="V88" s="611">
        <f t="shared" si="11"/>
        <v>610.01520000000028</v>
      </c>
      <c r="W88" s="611">
        <f t="shared" si="11"/>
        <v>664.66720000000021</v>
      </c>
      <c r="X88" s="611">
        <f t="shared" si="11"/>
        <v>723.31920000000002</v>
      </c>
      <c r="Y88" s="611">
        <f t="shared" si="11"/>
        <v>787.80079999999998</v>
      </c>
      <c r="Z88" s="611">
        <f t="shared" si="11"/>
        <v>859.03920000000016</v>
      </c>
      <c r="AA88" s="611">
        <f t="shared" si="11"/>
        <v>935.36879999999996</v>
      </c>
      <c r="AB88" s="611">
        <f t="shared" si="11"/>
        <v>1017.6608000000001</v>
      </c>
      <c r="AC88" s="611">
        <f t="shared" si="11"/>
        <v>1108.0167999999999</v>
      </c>
      <c r="AD88" s="611">
        <f t="shared" si="11"/>
        <v>1208.7751999999998</v>
      </c>
      <c r="AE88" s="611">
        <f t="shared" si="11"/>
        <v>1313.0432000000003</v>
      </c>
      <c r="AF88" s="611">
        <f t="shared" si="11"/>
        <v>1421.3424</v>
      </c>
      <c r="AG88" s="611">
        <f t="shared" si="11"/>
        <v>1552.4103999999998</v>
      </c>
      <c r="AH88" s="611">
        <f t="shared" si="11"/>
        <v>1697.4895999999999</v>
      </c>
      <c r="AI88" s="611">
        <f t="shared" si="11"/>
        <v>1840.0272000000002</v>
      </c>
      <c r="AJ88" s="611">
        <f t="shared" si="11"/>
        <v>1987.9784</v>
      </c>
      <c r="AK88" s="611">
        <f t="shared" si="11"/>
        <v>2161.7752</v>
      </c>
      <c r="AL88" s="611">
        <f t="shared" si="11"/>
        <v>2381.7488000000003</v>
      </c>
      <c r="AM88" s="611">
        <f t="shared" si="11"/>
        <v>2619.2720000000008</v>
      </c>
      <c r="AN88" s="611">
        <f t="shared" si="11"/>
        <v>2843.38</v>
      </c>
    </row>
    <row r="89" spans="1:40" ht="14.45">
      <c r="A89" s="609"/>
    </row>
    <row r="90" spans="1:40" ht="14.45">
      <c r="A90" s="612" t="s">
        <v>2560</v>
      </c>
      <c r="B90" s="348"/>
      <c r="C90" s="348"/>
      <c r="D90" s="348"/>
      <c r="E90" s="348"/>
      <c r="F90" s="348"/>
      <c r="G90" s="348"/>
      <c r="H90" s="348"/>
      <c r="I90" s="348"/>
      <c r="J90" s="348"/>
      <c r="K90" s="348"/>
      <c r="L90" s="348"/>
      <c r="M90" s="348"/>
      <c r="N90" s="348"/>
      <c r="O90" s="348"/>
      <c r="P90" s="348"/>
      <c r="Q90" s="348"/>
      <c r="R90" s="348"/>
      <c r="S90" s="348"/>
      <c r="T90" s="348"/>
      <c r="U90" s="348"/>
      <c r="V90" s="348"/>
      <c r="W90" s="348"/>
      <c r="X90" s="348"/>
      <c r="Y90" s="348"/>
      <c r="Z90" s="348"/>
      <c r="AA90" s="348"/>
      <c r="AB90" s="348"/>
      <c r="AC90" s="348"/>
      <c r="AD90" s="348"/>
      <c r="AE90" s="348"/>
      <c r="AF90" s="348"/>
      <c r="AG90" s="348"/>
      <c r="AH90" s="348"/>
      <c r="AI90" s="348"/>
      <c r="AJ90" s="348"/>
      <c r="AK90" s="348"/>
      <c r="AL90" s="348"/>
      <c r="AM90" s="348"/>
      <c r="AN90" s="348"/>
    </row>
    <row r="91" spans="1:40" ht="14.45">
      <c r="A91" s="609" t="s">
        <v>2556</v>
      </c>
    </row>
    <row r="92" spans="1:40" ht="14.45">
      <c r="A92" s="609"/>
      <c r="B92" s="273">
        <v>2012</v>
      </c>
      <c r="C92" s="273">
        <v>2013</v>
      </c>
      <c r="D92" s="273">
        <v>2014</v>
      </c>
      <c r="E92" s="273">
        <v>2015</v>
      </c>
      <c r="F92" s="273">
        <v>2016</v>
      </c>
      <c r="G92" s="273">
        <v>2017</v>
      </c>
      <c r="H92" s="273">
        <v>2018</v>
      </c>
      <c r="I92" s="273">
        <v>2019</v>
      </c>
      <c r="J92" s="273">
        <v>2020</v>
      </c>
      <c r="K92" s="273">
        <v>2021</v>
      </c>
      <c r="L92" s="273">
        <v>2022</v>
      </c>
      <c r="M92" s="273">
        <v>2023</v>
      </c>
      <c r="N92" s="273">
        <v>2024</v>
      </c>
      <c r="O92" s="273">
        <v>2025</v>
      </c>
      <c r="P92" s="273">
        <v>2026</v>
      </c>
      <c r="Q92" s="273">
        <v>2027</v>
      </c>
      <c r="R92" s="273">
        <v>2028</v>
      </c>
      <c r="S92" s="273">
        <v>2029</v>
      </c>
      <c r="T92" s="273">
        <v>2030</v>
      </c>
      <c r="U92" s="273">
        <v>2031</v>
      </c>
      <c r="V92" s="273">
        <v>2032</v>
      </c>
      <c r="W92" s="273">
        <v>2033</v>
      </c>
      <c r="X92" s="273">
        <v>2034</v>
      </c>
      <c r="Y92" s="273">
        <v>2035</v>
      </c>
      <c r="Z92" s="273">
        <v>2036</v>
      </c>
      <c r="AA92" s="273">
        <v>2037</v>
      </c>
      <c r="AB92" s="273">
        <v>2038</v>
      </c>
      <c r="AC92" s="273">
        <v>2039</v>
      </c>
      <c r="AD92" s="273">
        <v>2040</v>
      </c>
      <c r="AE92" s="273">
        <v>2041</v>
      </c>
      <c r="AF92" s="273">
        <v>2042</v>
      </c>
      <c r="AG92" s="273">
        <v>2043</v>
      </c>
      <c r="AH92" s="273">
        <v>2044</v>
      </c>
      <c r="AI92" s="273">
        <v>2045</v>
      </c>
      <c r="AJ92" s="273">
        <v>2046</v>
      </c>
      <c r="AK92" s="273">
        <v>2047</v>
      </c>
      <c r="AL92" s="273">
        <v>2048</v>
      </c>
      <c r="AM92" s="273">
        <v>2049</v>
      </c>
      <c r="AN92" s="273">
        <v>2050</v>
      </c>
    </row>
    <row r="93" spans="1:40" ht="14.45">
      <c r="A93" s="609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09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09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09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09">
        <v>5</v>
      </c>
      <c r="B97" s="58">
        <v>0</v>
      </c>
      <c r="C97" s="58">
        <v>0</v>
      </c>
      <c r="D97" s="58">
        <v>0</v>
      </c>
      <c r="E97" s="630">
        <f t="shared" ref="E97:AN97" si="12">MIN(E85:E96)</f>
        <v>0</v>
      </c>
      <c r="F97" s="630">
        <f t="shared" si="12"/>
        <v>0</v>
      </c>
      <c r="G97" s="630">
        <f t="shared" si="12"/>
        <v>0</v>
      </c>
      <c r="H97" s="630">
        <f t="shared" si="12"/>
        <v>0</v>
      </c>
      <c r="I97" s="630">
        <f t="shared" si="12"/>
        <v>0</v>
      </c>
      <c r="J97" s="630">
        <f t="shared" si="12"/>
        <v>0</v>
      </c>
      <c r="K97" s="630">
        <f t="shared" si="12"/>
        <v>0</v>
      </c>
      <c r="L97" s="630">
        <f t="shared" si="12"/>
        <v>0</v>
      </c>
      <c r="M97" s="630">
        <f t="shared" si="12"/>
        <v>0</v>
      </c>
      <c r="N97" s="630">
        <f t="shared" si="12"/>
        <v>0</v>
      </c>
      <c r="O97" s="630">
        <f t="shared" si="12"/>
        <v>0</v>
      </c>
      <c r="P97" s="630">
        <f t="shared" si="12"/>
        <v>0</v>
      </c>
      <c r="Q97" s="630">
        <f t="shared" si="12"/>
        <v>0</v>
      </c>
      <c r="R97" s="630">
        <f t="shared" si="12"/>
        <v>0</v>
      </c>
      <c r="S97" s="630">
        <f t="shared" si="12"/>
        <v>0</v>
      </c>
      <c r="T97" s="630">
        <f t="shared" si="12"/>
        <v>0</v>
      </c>
      <c r="U97" s="630">
        <f t="shared" si="12"/>
        <v>0</v>
      </c>
      <c r="V97" s="630">
        <f t="shared" si="12"/>
        <v>0</v>
      </c>
      <c r="W97" s="630">
        <f t="shared" si="12"/>
        <v>0</v>
      </c>
      <c r="X97" s="630">
        <f t="shared" si="12"/>
        <v>0</v>
      </c>
      <c r="Y97" s="630">
        <f t="shared" si="12"/>
        <v>0</v>
      </c>
      <c r="Z97" s="630">
        <f t="shared" si="12"/>
        <v>0</v>
      </c>
      <c r="AA97" s="630">
        <f t="shared" si="12"/>
        <v>0</v>
      </c>
      <c r="AB97" s="630">
        <f t="shared" si="12"/>
        <v>0</v>
      </c>
      <c r="AC97" s="630">
        <f t="shared" si="12"/>
        <v>0</v>
      </c>
      <c r="AD97" s="630">
        <f t="shared" si="12"/>
        <v>0</v>
      </c>
      <c r="AE97" s="630">
        <f t="shared" si="12"/>
        <v>0</v>
      </c>
      <c r="AF97" s="630">
        <f t="shared" si="12"/>
        <v>0</v>
      </c>
      <c r="AG97" s="630">
        <f t="shared" si="12"/>
        <v>0</v>
      </c>
      <c r="AH97" s="630">
        <f t="shared" si="12"/>
        <v>0</v>
      </c>
      <c r="AI97" s="630">
        <f t="shared" si="12"/>
        <v>0</v>
      </c>
      <c r="AJ97" s="630">
        <f t="shared" si="12"/>
        <v>0</v>
      </c>
      <c r="AK97" s="630">
        <f t="shared" si="12"/>
        <v>0</v>
      </c>
      <c r="AL97" s="630">
        <f t="shared" si="12"/>
        <v>0</v>
      </c>
      <c r="AM97" s="630">
        <f t="shared" si="12"/>
        <v>0</v>
      </c>
      <c r="AN97" s="630">
        <f t="shared" si="12"/>
        <v>0</v>
      </c>
    </row>
    <row r="98" spans="1:40" ht="14.45">
      <c r="A98" s="609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09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10" t="s">
        <v>97</v>
      </c>
      <c r="B100" s="611">
        <f>SUM(B93:B99)</f>
        <v>0</v>
      </c>
      <c r="C100" s="611">
        <f t="shared" ref="C100:AN100" si="13">SUM(C93:C99)</f>
        <v>0</v>
      </c>
      <c r="D100" s="611">
        <f t="shared" si="13"/>
        <v>0</v>
      </c>
      <c r="E100" s="611">
        <f t="shared" si="13"/>
        <v>1.3500000000000003E-4</v>
      </c>
      <c r="F100" s="611">
        <f t="shared" si="13"/>
        <v>2.0789999999999999E-2</v>
      </c>
      <c r="G100" s="611">
        <f t="shared" si="13"/>
        <v>0.22238250000000004</v>
      </c>
      <c r="H100" s="611">
        <f t="shared" si="13"/>
        <v>0.79621350000000024</v>
      </c>
      <c r="I100" s="611">
        <f t="shared" si="13"/>
        <v>1.8641805000000002</v>
      </c>
      <c r="J100" s="611">
        <f t="shared" si="13"/>
        <v>3.7498769999999992</v>
      </c>
      <c r="K100" s="611">
        <f t="shared" si="13"/>
        <v>4.9661565000000012</v>
      </c>
      <c r="L100" s="611">
        <f t="shared" si="13"/>
        <v>4.9882620000000006</v>
      </c>
      <c r="M100" s="611">
        <f t="shared" si="13"/>
        <v>5.0298480000000021</v>
      </c>
      <c r="N100" s="611">
        <f t="shared" si="13"/>
        <v>5.1041985000000007</v>
      </c>
      <c r="O100" s="611">
        <f t="shared" si="13"/>
        <v>5.2337025000000006</v>
      </c>
      <c r="P100" s="611">
        <f t="shared" si="13"/>
        <v>5.464472999999999</v>
      </c>
      <c r="Q100" s="611">
        <f t="shared" si="13"/>
        <v>5.8550759999999995</v>
      </c>
      <c r="R100" s="611">
        <f t="shared" si="13"/>
        <v>6.4645575000000015</v>
      </c>
      <c r="S100" s="611">
        <f t="shared" si="13"/>
        <v>7.351043999999999</v>
      </c>
      <c r="T100" s="611">
        <f t="shared" si="13"/>
        <v>8.5838250000000009</v>
      </c>
      <c r="U100" s="611">
        <f t="shared" si="13"/>
        <v>9.8316150000000011</v>
      </c>
      <c r="V100" s="611">
        <f t="shared" si="13"/>
        <v>10.975398</v>
      </c>
      <c r="W100" s="611">
        <f t="shared" si="13"/>
        <v>12.277003500000006</v>
      </c>
      <c r="X100" s="611">
        <f t="shared" si="13"/>
        <v>13.758502500000001</v>
      </c>
      <c r="Y100" s="611">
        <f t="shared" si="13"/>
        <v>15.430111500000002</v>
      </c>
      <c r="Z100" s="611">
        <f t="shared" si="13"/>
        <v>17.3405205</v>
      </c>
      <c r="AA100" s="611">
        <f t="shared" si="13"/>
        <v>19.550995500000003</v>
      </c>
      <c r="AB100" s="611">
        <f t="shared" si="13"/>
        <v>22.862320500000003</v>
      </c>
      <c r="AC100" s="611">
        <f t="shared" si="13"/>
        <v>27.512755500000004</v>
      </c>
      <c r="AD100" s="611">
        <f t="shared" si="13"/>
        <v>32.146133999999996</v>
      </c>
      <c r="AE100" s="611">
        <f t="shared" si="13"/>
        <v>36.392476500000008</v>
      </c>
      <c r="AF100" s="611">
        <f t="shared" si="13"/>
        <v>40.707984000000003</v>
      </c>
      <c r="AG100" s="611">
        <f t="shared" si="13"/>
        <v>45.303412500000007</v>
      </c>
      <c r="AH100" s="611">
        <f t="shared" si="13"/>
        <v>50.406358499999996</v>
      </c>
      <c r="AI100" s="611">
        <f t="shared" si="13"/>
        <v>56.115304500000015</v>
      </c>
      <c r="AJ100" s="611">
        <f t="shared" si="13"/>
        <v>62.470728000000008</v>
      </c>
      <c r="AK100" s="611">
        <f t="shared" si="13"/>
        <v>69.424344000000005</v>
      </c>
      <c r="AL100" s="611">
        <f t="shared" si="13"/>
        <v>77.034802500000026</v>
      </c>
      <c r="AM100" s="611">
        <f t="shared" si="13"/>
        <v>85.450744500000013</v>
      </c>
      <c r="AN100" s="611">
        <f t="shared" si="13"/>
        <v>94.880140500000024</v>
      </c>
    </row>
    <row r="101" spans="1:40" ht="14.45">
      <c r="A101" s="609"/>
    </row>
    <row r="102" spans="1:40" ht="14.45">
      <c r="A102" s="612" t="s">
        <v>2561</v>
      </c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</row>
    <row r="103" spans="1:40" ht="14.45">
      <c r="A103" s="609" t="s">
        <v>2556</v>
      </c>
    </row>
    <row r="104" spans="1:40" ht="14.45">
      <c r="A104" s="609"/>
      <c r="B104" s="273">
        <v>2012</v>
      </c>
      <c r="C104" s="273">
        <v>2013</v>
      </c>
      <c r="D104" s="273">
        <v>2014</v>
      </c>
      <c r="E104" s="273">
        <v>2015</v>
      </c>
      <c r="F104" s="273">
        <v>2016</v>
      </c>
      <c r="G104" s="273">
        <v>2017</v>
      </c>
      <c r="H104" s="273">
        <v>2018</v>
      </c>
      <c r="I104" s="273">
        <v>2019</v>
      </c>
      <c r="J104" s="273">
        <v>2020</v>
      </c>
      <c r="K104" s="273">
        <v>2021</v>
      </c>
      <c r="L104" s="273">
        <v>2022</v>
      </c>
      <c r="M104" s="273">
        <v>2023</v>
      </c>
      <c r="N104" s="273">
        <v>2024</v>
      </c>
      <c r="O104" s="273">
        <v>2025</v>
      </c>
      <c r="P104" s="273">
        <v>2026</v>
      </c>
      <c r="Q104" s="273">
        <v>2027</v>
      </c>
      <c r="R104" s="273">
        <v>2028</v>
      </c>
      <c r="S104" s="273">
        <v>2029</v>
      </c>
      <c r="T104" s="273">
        <v>2030</v>
      </c>
      <c r="U104" s="273">
        <v>2031</v>
      </c>
      <c r="V104" s="273">
        <v>2032</v>
      </c>
      <c r="W104" s="273">
        <v>2033</v>
      </c>
      <c r="X104" s="273">
        <v>2034</v>
      </c>
      <c r="Y104" s="273">
        <v>2035</v>
      </c>
      <c r="Z104" s="273">
        <v>2036</v>
      </c>
      <c r="AA104" s="273">
        <v>2037</v>
      </c>
      <c r="AB104" s="273">
        <v>2038</v>
      </c>
      <c r="AC104" s="273">
        <v>2039</v>
      </c>
      <c r="AD104" s="273">
        <v>2040</v>
      </c>
      <c r="AE104" s="273">
        <v>2041</v>
      </c>
      <c r="AF104" s="273">
        <v>2042</v>
      </c>
      <c r="AG104" s="273">
        <v>2043</v>
      </c>
      <c r="AH104" s="273">
        <v>2044</v>
      </c>
      <c r="AI104" s="273">
        <v>2045</v>
      </c>
      <c r="AJ104" s="273">
        <v>2046</v>
      </c>
      <c r="AK104" s="273">
        <v>2047</v>
      </c>
      <c r="AL104" s="273">
        <v>2048</v>
      </c>
      <c r="AM104" s="273">
        <v>2049</v>
      </c>
      <c r="AN104" s="273">
        <v>2050</v>
      </c>
    </row>
    <row r="105" spans="1:40" ht="14.45">
      <c r="A105" s="609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09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09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09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09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09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09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10" t="s">
        <v>97</v>
      </c>
      <c r="B112" s="611">
        <f>SUM(B105:B111)</f>
        <v>0</v>
      </c>
      <c r="C112" s="611">
        <f t="shared" ref="C112:AN112" si="14">SUM(C105:C111)</f>
        <v>0</v>
      </c>
      <c r="D112" s="611">
        <f t="shared" si="14"/>
        <v>0</v>
      </c>
      <c r="E112" s="611">
        <f t="shared" si="14"/>
        <v>0.38254883249999988</v>
      </c>
      <c r="F112" s="611">
        <f t="shared" si="14"/>
        <v>1.3138674692499999</v>
      </c>
      <c r="G112" s="611">
        <f t="shared" si="14"/>
        <v>8.3419023146000004</v>
      </c>
      <c r="H112" s="611">
        <f t="shared" si="14"/>
        <v>17.622460852749999</v>
      </c>
      <c r="I112" s="611">
        <f t="shared" si="14"/>
        <v>23.597369855805418</v>
      </c>
      <c r="J112" s="611">
        <f t="shared" si="14"/>
        <v>32.501691335257611</v>
      </c>
      <c r="K112" s="611">
        <f t="shared" si="14"/>
        <v>44.989697011750771</v>
      </c>
      <c r="L112" s="611">
        <f t="shared" si="14"/>
        <v>60.839913572384582</v>
      </c>
      <c r="M112" s="611">
        <f t="shared" si="14"/>
        <v>79.938667149522502</v>
      </c>
      <c r="N112" s="611">
        <f t="shared" si="14"/>
        <v>104.73359236760847</v>
      </c>
      <c r="O112" s="611">
        <f t="shared" si="14"/>
        <v>138.64437938728514</v>
      </c>
      <c r="P112" s="611">
        <f t="shared" si="14"/>
        <v>178.57919855433997</v>
      </c>
      <c r="Q112" s="611">
        <f t="shared" si="14"/>
        <v>224.94089911478261</v>
      </c>
      <c r="R112" s="611">
        <f t="shared" si="14"/>
        <v>276.77125020095207</v>
      </c>
      <c r="S112" s="611">
        <f t="shared" si="14"/>
        <v>332.72386032217128</v>
      </c>
      <c r="T112" s="611">
        <f t="shared" si="14"/>
        <v>394.99208476690143</v>
      </c>
      <c r="U112" s="611">
        <f t="shared" si="14"/>
        <v>456.27479735511452</v>
      </c>
      <c r="V112" s="611">
        <f t="shared" si="14"/>
        <v>513.8626575261286</v>
      </c>
      <c r="W112" s="611">
        <f t="shared" si="14"/>
        <v>566.73235322522282</v>
      </c>
      <c r="X112" s="611">
        <f t="shared" si="14"/>
        <v>612.40987079967613</v>
      </c>
      <c r="Y112" s="611">
        <f t="shared" si="14"/>
        <v>653.2839772574049</v>
      </c>
      <c r="Z112" s="611">
        <f t="shared" si="14"/>
        <v>686.89835156570268</v>
      </c>
      <c r="AA112" s="611">
        <f t="shared" si="14"/>
        <v>714.03062755819303</v>
      </c>
      <c r="AB112" s="611">
        <f t="shared" si="14"/>
        <v>735.29641012381035</v>
      </c>
      <c r="AC112" s="611">
        <f t="shared" si="14"/>
        <v>751.18227685000068</v>
      </c>
      <c r="AD112" s="611">
        <f t="shared" si="14"/>
        <v>763.70208957679722</v>
      </c>
      <c r="AE112" s="611">
        <f t="shared" si="14"/>
        <v>773.13742880992379</v>
      </c>
      <c r="AF112" s="611">
        <f t="shared" si="14"/>
        <v>779.90254282747981</v>
      </c>
      <c r="AG112" s="611">
        <f t="shared" si="14"/>
        <v>784.66693186524287</v>
      </c>
      <c r="AH112" s="611">
        <f t="shared" si="14"/>
        <v>788.28734367660843</v>
      </c>
      <c r="AI112" s="611">
        <f t="shared" si="14"/>
        <v>790.57409916093764</v>
      </c>
      <c r="AJ112" s="611">
        <f t="shared" si="14"/>
        <v>792.9654872587397</v>
      </c>
      <c r="AK112" s="611">
        <f t="shared" si="14"/>
        <v>794.85502813285791</v>
      </c>
      <c r="AL112" s="611">
        <f t="shared" si="14"/>
        <v>794.85502813285791</v>
      </c>
      <c r="AM112" s="611">
        <f t="shared" si="14"/>
        <v>794.85502813285791</v>
      </c>
      <c r="AN112" s="611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138</v>
      </c>
      <c r="B1" s="11" t="s">
        <v>2535</v>
      </c>
      <c r="C1" s="110" t="s">
        <v>2562</v>
      </c>
      <c r="D1" s="11" t="s">
        <v>2563</v>
      </c>
      <c r="E1" s="11" t="s">
        <v>2564</v>
      </c>
      <c r="F1" s="11" t="s">
        <v>2565</v>
      </c>
      <c r="G1" s="11" t="s">
        <v>2566</v>
      </c>
      <c r="H1" s="11" t="s">
        <v>2567</v>
      </c>
      <c r="I1" s="11" t="s">
        <v>2568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1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0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1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1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1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1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1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1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1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1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1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1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1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1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1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1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1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1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1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1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1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1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1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1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1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1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1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1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1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1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1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1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1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1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1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1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1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1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1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1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1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1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1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1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1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1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1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1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1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1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1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1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1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1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1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1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1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1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1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1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1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1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1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1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1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1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1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1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1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1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1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1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1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1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1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1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1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1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1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1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1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1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1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1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1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1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1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1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1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1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1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1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1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1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1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1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1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1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1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1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1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1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1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1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1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1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1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1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1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1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1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1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1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1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1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1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1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1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1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1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1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1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1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1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1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1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1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1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1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1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1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1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1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1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1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1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1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1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1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1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1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1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1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1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1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1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1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1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1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1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1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1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1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1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1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1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1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1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1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1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1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1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1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1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1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1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1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1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1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1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1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1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1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1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1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1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1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1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1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1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1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1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1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1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1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1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1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1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1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1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1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1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1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1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1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1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1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1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1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1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1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1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1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1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1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1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1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1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1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1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1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1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1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1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1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1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1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1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1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1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1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1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1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1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1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1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1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1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1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1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1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1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1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1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1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1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1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1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1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1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1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1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1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1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1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1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1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1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1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1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1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1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1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1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1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1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1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1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1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1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1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1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1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1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1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1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1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1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1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1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1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1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1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1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6" customFormat="1" ht="13.9" thickBot="1">
      <c r="A1" s="252" t="s">
        <v>138</v>
      </c>
      <c r="B1" s="253">
        <f>tab_PeriodoEstudo!B2</f>
        <v>2012</v>
      </c>
      <c r="C1" s="253">
        <f>tab_PeriodoEstudo!B3</f>
        <v>2013</v>
      </c>
      <c r="D1" s="253">
        <f>tab_PeriodoEstudo!B4</f>
        <v>2014</v>
      </c>
      <c r="E1" s="253">
        <f>tab_PeriodoEstudo!B5</f>
        <v>2015</v>
      </c>
      <c r="F1" s="253">
        <f>tab_PeriodoEstudo!B6</f>
        <v>2016</v>
      </c>
      <c r="G1" s="253">
        <f>tab_PeriodoEstudo!B7</f>
        <v>2017</v>
      </c>
      <c r="H1" s="253">
        <f>tab_PeriodoEstudo!B8</f>
        <v>2018</v>
      </c>
      <c r="I1" s="253">
        <f>tab_PeriodoEstudo!B9</f>
        <v>2019</v>
      </c>
      <c r="J1" s="253">
        <f>tab_PeriodoEstudo!B10</f>
        <v>2020</v>
      </c>
      <c r="K1" s="253">
        <f>tab_PeriodoEstudo!B11</f>
        <v>2021</v>
      </c>
      <c r="L1" s="253">
        <f>tab_PeriodoEstudo!B12</f>
        <v>2022</v>
      </c>
      <c r="M1" s="253">
        <f>tab_PeriodoEstudo!B13</f>
        <v>2023</v>
      </c>
      <c r="N1" s="253">
        <f>tab_PeriodoEstudo!B14</f>
        <v>2024</v>
      </c>
      <c r="O1" s="253">
        <f>tab_PeriodoEstudo!B15</f>
        <v>2025</v>
      </c>
      <c r="P1" s="253">
        <f>tab_PeriodoEstudo!B16</f>
        <v>2026</v>
      </c>
      <c r="Q1" s="253">
        <f>tab_PeriodoEstudo!B17</f>
        <v>2027</v>
      </c>
      <c r="R1" s="253">
        <f>tab_PeriodoEstudo!B18</f>
        <v>2028</v>
      </c>
      <c r="S1" s="253">
        <f>tab_PeriodoEstudo!B19</f>
        <v>2029</v>
      </c>
      <c r="T1" s="253">
        <f>tab_PeriodoEstudo!B20</f>
        <v>2030</v>
      </c>
      <c r="U1" s="253">
        <f>tab_PeriodoEstudo!B21</f>
        <v>2031</v>
      </c>
      <c r="V1" s="253">
        <f>tab_PeriodoEstudo!B22</f>
        <v>2032</v>
      </c>
      <c r="W1" s="253">
        <f>tab_PeriodoEstudo!B23</f>
        <v>2033</v>
      </c>
      <c r="X1" s="253">
        <f>tab_PeriodoEstudo!B24</f>
        <v>2034</v>
      </c>
      <c r="Y1" s="253">
        <f>tab_PeriodoEstudo!B25</f>
        <v>2035</v>
      </c>
      <c r="Z1" s="253">
        <f>tab_PeriodoEstudo!B26</f>
        <v>2036</v>
      </c>
      <c r="AA1" s="253">
        <f>tab_PeriodoEstudo!B27</f>
        <v>2037</v>
      </c>
      <c r="AB1" s="253">
        <f>tab_PeriodoEstudo!B28</f>
        <v>2038</v>
      </c>
      <c r="AC1" s="253">
        <f>tab_PeriodoEstudo!B29</f>
        <v>2039</v>
      </c>
      <c r="AD1" s="253">
        <f>tab_PeriodoEstudo!B30</f>
        <v>2040</v>
      </c>
      <c r="AE1" s="253">
        <f>tab_PeriodoEstudo!B31</f>
        <v>2041</v>
      </c>
      <c r="AF1" s="253">
        <f>tab_PeriodoEstudo!B32</f>
        <v>2042</v>
      </c>
      <c r="AG1" s="253">
        <f>tab_PeriodoEstudo!B33</f>
        <v>2043</v>
      </c>
      <c r="AH1" s="253">
        <f>tab_PeriodoEstudo!B34</f>
        <v>2044</v>
      </c>
      <c r="AI1" s="253">
        <f>tab_PeriodoEstudo!B35</f>
        <v>2045</v>
      </c>
      <c r="AJ1" s="253">
        <f>tab_PeriodoEstudo!B36</f>
        <v>2046</v>
      </c>
      <c r="AK1" s="253">
        <f>tab_PeriodoEstudo!B37</f>
        <v>2047</v>
      </c>
      <c r="AL1" s="253">
        <f>tab_PeriodoEstudo!B38</f>
        <v>2048</v>
      </c>
      <c r="AM1" s="253">
        <f>tab_PeriodoEstudo!B39</f>
        <v>2049</v>
      </c>
      <c r="AN1" s="253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8" t="s">
        <v>2569</v>
      </c>
      <c r="B17" s="251">
        <f t="shared" ref="B17:U17" si="0">SUM(B2:B13)</f>
        <v>0</v>
      </c>
      <c r="C17" s="251">
        <f t="shared" si="0"/>
        <v>0</v>
      </c>
      <c r="D17" s="251">
        <f t="shared" si="0"/>
        <v>0</v>
      </c>
      <c r="E17" s="251">
        <f t="shared" si="0"/>
        <v>0</v>
      </c>
      <c r="F17" s="251">
        <f t="shared" si="0"/>
        <v>0</v>
      </c>
      <c r="G17" s="251">
        <f t="shared" si="0"/>
        <v>0</v>
      </c>
      <c r="H17" s="251">
        <f t="shared" si="0"/>
        <v>0</v>
      </c>
      <c r="I17" s="251">
        <f t="shared" si="0"/>
        <v>0</v>
      </c>
      <c r="J17" s="251">
        <f t="shared" si="0"/>
        <v>0</v>
      </c>
      <c r="K17" s="251">
        <f t="shared" si="0"/>
        <v>0</v>
      </c>
      <c r="L17" s="251">
        <f t="shared" si="0"/>
        <v>0</v>
      </c>
      <c r="M17" s="251">
        <f t="shared" si="0"/>
        <v>0</v>
      </c>
      <c r="N17" s="251">
        <f t="shared" si="0"/>
        <v>0</v>
      </c>
      <c r="O17" s="251">
        <f t="shared" si="0"/>
        <v>0</v>
      </c>
      <c r="P17" s="251">
        <f t="shared" si="0"/>
        <v>0</v>
      </c>
      <c r="Q17" s="251">
        <f t="shared" si="0"/>
        <v>0</v>
      </c>
      <c r="R17" s="251">
        <f t="shared" si="0"/>
        <v>0</v>
      </c>
      <c r="S17" s="251">
        <f t="shared" si="0"/>
        <v>0</v>
      </c>
      <c r="T17" s="251">
        <f t="shared" si="0"/>
        <v>0</v>
      </c>
      <c r="U17" s="251">
        <f t="shared" si="0"/>
        <v>0</v>
      </c>
      <c r="V17" s="251">
        <f t="shared" ref="V17:Z17" si="1">SUM(V2:V13)</f>
        <v>0</v>
      </c>
      <c r="W17" s="251">
        <f t="shared" si="1"/>
        <v>0</v>
      </c>
      <c r="X17" s="251">
        <f t="shared" si="1"/>
        <v>0</v>
      </c>
      <c r="Y17" s="251">
        <f t="shared" si="1"/>
        <v>0</v>
      </c>
      <c r="Z17" s="251">
        <f t="shared" si="1"/>
        <v>0</v>
      </c>
      <c r="AA17" s="251">
        <f t="shared" ref="AA17:AI17" si="2">SUM(AA2:AA13)</f>
        <v>0</v>
      </c>
      <c r="AB17" s="251">
        <f t="shared" si="2"/>
        <v>0</v>
      </c>
      <c r="AC17" s="251">
        <f t="shared" si="2"/>
        <v>0</v>
      </c>
      <c r="AD17" s="251">
        <f t="shared" si="2"/>
        <v>0</v>
      </c>
      <c r="AE17" s="251">
        <f t="shared" si="2"/>
        <v>0</v>
      </c>
      <c r="AF17" s="251">
        <f t="shared" si="2"/>
        <v>0</v>
      </c>
      <c r="AG17" s="251">
        <f t="shared" si="2"/>
        <v>0</v>
      </c>
      <c r="AH17" s="251">
        <f t="shared" si="2"/>
        <v>0</v>
      </c>
      <c r="AI17" s="251">
        <f t="shared" si="2"/>
        <v>0</v>
      </c>
      <c r="AJ17" s="251">
        <f t="shared" ref="AJ17:AN17" si="3">SUM(AJ2:AJ13)</f>
        <v>0</v>
      </c>
      <c r="AK17" s="251">
        <f t="shared" si="3"/>
        <v>0</v>
      </c>
      <c r="AL17" s="251">
        <f t="shared" si="3"/>
        <v>0</v>
      </c>
      <c r="AM17" s="251">
        <f t="shared" si="3"/>
        <v>0</v>
      </c>
      <c r="AN17" s="251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2570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49" customFormat="1">
      <c r="A26" s="426" t="s">
        <v>2571</v>
      </c>
    </row>
    <row r="27" spans="1:41" ht="13.9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4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4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4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4">
        <v>8.2560361357235074E-2</v>
      </c>
    </row>
    <row r="32" spans="1:41">
      <c r="A32" s="112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4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4">
        <v>7.3403028995851841E-3</v>
      </c>
    </row>
    <row r="34" spans="1:41">
      <c r="A34" s="112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4">
        <v>1.8788356950678046E-2</v>
      </c>
    </row>
    <row r="35" spans="1:41">
      <c r="A35" s="17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</row>
    <row r="36" spans="1:41">
      <c r="A36" s="17"/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</row>
    <row r="37" spans="1:41">
      <c r="A37" s="17"/>
      <c r="B37" s="113"/>
    </row>
    <row r="38" spans="1:41">
      <c r="A38" s="17"/>
      <c r="B38" s="113"/>
    </row>
    <row r="39" spans="1:41">
      <c r="A39" s="112"/>
      <c r="B39" s="114"/>
    </row>
    <row r="40" spans="1:41" ht="15.6">
      <c r="A40" s="17"/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6" t="s">
        <v>2546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7" t="s">
        <v>42</v>
      </c>
      <c r="B43" s="250">
        <f t="shared" ref="B43:AN43" si="4">SUM(B28:B39)</f>
        <v>61627.081485688585</v>
      </c>
      <c r="C43" s="250">
        <f t="shared" si="4"/>
        <v>63865.684273972605</v>
      </c>
      <c r="D43" s="250">
        <f t="shared" si="4"/>
        <v>66277.093073190306</v>
      </c>
      <c r="E43" s="250">
        <f t="shared" si="4"/>
        <v>66446.522890016437</v>
      </c>
      <c r="F43" s="250">
        <f t="shared" si="4"/>
        <v>67856.072979697958</v>
      </c>
      <c r="G43" s="250">
        <f t="shared" si="4"/>
        <v>70174.626638081492</v>
      </c>
      <c r="H43" s="250">
        <f t="shared" si="4"/>
        <v>73064.263274352634</v>
      </c>
      <c r="I43" s="250">
        <f t="shared" si="4"/>
        <v>75997.177424918264</v>
      </c>
      <c r="J43" s="250">
        <f t="shared" si="4"/>
        <v>79931.837072064096</v>
      </c>
      <c r="K43" s="250">
        <f t="shared" si="4"/>
        <v>84204.142343284271</v>
      </c>
      <c r="L43" s="250">
        <f t="shared" si="4"/>
        <v>88183.698265827639</v>
      </c>
      <c r="M43" s="250">
        <f t="shared" si="4"/>
        <v>92511.224072021432</v>
      </c>
      <c r="N43" s="250">
        <f t="shared" si="4"/>
        <v>97080.150777507268</v>
      </c>
      <c r="O43" s="250">
        <f t="shared" si="4"/>
        <v>100527.08841249447</v>
      </c>
      <c r="P43" s="250">
        <f t="shared" si="4"/>
        <v>104640.34812460061</v>
      </c>
      <c r="Q43" s="250">
        <f t="shared" si="4"/>
        <v>108938.59676265273</v>
      </c>
      <c r="R43" s="250">
        <f t="shared" si="4"/>
        <v>113429.1483011596</v>
      </c>
      <c r="S43" s="250">
        <f t="shared" si="4"/>
        <v>118124.51122364846</v>
      </c>
      <c r="T43" s="250">
        <f t="shared" si="4"/>
        <v>122653.71555814709</v>
      </c>
      <c r="U43" s="250">
        <f t="shared" si="4"/>
        <v>126041.29813011919</v>
      </c>
      <c r="V43" s="250">
        <f t="shared" si="4"/>
        <v>129566.1946436616</v>
      </c>
      <c r="W43" s="250">
        <f t="shared" si="4"/>
        <v>133292.05364347048</v>
      </c>
      <c r="X43" s="250">
        <f t="shared" si="4"/>
        <v>137194.00695598737</v>
      </c>
      <c r="Y43" s="250">
        <f t="shared" si="4"/>
        <v>141058.73684262074</v>
      </c>
      <c r="Z43" s="250">
        <f t="shared" si="4"/>
        <v>144986.24409121679</v>
      </c>
      <c r="AA43" s="250">
        <f t="shared" si="4"/>
        <v>149085.40181394381</v>
      </c>
      <c r="AB43" s="250">
        <f t="shared" si="4"/>
        <v>153335.62684326989</v>
      </c>
      <c r="AC43" s="250">
        <f t="shared" si="4"/>
        <v>157534.02788780481</v>
      </c>
      <c r="AD43" s="250">
        <f t="shared" si="4"/>
        <v>161875.99181685961</v>
      </c>
      <c r="AE43" s="250">
        <f t="shared" si="4"/>
        <v>165623.70400859072</v>
      </c>
      <c r="AF43" s="250">
        <f t="shared" si="4"/>
        <v>169650.90462616499</v>
      </c>
      <c r="AG43" s="250">
        <f t="shared" si="4"/>
        <v>173620.51257936732</v>
      </c>
      <c r="AH43" s="250">
        <f t="shared" si="4"/>
        <v>177613.54652717069</v>
      </c>
      <c r="AI43" s="250">
        <f t="shared" si="4"/>
        <v>181671.5093472673</v>
      </c>
      <c r="AJ43" s="250">
        <f t="shared" si="4"/>
        <v>185889.05775465231</v>
      </c>
      <c r="AK43" s="250">
        <f t="shared" si="4"/>
        <v>189998.16129226793</v>
      </c>
      <c r="AL43" s="250">
        <f t="shared" si="4"/>
        <v>194386.65664739069</v>
      </c>
      <c r="AM43" s="250">
        <f t="shared" si="4"/>
        <v>198844.90946119386</v>
      </c>
      <c r="AN43" s="250">
        <f t="shared" si="4"/>
        <v>203210.32236686206</v>
      </c>
    </row>
    <row r="46" spans="1:41" s="424" customFormat="1">
      <c r="A46" s="425" t="s">
        <v>2572</v>
      </c>
    </row>
    <row r="47" spans="1:41" ht="13.9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4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4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4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4">
        <v>8.2560361357235074E-2</v>
      </c>
    </row>
    <row r="52" spans="1:41">
      <c r="A52" s="112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4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4">
        <v>7.3403028995851841E-3</v>
      </c>
    </row>
    <row r="54" spans="1:41">
      <c r="A54" s="112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4">
        <v>1.8788356950678046E-2</v>
      </c>
    </row>
    <row r="55" spans="1:41">
      <c r="A55" s="17"/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</row>
    <row r="56" spans="1:41">
      <c r="A56" s="17"/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</row>
    <row r="57" spans="1:41">
      <c r="A57" s="17"/>
      <c r="B57" s="113"/>
    </row>
    <row r="58" spans="1:41">
      <c r="A58" s="17"/>
      <c r="B58" s="113"/>
    </row>
    <row r="59" spans="1:41">
      <c r="A59" s="112"/>
      <c r="B59" s="114"/>
    </row>
    <row r="60" spans="1:41" ht="15.6">
      <c r="A60" s="17"/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6" t="s">
        <v>2546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7" t="s">
        <v>42</v>
      </c>
      <c r="B63" s="250">
        <f t="shared" ref="B63:AN63" si="5">SUM(B48:B59)</f>
        <v>61627.081485688585</v>
      </c>
      <c r="C63" s="250">
        <f t="shared" si="5"/>
        <v>63865.684273972605</v>
      </c>
      <c r="D63" s="250">
        <f t="shared" si="5"/>
        <v>66277.093073190306</v>
      </c>
      <c r="E63" s="250">
        <f t="shared" si="5"/>
        <v>66446.522890016437</v>
      </c>
      <c r="F63" s="250">
        <f t="shared" si="5"/>
        <v>67856.072979697958</v>
      </c>
      <c r="G63" s="250">
        <f t="shared" si="5"/>
        <v>70174.626638081492</v>
      </c>
      <c r="H63" s="250">
        <f t="shared" si="5"/>
        <v>73064.263274352634</v>
      </c>
      <c r="I63" s="250">
        <f t="shared" si="5"/>
        <v>75997.177424918264</v>
      </c>
      <c r="J63" s="250">
        <f t="shared" si="5"/>
        <v>79931.837072064096</v>
      </c>
      <c r="K63" s="250">
        <f t="shared" si="5"/>
        <v>84204.142343284271</v>
      </c>
      <c r="L63" s="250">
        <f t="shared" si="5"/>
        <v>88183.698265827639</v>
      </c>
      <c r="M63" s="250">
        <f t="shared" si="5"/>
        <v>92511.224072021432</v>
      </c>
      <c r="N63" s="250">
        <f t="shared" si="5"/>
        <v>97080.150777507268</v>
      </c>
      <c r="O63" s="250">
        <f t="shared" si="5"/>
        <v>100472.46728811663</v>
      </c>
      <c r="P63" s="250">
        <f t="shared" si="5"/>
        <v>103597.90601224704</v>
      </c>
      <c r="Q63" s="250">
        <f t="shared" si="5"/>
        <v>107131.38837656793</v>
      </c>
      <c r="R63" s="250">
        <f t="shared" si="5"/>
        <v>110849.82455076351</v>
      </c>
      <c r="S63" s="250">
        <f t="shared" si="5"/>
        <v>114671.32509633691</v>
      </c>
      <c r="T63" s="250">
        <f t="shared" si="5"/>
        <v>118327.13504068935</v>
      </c>
      <c r="U63" s="250">
        <f t="shared" si="5"/>
        <v>121648.28842258609</v>
      </c>
      <c r="V63" s="250">
        <f t="shared" si="5"/>
        <v>125120.63835830052</v>
      </c>
      <c r="W63" s="250">
        <f t="shared" si="5"/>
        <v>128756.09144600996</v>
      </c>
      <c r="X63" s="250">
        <f t="shared" si="5"/>
        <v>132588.36320969474</v>
      </c>
      <c r="Y63" s="250">
        <f t="shared" si="5"/>
        <v>136423.73197707761</v>
      </c>
      <c r="Z63" s="250">
        <f t="shared" si="5"/>
        <v>140303.34003395587</v>
      </c>
      <c r="AA63" s="250">
        <f t="shared" si="5"/>
        <v>144318.39337582781</v>
      </c>
      <c r="AB63" s="250">
        <f t="shared" si="5"/>
        <v>148485.79067601895</v>
      </c>
      <c r="AC63" s="250">
        <f t="shared" si="5"/>
        <v>152641.69583272157</v>
      </c>
      <c r="AD63" s="250">
        <f t="shared" si="5"/>
        <v>156943.04477960675</v>
      </c>
      <c r="AE63" s="250">
        <f t="shared" si="5"/>
        <v>160655.28747791666</v>
      </c>
      <c r="AF63" s="250">
        <f t="shared" si="5"/>
        <v>164643.95550768654</v>
      </c>
      <c r="AG63" s="250">
        <f t="shared" si="5"/>
        <v>168594.75890779219</v>
      </c>
      <c r="AH63" s="250">
        <f t="shared" si="5"/>
        <v>172571.658642533</v>
      </c>
      <c r="AI63" s="250">
        <f t="shared" si="5"/>
        <v>176579.10573392044</v>
      </c>
      <c r="AJ63" s="250">
        <f t="shared" si="5"/>
        <v>180748.69321464066</v>
      </c>
      <c r="AK63" s="250">
        <f t="shared" si="5"/>
        <v>184850.30301053464</v>
      </c>
      <c r="AL63" s="250">
        <f t="shared" si="5"/>
        <v>189233.92495743357</v>
      </c>
      <c r="AM63" s="250">
        <f t="shared" si="5"/>
        <v>193674.15641127361</v>
      </c>
      <c r="AN63" s="250">
        <f t="shared" si="5"/>
        <v>198024.93891872125</v>
      </c>
    </row>
    <row r="67" spans="1:41" s="424" customFormat="1">
      <c r="A67" s="425" t="s">
        <v>2573</v>
      </c>
    </row>
    <row r="68" spans="1:41" ht="13.9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4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4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4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4"/>
    </row>
    <row r="73" spans="1:41">
      <c r="A73" s="112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4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4"/>
    </row>
    <row r="75" spans="1:41">
      <c r="A75" s="112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4"/>
    </row>
    <row r="76" spans="1:41">
      <c r="A76" s="17"/>
      <c r="B76" s="113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</row>
    <row r="77" spans="1:41">
      <c r="A77" s="17"/>
      <c r="B77" s="113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  <c r="AA77" s="113"/>
    </row>
    <row r="78" spans="1:41">
      <c r="A78" s="17"/>
      <c r="B78" s="113"/>
    </row>
    <row r="79" spans="1:41">
      <c r="A79" s="17"/>
      <c r="B79" s="113"/>
    </row>
    <row r="80" spans="1:41">
      <c r="A80" s="112"/>
      <c r="B80" s="114"/>
    </row>
    <row r="81" spans="1:40" ht="15.6">
      <c r="A81" s="17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6" t="s">
        <v>2546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7" t="s">
        <v>42</v>
      </c>
      <c r="B84" s="250">
        <f t="shared" ref="B84:AN84" si="8">SUM(B69:B80)</f>
        <v>0</v>
      </c>
      <c r="C84" s="250">
        <f t="shared" si="8"/>
        <v>0</v>
      </c>
      <c r="D84" s="250">
        <f t="shared" si="8"/>
        <v>0</v>
      </c>
      <c r="E84" s="250">
        <f t="shared" si="8"/>
        <v>0</v>
      </c>
      <c r="F84" s="250">
        <f t="shared" si="8"/>
        <v>0</v>
      </c>
      <c r="G84" s="250">
        <f t="shared" si="8"/>
        <v>0</v>
      </c>
      <c r="H84" s="250">
        <f t="shared" si="8"/>
        <v>0</v>
      </c>
      <c r="I84" s="250">
        <f t="shared" si="8"/>
        <v>0</v>
      </c>
      <c r="J84" s="250">
        <f t="shared" si="8"/>
        <v>0</v>
      </c>
      <c r="K84" s="250">
        <f t="shared" si="8"/>
        <v>0</v>
      </c>
      <c r="L84" s="250">
        <f t="shared" si="8"/>
        <v>0</v>
      </c>
      <c r="M84" s="250">
        <f t="shared" si="8"/>
        <v>0</v>
      </c>
      <c r="N84" s="250">
        <f t="shared" si="8"/>
        <v>0</v>
      </c>
      <c r="O84" s="250">
        <f t="shared" si="8"/>
        <v>54.621124377836168</v>
      </c>
      <c r="P84" s="250">
        <f t="shared" si="8"/>
        <v>1042.4421123535903</v>
      </c>
      <c r="Q84" s="250">
        <f t="shared" si="8"/>
        <v>1807.2083860847979</v>
      </c>
      <c r="R84" s="250">
        <f t="shared" si="8"/>
        <v>2579.3237503960827</v>
      </c>
      <c r="S84" s="250">
        <f t="shared" si="8"/>
        <v>3453.1861273115537</v>
      </c>
      <c r="T84" s="250">
        <f t="shared" si="8"/>
        <v>4326.5805174577217</v>
      </c>
      <c r="U84" s="250">
        <f t="shared" si="8"/>
        <v>4393.0097075330923</v>
      </c>
      <c r="V84" s="250">
        <f t="shared" si="8"/>
        <v>4445.5562853610645</v>
      </c>
      <c r="W84" s="250">
        <f t="shared" si="8"/>
        <v>4535.9621974605434</v>
      </c>
      <c r="X84" s="250">
        <f t="shared" si="8"/>
        <v>4605.6437462925951</v>
      </c>
      <c r="Y84" s="250">
        <f t="shared" si="8"/>
        <v>4635.0048655431419</v>
      </c>
      <c r="Z84" s="250">
        <f t="shared" si="8"/>
        <v>4682.9040572609156</v>
      </c>
      <c r="AA84" s="250">
        <f t="shared" si="8"/>
        <v>4767.0084381159813</v>
      </c>
      <c r="AB84" s="250">
        <f t="shared" si="8"/>
        <v>4849.8361672509127</v>
      </c>
      <c r="AC84" s="250">
        <f t="shared" si="8"/>
        <v>4892.3320550832377</v>
      </c>
      <c r="AD84" s="250">
        <f t="shared" si="8"/>
        <v>4932.9470372528249</v>
      </c>
      <c r="AE84" s="250">
        <f t="shared" si="8"/>
        <v>4968.4165306740433</v>
      </c>
      <c r="AF84" s="250">
        <f t="shared" si="8"/>
        <v>5006.9491184784492</v>
      </c>
      <c r="AG84" s="250">
        <f t="shared" si="8"/>
        <v>5025.7536715751212</v>
      </c>
      <c r="AH84" s="250">
        <f t="shared" si="8"/>
        <v>5041.8878846376938</v>
      </c>
      <c r="AI84" s="250">
        <f t="shared" si="8"/>
        <v>5092.4036133468617</v>
      </c>
      <c r="AJ84" s="250">
        <f t="shared" si="8"/>
        <v>5140.3645400116657</v>
      </c>
      <c r="AK84" s="250">
        <f t="shared" si="8"/>
        <v>5147.8582817333336</v>
      </c>
      <c r="AL84" s="250">
        <f t="shared" si="8"/>
        <v>5152.731689957116</v>
      </c>
      <c r="AM84" s="250">
        <f t="shared" si="8"/>
        <v>5170.7530499202221</v>
      </c>
      <c r="AN84" s="250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138</v>
      </c>
      <c r="B1" s="125" t="s">
        <v>2574</v>
      </c>
    </row>
    <row r="2" spans="1:2">
      <c r="A2" s="126">
        <v>1</v>
      </c>
      <c r="B2" s="123" t="s">
        <v>2575</v>
      </c>
    </row>
    <row r="3" spans="1:2">
      <c r="A3" s="126">
        <v>2</v>
      </c>
      <c r="B3" s="123" t="s">
        <v>66</v>
      </c>
    </row>
    <row r="4" spans="1:2">
      <c r="A4" s="126">
        <v>3</v>
      </c>
      <c r="B4" s="123" t="s">
        <v>67</v>
      </c>
    </row>
    <row r="5" spans="1:2">
      <c r="A5" s="126">
        <v>4</v>
      </c>
      <c r="B5" s="123" t="s">
        <v>68</v>
      </c>
    </row>
    <row r="6" spans="1:2">
      <c r="A6" s="126">
        <v>5</v>
      </c>
      <c r="B6" s="123" t="s">
        <v>2576</v>
      </c>
    </row>
    <row r="7" spans="1:2">
      <c r="A7" s="126">
        <v>6</v>
      </c>
      <c r="B7" s="123" t="s">
        <v>2577</v>
      </c>
    </row>
    <row r="8" spans="1:2">
      <c r="A8" s="126">
        <v>7</v>
      </c>
      <c r="B8" s="123" t="s">
        <v>69</v>
      </c>
    </row>
    <row r="9" spans="1:2">
      <c r="A9" s="126">
        <v>9</v>
      </c>
      <c r="B9" s="123" t="s">
        <v>2264</v>
      </c>
    </row>
    <row r="10" spans="1:2">
      <c r="A10" s="126">
        <v>10</v>
      </c>
      <c r="B10" s="127" t="s">
        <v>2154</v>
      </c>
    </row>
    <row r="11" spans="1:2">
      <c r="A11" s="126">
        <v>100</v>
      </c>
      <c r="B11" s="123" t="s">
        <v>2578</v>
      </c>
    </row>
    <row r="12" spans="1:2">
      <c r="A12" s="126">
        <v>200</v>
      </c>
      <c r="B12" s="123" t="s">
        <v>2579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0" t="s">
        <v>2580</v>
      </c>
      <c r="B1" s="120" t="s">
        <v>137</v>
      </c>
      <c r="C1" s="120" t="s">
        <v>1</v>
      </c>
      <c r="D1" s="120" t="s">
        <v>2581</v>
      </c>
    </row>
    <row r="2" spans="1:4" ht="14.45">
      <c r="A2">
        <v>1</v>
      </c>
      <c r="B2" s="121" t="s">
        <v>157</v>
      </c>
      <c r="C2" s="122" t="s">
        <v>2582</v>
      </c>
      <c r="D2" s="123" t="s">
        <v>68</v>
      </c>
    </row>
    <row r="3" spans="1:4" ht="14.45">
      <c r="A3">
        <v>2</v>
      </c>
      <c r="B3" s="121" t="s">
        <v>2583</v>
      </c>
      <c r="C3" s="122" t="s">
        <v>2584</v>
      </c>
      <c r="D3" s="123" t="s">
        <v>67</v>
      </c>
    </row>
    <row r="4" spans="1:4" ht="14.45">
      <c r="A4">
        <v>3</v>
      </c>
      <c r="B4" s="121" t="s">
        <v>156</v>
      </c>
      <c r="C4" s="122" t="s">
        <v>2585</v>
      </c>
      <c r="D4" s="123" t="s">
        <v>68</v>
      </c>
    </row>
    <row r="5" spans="1:4" ht="14.45">
      <c r="A5">
        <v>4</v>
      </c>
      <c r="B5" s="121" t="s">
        <v>2001</v>
      </c>
      <c r="C5" s="122" t="s">
        <v>2586</v>
      </c>
      <c r="D5" s="123" t="s">
        <v>68</v>
      </c>
    </row>
    <row r="6" spans="1:4" ht="14.45">
      <c r="A6">
        <v>5</v>
      </c>
      <c r="B6" s="121" t="s">
        <v>154</v>
      </c>
      <c r="C6" s="122" t="s">
        <v>2587</v>
      </c>
      <c r="D6" s="123" t="s">
        <v>67</v>
      </c>
    </row>
    <row r="7" spans="1:4" ht="14.45">
      <c r="A7">
        <v>6</v>
      </c>
      <c r="B7" s="121" t="s">
        <v>2588</v>
      </c>
      <c r="C7" s="122" t="s">
        <v>2589</v>
      </c>
      <c r="D7" s="123" t="s">
        <v>67</v>
      </c>
    </row>
    <row r="8" spans="1:4" ht="14.45">
      <c r="A8">
        <v>7</v>
      </c>
      <c r="B8" s="121" t="s">
        <v>2590</v>
      </c>
      <c r="C8" s="122" t="s">
        <v>2591</v>
      </c>
      <c r="D8" s="124" t="s">
        <v>2592</v>
      </c>
    </row>
    <row r="9" spans="1:4" ht="14.45">
      <c r="A9">
        <v>8</v>
      </c>
      <c r="B9" s="121" t="s">
        <v>158</v>
      </c>
      <c r="C9" s="122" t="s">
        <v>2593</v>
      </c>
      <c r="D9" s="123" t="s">
        <v>2575</v>
      </c>
    </row>
    <row r="10" spans="1:4" ht="14.45">
      <c r="A10">
        <v>9</v>
      </c>
      <c r="B10" s="121" t="s">
        <v>2005</v>
      </c>
      <c r="C10" s="122" t="s">
        <v>2594</v>
      </c>
      <c r="D10" s="124" t="s">
        <v>2592</v>
      </c>
    </row>
    <row r="11" spans="1:4" ht="14.45">
      <c r="A11">
        <v>10</v>
      </c>
      <c r="B11" s="121" t="s">
        <v>149</v>
      </c>
      <c r="C11" s="122" t="s">
        <v>2339</v>
      </c>
      <c r="D11" s="123" t="s">
        <v>67</v>
      </c>
    </row>
    <row r="12" spans="1:4" ht="14.45">
      <c r="A12">
        <v>11</v>
      </c>
      <c r="B12" s="121" t="s">
        <v>152</v>
      </c>
      <c r="C12" s="122" t="s">
        <v>2595</v>
      </c>
      <c r="D12" s="123" t="s">
        <v>2575</v>
      </c>
    </row>
    <row r="13" spans="1:4" ht="14.45">
      <c r="A13">
        <v>12</v>
      </c>
      <c r="B13" s="121" t="s">
        <v>2092</v>
      </c>
      <c r="C13" s="122" t="s">
        <v>2596</v>
      </c>
      <c r="D13" s="124" t="s">
        <v>2592</v>
      </c>
    </row>
    <row r="14" spans="1:4" ht="14.45">
      <c r="A14">
        <v>13</v>
      </c>
      <c r="B14" s="121" t="s">
        <v>160</v>
      </c>
      <c r="C14" s="122" t="s">
        <v>2597</v>
      </c>
      <c r="D14" s="124" t="s">
        <v>2592</v>
      </c>
    </row>
    <row r="15" spans="1:4" ht="14.45">
      <c r="A15">
        <v>14</v>
      </c>
      <c r="B15" s="121" t="s">
        <v>155</v>
      </c>
      <c r="C15" s="122" t="s">
        <v>2598</v>
      </c>
      <c r="D15" s="123" t="s">
        <v>68</v>
      </c>
    </row>
    <row r="16" spans="1:4" ht="14.45">
      <c r="A16">
        <v>15</v>
      </c>
      <c r="B16" s="121" t="s">
        <v>2599</v>
      </c>
      <c r="C16" s="122" t="s">
        <v>2600</v>
      </c>
      <c r="D16" s="123" t="s">
        <v>67</v>
      </c>
    </row>
    <row r="17" spans="1:4" ht="14.45">
      <c r="A17">
        <v>16</v>
      </c>
      <c r="B17" s="121" t="s">
        <v>150</v>
      </c>
      <c r="C17" s="122" t="s">
        <v>2601</v>
      </c>
      <c r="D17" s="123" t="s">
        <v>67</v>
      </c>
    </row>
    <row r="18" spans="1:4" ht="14.45">
      <c r="A18">
        <v>17</v>
      </c>
      <c r="B18" s="121" t="s">
        <v>1985</v>
      </c>
      <c r="C18" s="122" t="s">
        <v>2602</v>
      </c>
      <c r="D18" s="123" t="s">
        <v>67</v>
      </c>
    </row>
    <row r="19" spans="1:4" ht="14.45">
      <c r="A19">
        <v>18</v>
      </c>
      <c r="B19" s="121" t="s">
        <v>153</v>
      </c>
      <c r="C19" s="122" t="s">
        <v>2196</v>
      </c>
      <c r="D19" s="123" t="s">
        <v>66</v>
      </c>
    </row>
    <row r="20" spans="1:4" ht="14.45">
      <c r="A20">
        <v>19</v>
      </c>
      <c r="B20" s="121" t="s">
        <v>284</v>
      </c>
      <c r="C20" s="122" t="s">
        <v>2603</v>
      </c>
      <c r="D20" s="123" t="s">
        <v>2575</v>
      </c>
    </row>
    <row r="21" spans="1:4" ht="14.45">
      <c r="A21">
        <v>20</v>
      </c>
      <c r="B21" s="121" t="s">
        <v>1866</v>
      </c>
      <c r="C21" s="122" t="s">
        <v>2604</v>
      </c>
      <c r="D21" s="123" t="s">
        <v>67</v>
      </c>
    </row>
    <row r="22" spans="1:4" ht="14.45">
      <c r="A22">
        <v>21</v>
      </c>
      <c r="B22" s="121" t="s">
        <v>2068</v>
      </c>
      <c r="C22" s="122" t="s">
        <v>2605</v>
      </c>
      <c r="D22" s="123" t="s">
        <v>68</v>
      </c>
    </row>
    <row r="23" spans="1:4" ht="14.45">
      <c r="A23">
        <v>22</v>
      </c>
      <c r="B23" s="121" t="s">
        <v>159</v>
      </c>
      <c r="C23" s="122" t="s">
        <v>2606</v>
      </c>
      <c r="D23" s="123" t="s">
        <v>68</v>
      </c>
    </row>
    <row r="24" spans="1:4" ht="14.45">
      <c r="A24">
        <v>23</v>
      </c>
      <c r="B24" s="121" t="s">
        <v>151</v>
      </c>
      <c r="C24" s="122" t="s">
        <v>2607</v>
      </c>
      <c r="D24" s="123" t="s">
        <v>66</v>
      </c>
    </row>
    <row r="25" spans="1:4" ht="14.45">
      <c r="A25">
        <v>24</v>
      </c>
      <c r="B25" s="121" t="s">
        <v>1991</v>
      </c>
      <c r="C25" s="122" t="s">
        <v>2608</v>
      </c>
      <c r="D25" s="123" t="s">
        <v>66</v>
      </c>
    </row>
    <row r="26" spans="1:4" ht="14.45">
      <c r="A26">
        <v>25</v>
      </c>
      <c r="B26" s="121" t="s">
        <v>2159</v>
      </c>
      <c r="C26" s="122" t="s">
        <v>2609</v>
      </c>
      <c r="D26" s="123" t="s">
        <v>67</v>
      </c>
    </row>
    <row r="27" spans="1:4" ht="14.45">
      <c r="A27">
        <v>26</v>
      </c>
      <c r="B27" s="121" t="s">
        <v>148</v>
      </c>
      <c r="C27" s="122" t="s">
        <v>2610</v>
      </c>
      <c r="D27" s="123" t="s">
        <v>2575</v>
      </c>
    </row>
    <row r="28" spans="1:4" ht="14.45">
      <c r="A28">
        <v>27</v>
      </c>
      <c r="B28" s="121" t="s">
        <v>1983</v>
      </c>
      <c r="C28" s="122" t="s">
        <v>2318</v>
      </c>
      <c r="D28" s="123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8" t="s">
        <v>138</v>
      </c>
      <c r="B1" s="2" t="s">
        <v>2611</v>
      </c>
      <c r="C1" s="2" t="s">
        <v>2612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I14" sqref="I14"/>
    </sheetView>
  </sheetViews>
  <sheetFormatPr defaultRowHeight="13.15"/>
  <cols>
    <col min="2" max="2" width="17.42578125" customWidth="1"/>
  </cols>
  <sheetData>
    <row r="1" spans="1:10">
      <c r="A1" s="4" t="s">
        <v>138</v>
      </c>
      <c r="B1" s="125" t="s">
        <v>2574</v>
      </c>
      <c r="C1" s="125" t="s">
        <v>2613</v>
      </c>
      <c r="D1" s="125" t="s">
        <v>2614</v>
      </c>
      <c r="E1" s="125" t="s">
        <v>2615</v>
      </c>
      <c r="F1" s="125" t="s">
        <v>2616</v>
      </c>
      <c r="G1" s="125" t="s">
        <v>2617</v>
      </c>
      <c r="H1" s="125" t="s">
        <v>2618</v>
      </c>
      <c r="I1" s="125" t="s">
        <v>2619</v>
      </c>
      <c r="J1" s="125" t="s">
        <v>2620</v>
      </c>
    </row>
    <row r="2" spans="1:10">
      <c r="A2" s="126">
        <v>1</v>
      </c>
      <c r="B2" s="123" t="s">
        <v>2575</v>
      </c>
      <c r="C2" s="129">
        <v>1.0406246391514045</v>
      </c>
      <c r="D2" s="129">
        <v>0.97274374267159869</v>
      </c>
      <c r="E2" s="129">
        <v>0.97799798462702447</v>
      </c>
      <c r="F2" s="129">
        <f>4-SUM(C2:E2)</f>
        <v>1.0086336335499722</v>
      </c>
      <c r="G2" s="129">
        <v>1</v>
      </c>
      <c r="H2" s="129">
        <v>0.95736110921846385</v>
      </c>
      <c r="I2" s="129">
        <v>0.95749874920597422</v>
      </c>
      <c r="J2" s="129">
        <v>0.98317224087685506</v>
      </c>
    </row>
    <row r="3" spans="1:10">
      <c r="A3" s="126">
        <v>2</v>
      </c>
      <c r="B3" s="123" t="s">
        <v>66</v>
      </c>
      <c r="C3" s="129">
        <v>1.0708232142343492</v>
      </c>
      <c r="D3" s="129">
        <v>0.9601240644953194</v>
      </c>
      <c r="E3" s="129">
        <v>0.96855441682861221</v>
      </c>
      <c r="F3" s="129">
        <f t="shared" ref="F3:F8" si="0">4-SUM(C3:E3)</f>
        <v>1.0004983044417193</v>
      </c>
      <c r="G3" s="129">
        <v>1</v>
      </c>
      <c r="H3" s="129">
        <v>0.90131198612173291</v>
      </c>
      <c r="I3" s="129">
        <v>0.87823533681105137</v>
      </c>
      <c r="J3" s="129">
        <v>0.99745572812362004</v>
      </c>
    </row>
    <row r="4" spans="1:10">
      <c r="A4" s="126">
        <v>3</v>
      </c>
      <c r="B4" s="123" t="s">
        <v>67</v>
      </c>
      <c r="C4" s="129">
        <v>1.02020825548195</v>
      </c>
      <c r="D4" s="129">
        <v>0.98824464136329671</v>
      </c>
      <c r="E4" s="129">
        <v>0.96983739759564258</v>
      </c>
      <c r="F4" s="129">
        <f t="shared" si="0"/>
        <v>1.0217097055591107</v>
      </c>
      <c r="G4" s="129">
        <v>0.97979887490764106</v>
      </c>
      <c r="H4" s="129">
        <v>0.97850533677699014</v>
      </c>
      <c r="I4" s="129">
        <v>0.97606882361775749</v>
      </c>
      <c r="J4" s="129">
        <v>1</v>
      </c>
    </row>
    <row r="5" spans="1:10">
      <c r="A5" s="126">
        <v>4</v>
      </c>
      <c r="B5" s="123" t="s">
        <v>68</v>
      </c>
      <c r="C5" s="129">
        <v>0.98848322900461105</v>
      </c>
      <c r="D5" s="129">
        <v>0.98929159728350025</v>
      </c>
      <c r="E5" s="129">
        <v>1.0137127235800203</v>
      </c>
      <c r="F5" s="129">
        <f t="shared" si="0"/>
        <v>1.0085124501318683</v>
      </c>
      <c r="G5" s="129">
        <v>0.98586293375366585</v>
      </c>
      <c r="H5" s="129">
        <v>0.99687273540450505</v>
      </c>
      <c r="I5" s="129">
        <v>1</v>
      </c>
      <c r="J5" s="129">
        <v>0.99729458626123935</v>
      </c>
    </row>
    <row r="6" spans="1:10">
      <c r="A6" s="126">
        <v>5</v>
      </c>
      <c r="B6" s="123" t="s">
        <v>2576</v>
      </c>
      <c r="C6" s="129">
        <v>1</v>
      </c>
      <c r="D6" s="129">
        <v>1</v>
      </c>
      <c r="E6" s="129">
        <v>1</v>
      </c>
      <c r="F6" s="129">
        <f t="shared" si="0"/>
        <v>1</v>
      </c>
      <c r="G6" s="129">
        <v>1</v>
      </c>
      <c r="H6" s="129">
        <v>1</v>
      </c>
      <c r="I6" s="129">
        <v>1</v>
      </c>
      <c r="J6" s="129">
        <v>1</v>
      </c>
    </row>
    <row r="7" spans="1:10">
      <c r="A7" s="126">
        <v>6</v>
      </c>
      <c r="B7" s="123" t="s">
        <v>2577</v>
      </c>
      <c r="C7" s="129">
        <v>0.98848322900461105</v>
      </c>
      <c r="D7" s="129">
        <v>0.98929159728350025</v>
      </c>
      <c r="E7" s="129">
        <v>1.0137127235800203</v>
      </c>
      <c r="F7" s="129">
        <f t="shared" si="0"/>
        <v>1.0085124501318683</v>
      </c>
      <c r="G7" s="129">
        <v>0.98586293375366585</v>
      </c>
      <c r="H7" s="129">
        <v>0.99687273540450505</v>
      </c>
      <c r="I7" s="129">
        <v>1</v>
      </c>
      <c r="J7" s="129">
        <v>0.99729458626123935</v>
      </c>
    </row>
    <row r="8" spans="1:10">
      <c r="A8" s="126">
        <v>7</v>
      </c>
      <c r="B8" s="123" t="s">
        <v>69</v>
      </c>
      <c r="C8" s="129">
        <v>0.98848322900461105</v>
      </c>
      <c r="D8" s="129">
        <v>0.98929159728350025</v>
      </c>
      <c r="E8" s="129">
        <v>1.0137127235800203</v>
      </c>
      <c r="F8" s="129">
        <f t="shared" si="0"/>
        <v>1.0085124501318683</v>
      </c>
      <c r="G8" s="129">
        <v>0.98586293375366585</v>
      </c>
      <c r="H8" s="129">
        <v>0.99687273540450505</v>
      </c>
      <c r="I8" s="129">
        <v>1</v>
      </c>
      <c r="J8" s="129">
        <v>0.99729458626123935</v>
      </c>
    </row>
    <row r="11" spans="1:10">
      <c r="A11" s="4"/>
      <c r="B11" s="125"/>
      <c r="C11" s="125"/>
      <c r="D11" s="125"/>
      <c r="E11" s="125"/>
      <c r="F11" s="125"/>
      <c r="G11" s="125"/>
      <c r="H11" s="125"/>
      <c r="I11" s="125"/>
      <c r="J11" s="125"/>
    </row>
    <row r="12" spans="1:10">
      <c r="A12" s="126"/>
      <c r="B12" s="123"/>
      <c r="C12" s="129"/>
      <c r="D12" s="129"/>
      <c r="E12" s="129"/>
      <c r="F12" s="129"/>
      <c r="G12" s="129"/>
      <c r="H12" s="129"/>
      <c r="I12" s="129"/>
      <c r="J12" s="129"/>
    </row>
    <row r="13" spans="1:10">
      <c r="A13" s="126"/>
      <c r="B13" s="123"/>
      <c r="C13" s="129"/>
      <c r="D13" s="129"/>
      <c r="E13" s="129"/>
      <c r="F13" s="129"/>
      <c r="G13" s="129"/>
      <c r="H13" s="129"/>
      <c r="I13" s="129"/>
      <c r="J13" s="129"/>
    </row>
    <row r="14" spans="1:10">
      <c r="A14" s="126"/>
      <c r="B14" s="123"/>
      <c r="C14" s="129"/>
      <c r="D14" s="129"/>
      <c r="E14" s="129"/>
      <c r="F14" s="129"/>
      <c r="G14" s="129"/>
      <c r="H14" s="129"/>
      <c r="I14" s="129"/>
      <c r="J14" s="129"/>
    </row>
    <row r="15" spans="1:10">
      <c r="A15" s="126"/>
      <c r="B15" s="123"/>
      <c r="C15" s="129"/>
      <c r="D15" s="129"/>
      <c r="E15" s="129"/>
      <c r="F15" s="129"/>
      <c r="G15" s="129"/>
      <c r="H15" s="129"/>
      <c r="I15" s="129"/>
      <c r="J15" s="129"/>
    </row>
    <row r="16" spans="1:10">
      <c r="A16" s="126"/>
      <c r="B16" s="123"/>
      <c r="C16" s="129"/>
      <c r="D16" s="129"/>
      <c r="E16" s="129"/>
      <c r="F16" s="129"/>
      <c r="G16" s="129"/>
      <c r="H16" s="129"/>
      <c r="I16" s="129"/>
      <c r="J16" s="129"/>
    </row>
    <row r="17" spans="1:10">
      <c r="A17" s="126"/>
      <c r="B17" s="123"/>
      <c r="C17" s="129"/>
      <c r="D17" s="129"/>
      <c r="E17" s="129"/>
      <c r="F17" s="129"/>
      <c r="G17" s="129"/>
      <c r="H17" s="129"/>
      <c r="I17" s="129"/>
      <c r="J17" s="129"/>
    </row>
    <row r="18" spans="1:10">
      <c r="A18" s="126"/>
      <c r="B18" s="123"/>
      <c r="C18" s="129"/>
      <c r="D18" s="129"/>
      <c r="E18" s="129"/>
      <c r="F18" s="129"/>
      <c r="G18" s="129"/>
      <c r="H18" s="129"/>
      <c r="I18" s="129"/>
      <c r="J18" s="129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141</v>
      </c>
      <c r="B1" s="4" t="s">
        <v>2621</v>
      </c>
    </row>
    <row r="2" spans="1:2">
      <c r="A2" s="17">
        <v>1</v>
      </c>
      <c r="B2" s="17" t="s">
        <v>2622</v>
      </c>
    </row>
    <row r="3" spans="1:2">
      <c r="A3" s="17">
        <v>2</v>
      </c>
      <c r="B3" s="17" t="s">
        <v>2623</v>
      </c>
    </row>
    <row r="4" spans="1:2">
      <c r="A4" s="17">
        <v>3</v>
      </c>
      <c r="B4" s="17" t="s">
        <v>2624</v>
      </c>
    </row>
    <row r="5" spans="1:2">
      <c r="B5" s="124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2" t="s">
        <v>2611</v>
      </c>
      <c r="B1" s="142" t="s">
        <v>2625</v>
      </c>
    </row>
    <row r="2" spans="1:2">
      <c r="A2">
        <v>1</v>
      </c>
      <c r="B2" s="124" t="s">
        <v>2626</v>
      </c>
    </row>
    <row r="3" spans="1:2">
      <c r="A3">
        <v>2</v>
      </c>
      <c r="B3" s="124" t="s">
        <v>2627</v>
      </c>
    </row>
    <row r="4" spans="1:2">
      <c r="A4">
        <v>3</v>
      </c>
      <c r="B4" s="124" t="s">
        <v>2628</v>
      </c>
    </row>
    <row r="5" spans="1:2">
      <c r="A5">
        <v>4</v>
      </c>
      <c r="B5" s="124" t="s">
        <v>2629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0" t="s">
        <v>2630</v>
      </c>
      <c r="B1" s="131" t="s">
        <v>98</v>
      </c>
    </row>
    <row r="2" spans="1:2">
      <c r="A2" s="132">
        <v>1</v>
      </c>
      <c r="B2" s="133">
        <v>2012</v>
      </c>
    </row>
    <row r="3" spans="1:2">
      <c r="A3" s="132">
        <v>2</v>
      </c>
      <c r="B3" s="133">
        <v>2013</v>
      </c>
    </row>
    <row r="4" spans="1:2">
      <c r="A4" s="132">
        <v>3</v>
      </c>
      <c r="B4" s="133">
        <v>2014</v>
      </c>
    </row>
    <row r="5" spans="1:2">
      <c r="A5" s="132">
        <v>4</v>
      </c>
      <c r="B5" s="133">
        <v>2015</v>
      </c>
    </row>
    <row r="6" spans="1:2">
      <c r="A6" s="132">
        <v>5</v>
      </c>
      <c r="B6" s="133">
        <v>2016</v>
      </c>
    </row>
    <row r="7" spans="1:2">
      <c r="A7" s="132">
        <v>6</v>
      </c>
      <c r="B7" s="133">
        <v>2017</v>
      </c>
    </row>
    <row r="8" spans="1:2">
      <c r="A8" s="132">
        <v>7</v>
      </c>
      <c r="B8" s="133">
        <v>2018</v>
      </c>
    </row>
    <row r="9" spans="1:2">
      <c r="A9" s="132">
        <v>8</v>
      </c>
      <c r="B9" s="133">
        <v>2019</v>
      </c>
    </row>
    <row r="10" spans="1:2">
      <c r="A10" s="132">
        <v>9</v>
      </c>
      <c r="B10" s="133">
        <v>2020</v>
      </c>
    </row>
    <row r="11" spans="1:2">
      <c r="A11" s="132">
        <v>10</v>
      </c>
      <c r="B11" s="133">
        <v>2021</v>
      </c>
    </row>
    <row r="12" spans="1:2">
      <c r="A12" s="132">
        <v>11</v>
      </c>
      <c r="B12" s="133">
        <v>2022</v>
      </c>
    </row>
    <row r="13" spans="1:2">
      <c r="A13" s="132">
        <v>12</v>
      </c>
      <c r="B13" s="133">
        <v>2023</v>
      </c>
    </row>
    <row r="14" spans="1:2">
      <c r="A14" s="132">
        <v>13</v>
      </c>
      <c r="B14" s="133">
        <v>2024</v>
      </c>
    </row>
    <row r="15" spans="1:2">
      <c r="A15" s="132">
        <v>14</v>
      </c>
      <c r="B15" s="133">
        <v>2025</v>
      </c>
    </row>
    <row r="16" spans="1:2">
      <c r="A16" s="132">
        <v>15</v>
      </c>
      <c r="B16" s="133">
        <v>2026</v>
      </c>
    </row>
    <row r="17" spans="1:2">
      <c r="A17" s="132">
        <v>16</v>
      </c>
      <c r="B17" s="133">
        <v>2027</v>
      </c>
    </row>
    <row r="18" spans="1:2">
      <c r="A18" s="132">
        <v>17</v>
      </c>
      <c r="B18" s="133">
        <v>2028</v>
      </c>
    </row>
    <row r="19" spans="1:2">
      <c r="A19" s="132">
        <v>18</v>
      </c>
      <c r="B19" s="133">
        <v>2029</v>
      </c>
    </row>
    <row r="20" spans="1:2">
      <c r="A20" s="132">
        <v>19</v>
      </c>
      <c r="B20" s="133">
        <v>2030</v>
      </c>
    </row>
    <row r="21" spans="1:2">
      <c r="A21" s="132">
        <v>20</v>
      </c>
      <c r="B21" s="133">
        <v>2031</v>
      </c>
    </row>
    <row r="22" spans="1:2">
      <c r="A22" s="132">
        <v>21</v>
      </c>
      <c r="B22" s="133">
        <v>2032</v>
      </c>
    </row>
    <row r="23" spans="1:2">
      <c r="A23" s="132">
        <v>22</v>
      </c>
      <c r="B23" s="133">
        <v>2033</v>
      </c>
    </row>
    <row r="24" spans="1:2">
      <c r="A24" s="132">
        <v>23</v>
      </c>
      <c r="B24" s="133">
        <v>2034</v>
      </c>
    </row>
    <row r="25" spans="1:2">
      <c r="A25" s="132">
        <v>24</v>
      </c>
      <c r="B25" s="133">
        <v>2035</v>
      </c>
    </row>
    <row r="26" spans="1:2">
      <c r="A26" s="132">
        <v>25</v>
      </c>
      <c r="B26" s="133">
        <v>2036</v>
      </c>
    </row>
    <row r="27" spans="1:2">
      <c r="A27" s="132">
        <v>26</v>
      </c>
      <c r="B27" s="133">
        <v>2037</v>
      </c>
    </row>
    <row r="28" spans="1:2">
      <c r="A28" s="132">
        <v>27</v>
      </c>
      <c r="B28" s="133">
        <v>2038</v>
      </c>
    </row>
    <row r="29" spans="1:2">
      <c r="A29" s="132">
        <v>28</v>
      </c>
      <c r="B29" s="133">
        <v>2039</v>
      </c>
    </row>
    <row r="30" spans="1:2">
      <c r="A30" s="132">
        <v>29</v>
      </c>
      <c r="B30" s="133">
        <v>2040</v>
      </c>
    </row>
    <row r="31" spans="1:2">
      <c r="A31" s="132">
        <v>30</v>
      </c>
      <c r="B31" s="133">
        <v>2041</v>
      </c>
    </row>
    <row r="32" spans="1:2">
      <c r="A32" s="132">
        <v>31</v>
      </c>
      <c r="B32" s="133">
        <v>2042</v>
      </c>
    </row>
    <row r="33" spans="1:2">
      <c r="A33" s="132">
        <v>32</v>
      </c>
      <c r="B33" s="133">
        <v>2043</v>
      </c>
    </row>
    <row r="34" spans="1:2">
      <c r="A34" s="132">
        <v>33</v>
      </c>
      <c r="B34" s="133">
        <v>2044</v>
      </c>
    </row>
    <row r="35" spans="1:2">
      <c r="A35" s="132">
        <v>34</v>
      </c>
      <c r="B35" s="133">
        <v>2045</v>
      </c>
    </row>
    <row r="36" spans="1:2">
      <c r="A36" s="132">
        <v>35</v>
      </c>
      <c r="B36" s="133">
        <v>2046</v>
      </c>
    </row>
    <row r="37" spans="1:2">
      <c r="A37" s="132">
        <v>36</v>
      </c>
      <c r="B37" s="133">
        <v>2047</v>
      </c>
    </row>
    <row r="38" spans="1:2">
      <c r="A38" s="132">
        <v>37</v>
      </c>
      <c r="B38" s="133">
        <v>2048</v>
      </c>
    </row>
    <row r="39" spans="1:2">
      <c r="A39" s="132">
        <v>38</v>
      </c>
      <c r="B39" s="133">
        <v>2049</v>
      </c>
    </row>
    <row r="40" spans="1:2">
      <c r="A40" s="132">
        <v>39</v>
      </c>
      <c r="B40" s="133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3" activePane="bottomRight" state="frozen"/>
      <selection pane="bottomRight" activeCell="AN88" sqref="B88:AN88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2" t="s">
        <v>37</v>
      </c>
      <c r="B2" s="303" t="s">
        <v>38</v>
      </c>
      <c r="C2" s="303" t="s">
        <v>39</v>
      </c>
      <c r="D2" s="304"/>
      <c r="E2" s="302" t="s">
        <v>39</v>
      </c>
      <c r="F2" s="305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6" t="s">
        <v>41</v>
      </c>
      <c r="B3" s="306">
        <v>0.08</v>
      </c>
      <c r="C3" s="307"/>
      <c r="D3" s="308"/>
      <c r="E3" s="307"/>
      <c r="F3" s="309"/>
      <c r="G3" s="6"/>
      <c r="H3" s="6"/>
      <c r="J3" s="379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0">
        <v>3.9</v>
      </c>
      <c r="C4" s="310"/>
      <c r="D4" s="311"/>
      <c r="E4" s="310"/>
      <c r="F4" s="17"/>
      <c r="G4" s="6"/>
      <c r="H4" s="6"/>
      <c r="J4" s="380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2" t="s">
        <v>45</v>
      </c>
      <c r="B5" s="312">
        <v>2012</v>
      </c>
      <c r="C5" s="313"/>
      <c r="D5" s="314"/>
      <c r="E5" s="313"/>
      <c r="F5" s="315"/>
      <c r="G5" s="6"/>
      <c r="H5" s="6"/>
      <c r="J5" s="379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6" t="s">
        <v>47</v>
      </c>
      <c r="B6" s="352">
        <v>2050</v>
      </c>
      <c r="C6" s="317"/>
      <c r="D6" s="318"/>
      <c r="E6" s="317"/>
      <c r="F6" s="319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2" t="s">
        <v>48</v>
      </c>
      <c r="B7" s="353">
        <v>4650</v>
      </c>
      <c r="C7" s="313" t="s">
        <v>49</v>
      </c>
      <c r="D7" s="314"/>
      <c r="E7" s="313"/>
      <c r="F7" s="351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6" t="s">
        <v>50</v>
      </c>
      <c r="B8" s="511">
        <f>B7*5</f>
        <v>23250</v>
      </c>
      <c r="C8" s="320" t="s">
        <v>49</v>
      </c>
      <c r="D8" s="316"/>
      <c r="E8" s="316"/>
      <c r="F8" s="316">
        <v>6200</v>
      </c>
      <c r="G8" s="350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1" t="s">
        <v>51</v>
      </c>
      <c r="B9" s="512">
        <v>0.05</v>
      </c>
      <c r="C9" s="322"/>
      <c r="D9" s="321"/>
      <c r="E9" s="321"/>
      <c r="F9" s="321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3">
        <v>50</v>
      </c>
      <c r="C10" s="323" t="s">
        <v>53</v>
      </c>
      <c r="D10" s="554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4" t="s">
        <v>55</v>
      </c>
      <c r="B11" s="514">
        <f>D11*B4</f>
        <v>5.85</v>
      </c>
      <c r="C11" s="325" t="s">
        <v>53</v>
      </c>
      <c r="D11" s="326">
        <v>1.5</v>
      </c>
      <c r="E11" s="325" t="s">
        <v>54</v>
      </c>
      <c r="F11" s="327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8" t="s">
        <v>56</v>
      </c>
      <c r="B12" s="515">
        <v>0</v>
      </c>
      <c r="C12" s="329" t="s">
        <v>49</v>
      </c>
      <c r="D12" s="330"/>
      <c r="E12" s="329" t="s">
        <v>57</v>
      </c>
      <c r="F12" s="331"/>
      <c r="G12" s="5"/>
      <c r="H12" s="5"/>
      <c r="I12" s="5"/>
      <c r="J12" s="5"/>
      <c r="K12" s="5"/>
      <c r="L12" s="262"/>
      <c r="M12" s="262"/>
      <c r="N12" s="262"/>
      <c r="O12" s="262"/>
      <c r="P12" s="262"/>
      <c r="Q12" s="262"/>
      <c r="R12" s="262"/>
      <c r="S12" s="262"/>
      <c r="T12" s="262"/>
      <c r="U12" s="262"/>
      <c r="V12" s="262"/>
      <c r="W12" s="262"/>
      <c r="X12" s="262"/>
      <c r="Y12" s="262"/>
      <c r="Z12" s="262"/>
      <c r="AA12" s="262"/>
      <c r="AB12" s="262"/>
      <c r="AC12" s="262"/>
      <c r="AD12" s="262"/>
      <c r="AE12" s="262"/>
      <c r="AF12" s="262"/>
      <c r="AG12" s="262"/>
      <c r="AH12" s="262"/>
      <c r="AI12" s="262"/>
      <c r="AJ12" s="262"/>
      <c r="AK12" s="262"/>
      <c r="AL12" s="262"/>
      <c r="AM12" s="262"/>
      <c r="AN12" s="262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2"/>
      <c r="M13" s="262"/>
      <c r="N13" s="262"/>
      <c r="O13" s="262"/>
      <c r="P13" s="262"/>
      <c r="Q13" s="262"/>
      <c r="R13" s="262"/>
      <c r="S13" s="262"/>
      <c r="T13" s="262"/>
      <c r="U13" s="262"/>
      <c r="V13" s="262"/>
      <c r="W13" s="262"/>
      <c r="X13" s="262"/>
      <c r="Y13" s="262"/>
      <c r="Z13" s="262"/>
      <c r="AA13" s="262"/>
      <c r="AB13" s="262"/>
      <c r="AC13" s="262"/>
      <c r="AD13" s="262"/>
      <c r="AE13" s="262"/>
      <c r="AF13" s="262"/>
      <c r="AG13" s="262"/>
      <c r="AH13" s="262"/>
      <c r="AI13" s="262"/>
      <c r="AJ13" s="262"/>
      <c r="AK13" s="262"/>
      <c r="AL13" s="262"/>
      <c r="AM13" s="262"/>
      <c r="AN13" s="262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8" t="s">
        <v>60</v>
      </c>
      <c r="B16" s="369">
        <f>tab_PeriodoEstudo!B2</f>
        <v>2012</v>
      </c>
      <c r="C16" s="369">
        <f>tab_PeriodoEstudo!B3</f>
        <v>2013</v>
      </c>
      <c r="D16" s="369">
        <f>tab_PeriodoEstudo!B4</f>
        <v>2014</v>
      </c>
      <c r="E16" s="369">
        <f>tab_PeriodoEstudo!B5</f>
        <v>2015</v>
      </c>
      <c r="F16" s="369">
        <f>tab_PeriodoEstudo!B6</f>
        <v>2016</v>
      </c>
      <c r="G16" s="369">
        <f>tab_PeriodoEstudo!B7</f>
        <v>2017</v>
      </c>
      <c r="H16" s="369">
        <f>tab_PeriodoEstudo!B8</f>
        <v>2018</v>
      </c>
      <c r="I16" s="369">
        <f>tab_PeriodoEstudo!B9</f>
        <v>2019</v>
      </c>
      <c r="J16" s="369">
        <f>tab_PeriodoEstudo!B10</f>
        <v>2020</v>
      </c>
      <c r="K16" s="369">
        <f>tab_PeriodoEstudo!B11</f>
        <v>2021</v>
      </c>
      <c r="L16" s="369">
        <f>tab_PeriodoEstudo!B12</f>
        <v>2022</v>
      </c>
      <c r="M16" s="369">
        <f>tab_PeriodoEstudo!B13</f>
        <v>2023</v>
      </c>
      <c r="N16" s="369">
        <f>tab_PeriodoEstudo!B14</f>
        <v>2024</v>
      </c>
      <c r="O16" s="369">
        <f>tab_PeriodoEstudo!B15</f>
        <v>2025</v>
      </c>
      <c r="P16" s="369">
        <f>tab_PeriodoEstudo!B16</f>
        <v>2026</v>
      </c>
      <c r="Q16" s="369">
        <f>tab_PeriodoEstudo!B17</f>
        <v>2027</v>
      </c>
      <c r="R16" s="369">
        <f>tab_PeriodoEstudo!B18</f>
        <v>2028</v>
      </c>
      <c r="S16" s="369">
        <f>tab_PeriodoEstudo!B19</f>
        <v>2029</v>
      </c>
      <c r="T16" s="369">
        <f>tab_PeriodoEstudo!B20</f>
        <v>2030</v>
      </c>
      <c r="U16" s="369">
        <f>tab_PeriodoEstudo!B21</f>
        <v>2031</v>
      </c>
      <c r="V16" s="369">
        <f>tab_PeriodoEstudo!B22</f>
        <v>2032</v>
      </c>
      <c r="W16" s="369">
        <f>tab_PeriodoEstudo!B23</f>
        <v>2033</v>
      </c>
      <c r="X16" s="369">
        <f>tab_PeriodoEstudo!B24</f>
        <v>2034</v>
      </c>
      <c r="Y16" s="369">
        <f>tab_PeriodoEstudo!B25</f>
        <v>2035</v>
      </c>
      <c r="Z16" s="369">
        <f>tab_PeriodoEstudo!B26</f>
        <v>2036</v>
      </c>
      <c r="AA16" s="369">
        <f>tab_PeriodoEstudo!B27</f>
        <v>2037</v>
      </c>
      <c r="AB16" s="369">
        <f>tab_PeriodoEstudo!B28</f>
        <v>2038</v>
      </c>
      <c r="AC16" s="369">
        <f>tab_PeriodoEstudo!B29</f>
        <v>2039</v>
      </c>
      <c r="AD16" s="369">
        <f>tab_PeriodoEstudo!B30</f>
        <v>2040</v>
      </c>
      <c r="AE16" s="369">
        <f>tab_PeriodoEstudo!B31</f>
        <v>2041</v>
      </c>
      <c r="AF16" s="369">
        <f>tab_PeriodoEstudo!B32</f>
        <v>2042</v>
      </c>
      <c r="AG16" s="369">
        <f>tab_PeriodoEstudo!B33</f>
        <v>2043</v>
      </c>
      <c r="AH16" s="369">
        <f>tab_PeriodoEstudo!B34</f>
        <v>2044</v>
      </c>
      <c r="AI16" s="369">
        <f>tab_PeriodoEstudo!B35</f>
        <v>2045</v>
      </c>
      <c r="AJ16" s="369">
        <f>tab_PeriodoEstudo!B36</f>
        <v>2046</v>
      </c>
      <c r="AK16" s="369">
        <f>tab_PeriodoEstudo!B37</f>
        <v>2047</v>
      </c>
      <c r="AL16" s="369">
        <f>tab_PeriodoEstudo!B38</f>
        <v>2048</v>
      </c>
      <c r="AM16" s="369">
        <f>tab_PeriodoEstudo!B39</f>
        <v>2049</v>
      </c>
      <c r="AN16" s="369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8" t="s">
        <v>61</v>
      </c>
      <c r="B17" s="516">
        <v>10000000</v>
      </c>
      <c r="C17" s="516">
        <v>10000000</v>
      </c>
      <c r="D17" s="516">
        <v>10000000</v>
      </c>
      <c r="E17" s="516">
        <v>10000000</v>
      </c>
      <c r="F17" s="516">
        <v>10000000</v>
      </c>
      <c r="G17" s="516">
        <v>10000000</v>
      </c>
      <c r="H17" s="516">
        <v>10000000</v>
      </c>
      <c r="I17" s="516">
        <v>10000000</v>
      </c>
      <c r="J17" s="516">
        <v>10000000</v>
      </c>
      <c r="K17" s="516">
        <v>10000000</v>
      </c>
      <c r="L17" s="516">
        <v>10000000</v>
      </c>
      <c r="M17" s="516">
        <v>10000000</v>
      </c>
      <c r="N17" s="516">
        <v>10000000</v>
      </c>
      <c r="O17" s="516">
        <v>10000000</v>
      </c>
      <c r="P17" s="516">
        <v>10000000</v>
      </c>
      <c r="Q17" s="516">
        <v>10000000</v>
      </c>
      <c r="R17" s="516">
        <v>10000000</v>
      </c>
      <c r="S17" s="516">
        <v>10000000</v>
      </c>
      <c r="T17" s="516">
        <v>10000000</v>
      </c>
      <c r="U17" s="516">
        <v>10000000</v>
      </c>
      <c r="V17" s="516">
        <v>10000000</v>
      </c>
      <c r="W17" s="516">
        <v>10000000</v>
      </c>
      <c r="X17" s="516">
        <v>10000000</v>
      </c>
      <c r="Y17" s="516">
        <v>10000000</v>
      </c>
      <c r="Z17" s="516">
        <v>10000000</v>
      </c>
      <c r="AA17" s="516">
        <v>10000000</v>
      </c>
      <c r="AB17" s="516">
        <v>10000000</v>
      </c>
      <c r="AC17" s="516">
        <v>10000000</v>
      </c>
      <c r="AD17" s="516">
        <v>10000000</v>
      </c>
      <c r="AE17" s="516">
        <v>10000000</v>
      </c>
      <c r="AF17" s="516">
        <v>10000000</v>
      </c>
      <c r="AG17" s="516">
        <v>10000000</v>
      </c>
      <c r="AH17" s="516">
        <v>10000000</v>
      </c>
      <c r="AI17" s="516">
        <v>10000000</v>
      </c>
      <c r="AJ17" s="516">
        <v>10000000</v>
      </c>
      <c r="AK17" s="516">
        <v>10000000</v>
      </c>
      <c r="AL17" s="516">
        <v>10000000</v>
      </c>
      <c r="AM17" s="516">
        <v>10000000</v>
      </c>
      <c r="AN17" s="516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7" t="s">
        <v>62</v>
      </c>
      <c r="B18" s="516">
        <v>45</v>
      </c>
      <c r="C18" s="516">
        <v>45</v>
      </c>
      <c r="D18" s="517">
        <v>45</v>
      </c>
      <c r="E18" s="516">
        <v>46.574999999999996</v>
      </c>
      <c r="F18" s="516">
        <v>48.437999999999995</v>
      </c>
      <c r="G18" s="516">
        <v>50.375519999999995</v>
      </c>
      <c r="H18" s="516">
        <v>52.390540799999997</v>
      </c>
      <c r="I18" s="516">
        <v>54.486162432</v>
      </c>
      <c r="J18" s="516">
        <v>56.665608929280005</v>
      </c>
      <c r="K18" s="516">
        <v>58.98889889538048</v>
      </c>
      <c r="L18" s="516">
        <v>61.407443750091076</v>
      </c>
      <c r="M18" s="516">
        <v>63.925148943844803</v>
      </c>
      <c r="N18" s="516">
        <v>66.546080050542429</v>
      </c>
      <c r="O18" s="516">
        <v>69.274469332614657</v>
      </c>
      <c r="P18" s="516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5"/>
      <c r="D19" s="345"/>
      <c r="E19" s="345"/>
      <c r="F19" s="345"/>
      <c r="G19" s="345"/>
      <c r="H19" s="345"/>
      <c r="I19" s="345"/>
      <c r="J19" s="345"/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34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7" t="s">
        <v>63</v>
      </c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66"/>
      <c r="AI20" s="266"/>
      <c r="AJ20" s="266"/>
      <c r="AK20" s="266"/>
      <c r="AL20" s="266"/>
      <c r="AM20" s="266"/>
      <c r="AN20" s="266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5" t="s">
        <v>64</v>
      </c>
      <c r="B21" s="264">
        <f t="shared" ref="B21:AN21" si="0">B16</f>
        <v>2012</v>
      </c>
      <c r="C21" s="264">
        <f t="shared" si="0"/>
        <v>2013</v>
      </c>
      <c r="D21" s="264">
        <f t="shared" si="0"/>
        <v>2014</v>
      </c>
      <c r="E21" s="264">
        <f t="shared" si="0"/>
        <v>2015</v>
      </c>
      <c r="F21" s="264">
        <f t="shared" si="0"/>
        <v>2016</v>
      </c>
      <c r="G21" s="264">
        <f t="shared" si="0"/>
        <v>2017</v>
      </c>
      <c r="H21" s="264">
        <f t="shared" si="0"/>
        <v>2018</v>
      </c>
      <c r="I21" s="264">
        <f t="shared" si="0"/>
        <v>2019</v>
      </c>
      <c r="J21" s="264">
        <f t="shared" si="0"/>
        <v>2020</v>
      </c>
      <c r="K21" s="264">
        <f t="shared" si="0"/>
        <v>2021</v>
      </c>
      <c r="L21" s="264">
        <f t="shared" si="0"/>
        <v>2022</v>
      </c>
      <c r="M21" s="264">
        <f t="shared" si="0"/>
        <v>2023</v>
      </c>
      <c r="N21" s="264">
        <f t="shared" si="0"/>
        <v>2024</v>
      </c>
      <c r="O21" s="264">
        <f t="shared" si="0"/>
        <v>2025</v>
      </c>
      <c r="P21" s="264">
        <f t="shared" si="0"/>
        <v>2026</v>
      </c>
      <c r="Q21" s="264">
        <f t="shared" si="0"/>
        <v>2027</v>
      </c>
      <c r="R21" s="264">
        <f t="shared" si="0"/>
        <v>2028</v>
      </c>
      <c r="S21" s="264">
        <f t="shared" si="0"/>
        <v>2029</v>
      </c>
      <c r="T21" s="264">
        <f t="shared" si="0"/>
        <v>2030</v>
      </c>
      <c r="U21" s="264">
        <f t="shared" si="0"/>
        <v>2031</v>
      </c>
      <c r="V21" s="264">
        <f t="shared" si="0"/>
        <v>2032</v>
      </c>
      <c r="W21" s="264">
        <f t="shared" si="0"/>
        <v>2033</v>
      </c>
      <c r="X21" s="264">
        <f t="shared" si="0"/>
        <v>2034</v>
      </c>
      <c r="Y21" s="264">
        <f t="shared" si="0"/>
        <v>2035</v>
      </c>
      <c r="Z21" s="264">
        <f t="shared" si="0"/>
        <v>2036</v>
      </c>
      <c r="AA21" s="264">
        <f t="shared" si="0"/>
        <v>2037</v>
      </c>
      <c r="AB21" s="264">
        <f t="shared" si="0"/>
        <v>2038</v>
      </c>
      <c r="AC21" s="264">
        <f t="shared" si="0"/>
        <v>2039</v>
      </c>
      <c r="AD21" s="264">
        <f t="shared" si="0"/>
        <v>2040</v>
      </c>
      <c r="AE21" s="264">
        <f t="shared" si="0"/>
        <v>2041</v>
      </c>
      <c r="AF21" s="264">
        <f t="shared" si="0"/>
        <v>2042</v>
      </c>
      <c r="AG21" s="264">
        <f t="shared" si="0"/>
        <v>2043</v>
      </c>
      <c r="AH21" s="264">
        <f t="shared" si="0"/>
        <v>2044</v>
      </c>
      <c r="AI21" s="264">
        <f t="shared" si="0"/>
        <v>2045</v>
      </c>
      <c r="AJ21" s="264">
        <f t="shared" si="0"/>
        <v>2046</v>
      </c>
      <c r="AK21" s="264">
        <f t="shared" si="0"/>
        <v>2047</v>
      </c>
      <c r="AL21" s="264">
        <f t="shared" si="0"/>
        <v>2048</v>
      </c>
      <c r="AM21" s="264">
        <f t="shared" si="0"/>
        <v>2049</v>
      </c>
      <c r="AN21" s="264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2">
        <v>0</v>
      </c>
      <c r="C22" s="262">
        <v>0</v>
      </c>
      <c r="D22" s="262">
        <v>0</v>
      </c>
      <c r="E22" s="262">
        <v>0</v>
      </c>
      <c r="F22" s="262">
        <v>0</v>
      </c>
      <c r="G22" s="262">
        <v>0</v>
      </c>
      <c r="H22" s="262">
        <v>0</v>
      </c>
      <c r="I22" s="262">
        <v>0</v>
      </c>
      <c r="J22" s="262">
        <v>0</v>
      </c>
      <c r="K22" s="262">
        <v>0</v>
      </c>
      <c r="L22" s="262">
        <v>0</v>
      </c>
      <c r="M22" s="262">
        <v>0</v>
      </c>
      <c r="N22" s="262">
        <v>0</v>
      </c>
      <c r="O22" s="262">
        <v>0</v>
      </c>
      <c r="P22" s="262">
        <v>0</v>
      </c>
      <c r="Q22" s="262">
        <v>0</v>
      </c>
      <c r="R22" s="262">
        <v>0</v>
      </c>
      <c r="S22" s="262">
        <v>0</v>
      </c>
      <c r="T22" s="262">
        <v>0</v>
      </c>
      <c r="U22" s="262">
        <v>0</v>
      </c>
      <c r="V22" s="262">
        <v>0</v>
      </c>
      <c r="W22" s="262">
        <v>0</v>
      </c>
      <c r="X22" s="262">
        <v>0</v>
      </c>
      <c r="Y22" s="262">
        <v>0</v>
      </c>
      <c r="Z22" s="262">
        <v>0</v>
      </c>
      <c r="AA22" s="262">
        <v>0</v>
      </c>
      <c r="AB22" s="262">
        <v>0</v>
      </c>
      <c r="AC22" s="262">
        <v>0</v>
      </c>
      <c r="AD22" s="262">
        <v>0</v>
      </c>
      <c r="AE22" s="262">
        <v>0</v>
      </c>
      <c r="AF22" s="262">
        <v>0</v>
      </c>
      <c r="AG22" s="262">
        <v>0</v>
      </c>
      <c r="AH22" s="262">
        <v>0</v>
      </c>
      <c r="AI22" s="262">
        <v>0</v>
      </c>
      <c r="AJ22" s="262">
        <v>0</v>
      </c>
      <c r="AK22" s="262">
        <v>0</v>
      </c>
      <c r="AL22" s="262">
        <v>0</v>
      </c>
      <c r="AM22" s="262">
        <v>0</v>
      </c>
      <c r="AN22" s="262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4" t="s">
        <v>66</v>
      </c>
      <c r="B23" s="263">
        <v>0</v>
      </c>
      <c r="C23" s="263">
        <v>0</v>
      </c>
      <c r="D23" s="263">
        <v>0</v>
      </c>
      <c r="E23" s="263">
        <v>0</v>
      </c>
      <c r="F23" s="263">
        <v>0</v>
      </c>
      <c r="G23" s="263">
        <v>0</v>
      </c>
      <c r="H23" s="263">
        <v>0</v>
      </c>
      <c r="I23" s="263">
        <v>0</v>
      </c>
      <c r="J23" s="263">
        <v>0</v>
      </c>
      <c r="K23" s="263">
        <v>0</v>
      </c>
      <c r="L23" s="263">
        <v>0</v>
      </c>
      <c r="M23" s="263">
        <v>0</v>
      </c>
      <c r="N23" s="263">
        <v>0</v>
      </c>
      <c r="O23" s="263">
        <v>0</v>
      </c>
      <c r="P23" s="263">
        <v>0</v>
      </c>
      <c r="Q23" s="263">
        <v>0</v>
      </c>
      <c r="R23" s="263">
        <v>0</v>
      </c>
      <c r="S23" s="263">
        <v>0</v>
      </c>
      <c r="T23" s="263">
        <v>0</v>
      </c>
      <c r="U23" s="263">
        <v>0</v>
      </c>
      <c r="V23" s="263">
        <v>0</v>
      </c>
      <c r="W23" s="263">
        <v>0</v>
      </c>
      <c r="X23" s="263">
        <v>0</v>
      </c>
      <c r="Y23" s="263">
        <v>0</v>
      </c>
      <c r="Z23" s="263">
        <v>0</v>
      </c>
      <c r="AA23" s="263">
        <v>0</v>
      </c>
      <c r="AB23" s="263">
        <v>0</v>
      </c>
      <c r="AC23" s="263">
        <v>0</v>
      </c>
      <c r="AD23" s="263">
        <v>0</v>
      </c>
      <c r="AE23" s="263">
        <v>0</v>
      </c>
      <c r="AF23" s="263">
        <v>0</v>
      </c>
      <c r="AG23" s="263">
        <v>0</v>
      </c>
      <c r="AH23" s="263">
        <v>0</v>
      </c>
      <c r="AI23" s="263">
        <v>0</v>
      </c>
      <c r="AJ23" s="263">
        <v>0</v>
      </c>
      <c r="AK23" s="263">
        <v>0</v>
      </c>
      <c r="AL23" s="263">
        <v>0</v>
      </c>
      <c r="AM23" s="263">
        <v>0</v>
      </c>
      <c r="AN23" s="263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2">
        <v>0</v>
      </c>
      <c r="C24" s="262">
        <v>0</v>
      </c>
      <c r="D24" s="262">
        <v>0</v>
      </c>
      <c r="E24" s="262">
        <v>0</v>
      </c>
      <c r="F24" s="262">
        <v>0</v>
      </c>
      <c r="G24" s="262">
        <v>0</v>
      </c>
      <c r="H24" s="262">
        <v>0</v>
      </c>
      <c r="I24" s="262">
        <v>0</v>
      </c>
      <c r="J24" s="262">
        <v>0</v>
      </c>
      <c r="K24" s="262">
        <v>0</v>
      </c>
      <c r="L24" s="262">
        <v>0</v>
      </c>
      <c r="M24" s="262">
        <v>0</v>
      </c>
      <c r="N24" s="262">
        <v>0</v>
      </c>
      <c r="O24" s="262">
        <v>0</v>
      </c>
      <c r="P24" s="262">
        <v>0</v>
      </c>
      <c r="Q24" s="262">
        <v>0</v>
      </c>
      <c r="R24" s="262">
        <v>0</v>
      </c>
      <c r="S24" s="262">
        <v>0</v>
      </c>
      <c r="T24" s="262">
        <v>0</v>
      </c>
      <c r="U24" s="262">
        <v>0</v>
      </c>
      <c r="V24" s="262">
        <v>0</v>
      </c>
      <c r="W24" s="262">
        <v>0</v>
      </c>
      <c r="X24" s="262">
        <v>0</v>
      </c>
      <c r="Y24" s="262">
        <v>0</v>
      </c>
      <c r="Z24" s="262">
        <v>0</v>
      </c>
      <c r="AA24" s="262">
        <v>0</v>
      </c>
      <c r="AB24" s="262">
        <v>0</v>
      </c>
      <c r="AC24" s="262">
        <v>0</v>
      </c>
      <c r="AD24" s="262">
        <v>0</v>
      </c>
      <c r="AE24" s="262">
        <v>0</v>
      </c>
      <c r="AF24" s="262">
        <v>0</v>
      </c>
      <c r="AG24" s="262">
        <v>0</v>
      </c>
      <c r="AH24" s="262">
        <v>0</v>
      </c>
      <c r="AI24" s="262">
        <v>0</v>
      </c>
      <c r="AJ24" s="262">
        <v>0</v>
      </c>
      <c r="AK24" s="262">
        <v>0</v>
      </c>
      <c r="AL24" s="262">
        <v>0</v>
      </c>
      <c r="AM24" s="262">
        <v>0</v>
      </c>
      <c r="AN24" s="262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4" t="s">
        <v>68</v>
      </c>
      <c r="B25" s="263">
        <v>0</v>
      </c>
      <c r="C25" s="263">
        <v>0</v>
      </c>
      <c r="D25" s="263">
        <v>0</v>
      </c>
      <c r="E25" s="263">
        <v>0</v>
      </c>
      <c r="F25" s="263">
        <v>0</v>
      </c>
      <c r="G25" s="263">
        <v>0</v>
      </c>
      <c r="H25" s="263">
        <v>0</v>
      </c>
      <c r="I25" s="263">
        <v>0</v>
      </c>
      <c r="J25" s="263">
        <v>0</v>
      </c>
      <c r="K25" s="263">
        <v>0</v>
      </c>
      <c r="L25" s="263">
        <v>0</v>
      </c>
      <c r="M25" s="263">
        <v>0</v>
      </c>
      <c r="N25" s="263">
        <v>0</v>
      </c>
      <c r="O25" s="263">
        <v>0</v>
      </c>
      <c r="P25" s="263">
        <v>0</v>
      </c>
      <c r="Q25" s="263">
        <v>0</v>
      </c>
      <c r="R25" s="263">
        <v>0</v>
      </c>
      <c r="S25" s="263">
        <v>0</v>
      </c>
      <c r="T25" s="263">
        <v>0</v>
      </c>
      <c r="U25" s="263">
        <v>0</v>
      </c>
      <c r="V25" s="263">
        <v>0</v>
      </c>
      <c r="W25" s="263">
        <v>0</v>
      </c>
      <c r="X25" s="263">
        <v>0</v>
      </c>
      <c r="Y25" s="263">
        <v>0</v>
      </c>
      <c r="Z25" s="263">
        <v>0</v>
      </c>
      <c r="AA25" s="263">
        <v>0</v>
      </c>
      <c r="AB25" s="263">
        <v>0</v>
      </c>
      <c r="AC25" s="263">
        <v>0</v>
      </c>
      <c r="AD25" s="263">
        <v>0</v>
      </c>
      <c r="AE25" s="263">
        <v>0</v>
      </c>
      <c r="AF25" s="263">
        <v>0</v>
      </c>
      <c r="AG25" s="263">
        <v>0</v>
      </c>
      <c r="AH25" s="263">
        <v>0</v>
      </c>
      <c r="AI25" s="263">
        <v>0</v>
      </c>
      <c r="AJ25" s="263">
        <v>0</v>
      </c>
      <c r="AK25" s="263">
        <v>0</v>
      </c>
      <c r="AL25" s="263">
        <v>0</v>
      </c>
      <c r="AM25" s="263">
        <v>0</v>
      </c>
      <c r="AN25" s="263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2">
        <v>0</v>
      </c>
      <c r="C26" s="262">
        <v>0</v>
      </c>
      <c r="D26" s="262">
        <v>0</v>
      </c>
      <c r="E26" s="262">
        <v>0</v>
      </c>
      <c r="F26" s="262">
        <v>0</v>
      </c>
      <c r="G26" s="262">
        <v>0</v>
      </c>
      <c r="H26" s="262">
        <v>0</v>
      </c>
      <c r="I26" s="262">
        <v>0</v>
      </c>
      <c r="J26" s="262">
        <v>0</v>
      </c>
      <c r="K26" s="262">
        <v>0</v>
      </c>
      <c r="L26" s="262">
        <v>0</v>
      </c>
      <c r="M26" s="262">
        <v>0</v>
      </c>
      <c r="N26" s="262">
        <v>0</v>
      </c>
      <c r="O26" s="262">
        <v>0</v>
      </c>
      <c r="P26" s="262">
        <v>0</v>
      </c>
      <c r="Q26" s="262">
        <v>0</v>
      </c>
      <c r="R26" s="262">
        <v>0</v>
      </c>
      <c r="S26" s="262">
        <v>0</v>
      </c>
      <c r="T26" s="262">
        <v>0</v>
      </c>
      <c r="U26" s="262">
        <v>0</v>
      </c>
      <c r="V26" s="262">
        <v>0</v>
      </c>
      <c r="W26" s="262">
        <v>0</v>
      </c>
      <c r="X26" s="262">
        <v>0</v>
      </c>
      <c r="Y26" s="262">
        <v>0</v>
      </c>
      <c r="Z26" s="262">
        <v>0</v>
      </c>
      <c r="AA26" s="262">
        <v>0</v>
      </c>
      <c r="AB26" s="262">
        <v>0</v>
      </c>
      <c r="AC26" s="262">
        <v>0</v>
      </c>
      <c r="AD26" s="262">
        <v>0</v>
      </c>
      <c r="AE26" s="262">
        <v>0</v>
      </c>
      <c r="AF26" s="262">
        <v>0</v>
      </c>
      <c r="AG26" s="262">
        <v>0</v>
      </c>
      <c r="AH26" s="262">
        <v>0</v>
      </c>
      <c r="AI26" s="262">
        <v>0</v>
      </c>
      <c r="AJ26" s="262">
        <v>0</v>
      </c>
      <c r="AK26" s="262">
        <v>0</v>
      </c>
      <c r="AL26" s="262">
        <v>0</v>
      </c>
      <c r="AM26" s="262">
        <v>0</v>
      </c>
      <c r="AN26" s="262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1" t="s">
        <v>70</v>
      </c>
      <c r="B27" s="370">
        <f t="shared" ref="B27:AN27" si="1">SUM(B22:B26)</f>
        <v>0</v>
      </c>
      <c r="C27" s="370">
        <f t="shared" si="1"/>
        <v>0</v>
      </c>
      <c r="D27" s="370">
        <f t="shared" si="1"/>
        <v>0</v>
      </c>
      <c r="E27" s="370">
        <f t="shared" si="1"/>
        <v>0</v>
      </c>
      <c r="F27" s="370">
        <f t="shared" si="1"/>
        <v>0</v>
      </c>
      <c r="G27" s="370">
        <f t="shared" si="1"/>
        <v>0</v>
      </c>
      <c r="H27" s="370">
        <f t="shared" si="1"/>
        <v>0</v>
      </c>
      <c r="I27" s="370">
        <f t="shared" si="1"/>
        <v>0</v>
      </c>
      <c r="J27" s="370">
        <f t="shared" si="1"/>
        <v>0</v>
      </c>
      <c r="K27" s="370">
        <f t="shared" si="1"/>
        <v>0</v>
      </c>
      <c r="L27" s="370">
        <f t="shared" si="1"/>
        <v>0</v>
      </c>
      <c r="M27" s="370">
        <f t="shared" si="1"/>
        <v>0</v>
      </c>
      <c r="N27" s="370">
        <f t="shared" si="1"/>
        <v>0</v>
      </c>
      <c r="O27" s="370">
        <f t="shared" si="1"/>
        <v>0</v>
      </c>
      <c r="P27" s="370">
        <f t="shared" si="1"/>
        <v>0</v>
      </c>
      <c r="Q27" s="370">
        <f t="shared" si="1"/>
        <v>0</v>
      </c>
      <c r="R27" s="370">
        <f t="shared" si="1"/>
        <v>0</v>
      </c>
      <c r="S27" s="370">
        <f t="shared" si="1"/>
        <v>0</v>
      </c>
      <c r="T27" s="370">
        <f t="shared" si="1"/>
        <v>0</v>
      </c>
      <c r="U27" s="370">
        <f t="shared" si="1"/>
        <v>0</v>
      </c>
      <c r="V27" s="370">
        <f t="shared" si="1"/>
        <v>0</v>
      </c>
      <c r="W27" s="370">
        <f t="shared" si="1"/>
        <v>0</v>
      </c>
      <c r="X27" s="370">
        <f t="shared" si="1"/>
        <v>0</v>
      </c>
      <c r="Y27" s="370">
        <f t="shared" si="1"/>
        <v>0</v>
      </c>
      <c r="Z27" s="370">
        <f t="shared" si="1"/>
        <v>0</v>
      </c>
      <c r="AA27" s="370">
        <f t="shared" si="1"/>
        <v>0</v>
      </c>
      <c r="AB27" s="370">
        <f t="shared" si="1"/>
        <v>0</v>
      </c>
      <c r="AC27" s="370">
        <f t="shared" si="1"/>
        <v>0</v>
      </c>
      <c r="AD27" s="370">
        <f t="shared" si="1"/>
        <v>0</v>
      </c>
      <c r="AE27" s="370">
        <f t="shared" si="1"/>
        <v>0</v>
      </c>
      <c r="AF27" s="370">
        <f t="shared" si="1"/>
        <v>0</v>
      </c>
      <c r="AG27" s="370">
        <f t="shared" si="1"/>
        <v>0</v>
      </c>
      <c r="AH27" s="370">
        <f t="shared" si="1"/>
        <v>0</v>
      </c>
      <c r="AI27" s="370">
        <f t="shared" si="1"/>
        <v>0</v>
      </c>
      <c r="AJ27" s="370">
        <f t="shared" si="1"/>
        <v>0</v>
      </c>
      <c r="AK27" s="370">
        <f t="shared" si="1"/>
        <v>0</v>
      </c>
      <c r="AL27" s="370">
        <f t="shared" si="1"/>
        <v>0</v>
      </c>
      <c r="AM27" s="370">
        <f t="shared" si="1"/>
        <v>0</v>
      </c>
      <c r="AN27" s="370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0" t="s">
        <v>71</v>
      </c>
      <c r="B30" s="259">
        <f t="shared" ref="B30:AN30" si="2">B16</f>
        <v>2012</v>
      </c>
      <c r="C30" s="259">
        <f t="shared" si="2"/>
        <v>2013</v>
      </c>
      <c r="D30" s="259">
        <f t="shared" si="2"/>
        <v>2014</v>
      </c>
      <c r="E30" s="259">
        <f t="shared" si="2"/>
        <v>2015</v>
      </c>
      <c r="F30" s="259">
        <f t="shared" si="2"/>
        <v>2016</v>
      </c>
      <c r="G30" s="259">
        <f t="shared" si="2"/>
        <v>2017</v>
      </c>
      <c r="H30" s="259">
        <f t="shared" si="2"/>
        <v>2018</v>
      </c>
      <c r="I30" s="259">
        <f t="shared" si="2"/>
        <v>2019</v>
      </c>
      <c r="J30" s="259">
        <f t="shared" si="2"/>
        <v>2020</v>
      </c>
      <c r="K30" s="259">
        <f t="shared" si="2"/>
        <v>2021</v>
      </c>
      <c r="L30" s="259">
        <f t="shared" si="2"/>
        <v>2022</v>
      </c>
      <c r="M30" s="259">
        <f t="shared" si="2"/>
        <v>2023</v>
      </c>
      <c r="N30" s="259">
        <f t="shared" si="2"/>
        <v>2024</v>
      </c>
      <c r="O30" s="259">
        <f t="shared" si="2"/>
        <v>2025</v>
      </c>
      <c r="P30" s="259">
        <f t="shared" si="2"/>
        <v>2026</v>
      </c>
      <c r="Q30" s="259">
        <f t="shared" si="2"/>
        <v>2027</v>
      </c>
      <c r="R30" s="259">
        <f t="shared" si="2"/>
        <v>2028</v>
      </c>
      <c r="S30" s="259">
        <f t="shared" si="2"/>
        <v>2029</v>
      </c>
      <c r="T30" s="259">
        <f t="shared" si="2"/>
        <v>2030</v>
      </c>
      <c r="U30" s="259">
        <f t="shared" si="2"/>
        <v>2031</v>
      </c>
      <c r="V30" s="259">
        <f t="shared" si="2"/>
        <v>2032</v>
      </c>
      <c r="W30" s="259">
        <f t="shared" si="2"/>
        <v>2033</v>
      </c>
      <c r="X30" s="259">
        <f t="shared" si="2"/>
        <v>2034</v>
      </c>
      <c r="Y30" s="259">
        <f t="shared" si="2"/>
        <v>2035</v>
      </c>
      <c r="Z30" s="259">
        <f t="shared" si="2"/>
        <v>2036</v>
      </c>
      <c r="AA30" s="259">
        <f t="shared" si="2"/>
        <v>2037</v>
      </c>
      <c r="AB30" s="259">
        <f t="shared" si="2"/>
        <v>2038</v>
      </c>
      <c r="AC30" s="259">
        <f t="shared" si="2"/>
        <v>2039</v>
      </c>
      <c r="AD30" s="259">
        <f t="shared" si="2"/>
        <v>2040</v>
      </c>
      <c r="AE30" s="259">
        <f t="shared" si="2"/>
        <v>2041</v>
      </c>
      <c r="AF30" s="259">
        <f t="shared" si="2"/>
        <v>2042</v>
      </c>
      <c r="AG30" s="259">
        <f t="shared" si="2"/>
        <v>2043</v>
      </c>
      <c r="AH30" s="259">
        <f t="shared" si="2"/>
        <v>2044</v>
      </c>
      <c r="AI30" s="259">
        <f t="shared" si="2"/>
        <v>2045</v>
      </c>
      <c r="AJ30" s="259">
        <f t="shared" si="2"/>
        <v>2046</v>
      </c>
      <c r="AK30" s="259">
        <f t="shared" si="2"/>
        <v>2047</v>
      </c>
      <c r="AL30" s="259">
        <f t="shared" si="2"/>
        <v>2048</v>
      </c>
      <c r="AM30" s="259">
        <f t="shared" si="2"/>
        <v>2049</v>
      </c>
      <c r="AN30" s="259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8" t="s">
        <v>72</v>
      </c>
      <c r="B31" s="257">
        <v>50000</v>
      </c>
      <c r="C31" s="257">
        <v>50000</v>
      </c>
      <c r="D31" s="257">
        <v>50000</v>
      </c>
      <c r="E31" s="257">
        <v>50000</v>
      </c>
      <c r="F31" s="257">
        <v>50000</v>
      </c>
      <c r="G31" s="257">
        <v>50000</v>
      </c>
      <c r="H31" s="257">
        <v>50000</v>
      </c>
      <c r="I31" s="257">
        <v>50000</v>
      </c>
      <c r="J31" s="257">
        <v>50000</v>
      </c>
      <c r="K31" s="257">
        <v>50000</v>
      </c>
      <c r="L31" s="257">
        <v>50000</v>
      </c>
      <c r="M31" s="257">
        <v>50000</v>
      </c>
      <c r="N31" s="257">
        <v>50000</v>
      </c>
      <c r="O31" s="257">
        <v>50000</v>
      </c>
      <c r="P31" s="257">
        <v>50000</v>
      </c>
      <c r="Q31" s="257">
        <v>50000</v>
      </c>
      <c r="R31" s="257">
        <v>50000</v>
      </c>
      <c r="S31" s="257">
        <v>50000</v>
      </c>
      <c r="T31" s="257">
        <v>50000</v>
      </c>
      <c r="U31" s="257">
        <v>50000</v>
      </c>
      <c r="V31" s="257">
        <v>50000</v>
      </c>
      <c r="W31" s="257">
        <v>50000</v>
      </c>
      <c r="X31" s="257">
        <v>50000</v>
      </c>
      <c r="Y31" s="257">
        <v>50000</v>
      </c>
      <c r="Z31" s="257">
        <v>50000</v>
      </c>
      <c r="AA31" s="257">
        <v>50000</v>
      </c>
      <c r="AB31" s="257">
        <v>50000</v>
      </c>
      <c r="AC31" s="257">
        <v>50000</v>
      </c>
      <c r="AD31" s="257">
        <v>50000</v>
      </c>
      <c r="AE31" s="257">
        <v>50000</v>
      </c>
      <c r="AF31" s="257">
        <v>50000</v>
      </c>
      <c r="AG31" s="257">
        <v>50000</v>
      </c>
      <c r="AH31" s="257">
        <v>50000</v>
      </c>
      <c r="AI31" s="257">
        <v>50000</v>
      </c>
      <c r="AJ31" s="257">
        <v>50000</v>
      </c>
      <c r="AK31" s="257">
        <v>50000</v>
      </c>
      <c r="AL31" s="257">
        <v>50000</v>
      </c>
      <c r="AM31" s="257">
        <v>50000</v>
      </c>
      <c r="AN31" s="257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0" t="s">
        <v>73</v>
      </c>
      <c r="B33" s="362"/>
      <c r="C33" s="362"/>
      <c r="D33" s="362"/>
      <c r="E33" s="362"/>
      <c r="F33" s="362"/>
      <c r="G33" s="362"/>
      <c r="H33" s="362"/>
      <c r="I33" s="362"/>
      <c r="J33" s="362"/>
      <c r="K33" s="362"/>
      <c r="L33" s="362"/>
      <c r="M33" s="362"/>
      <c r="N33" s="362"/>
      <c r="O33" s="362"/>
      <c r="P33" s="362"/>
      <c r="Q33" s="362"/>
      <c r="R33" s="362"/>
      <c r="S33" s="362"/>
      <c r="T33" s="362"/>
      <c r="U33" s="362"/>
      <c r="V33" s="362"/>
      <c r="W33" s="362"/>
      <c r="X33" s="362"/>
      <c r="Y33" s="362"/>
      <c r="Z33" s="362"/>
      <c r="AA33" s="362"/>
      <c r="AB33" s="362"/>
      <c r="AC33" s="362"/>
      <c r="AD33" s="362"/>
      <c r="AE33" s="362"/>
      <c r="AF33" s="362"/>
      <c r="AG33" s="362"/>
      <c r="AH33" s="362"/>
      <c r="AI33" s="362"/>
      <c r="AJ33" s="362"/>
      <c r="AK33" s="362"/>
      <c r="AL33" s="362"/>
      <c r="AM33" s="362"/>
      <c r="AN33" s="362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4" t="s">
        <v>74</v>
      </c>
      <c r="B34" s="354"/>
      <c r="C34" s="354"/>
      <c r="D34" s="354"/>
      <c r="E34" s="354"/>
      <c r="F34" s="354"/>
      <c r="G34" s="354"/>
      <c r="H34" s="354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4"/>
      <c r="Y34" s="354"/>
      <c r="Z34" s="354"/>
      <c r="AA34" s="354"/>
      <c r="AB34" s="354"/>
      <c r="AC34" s="354"/>
      <c r="AD34" s="354"/>
      <c r="AE34" s="354"/>
      <c r="AF34" s="354"/>
      <c r="AG34" s="354"/>
      <c r="AH34" s="354"/>
      <c r="AI34" s="354"/>
      <c r="AJ34" s="354"/>
      <c r="AK34" s="354"/>
      <c r="AL34" s="354"/>
      <c r="AM34" s="354"/>
      <c r="AN34" s="354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5" t="s">
        <v>75</v>
      </c>
      <c r="B35" s="356">
        <f>B$16</f>
        <v>2012</v>
      </c>
      <c r="C35" s="356">
        <f t="shared" ref="C35:AN35" si="3">C$16</f>
        <v>2013</v>
      </c>
      <c r="D35" s="356">
        <f t="shared" si="3"/>
        <v>2014</v>
      </c>
      <c r="E35" s="356">
        <f t="shared" si="3"/>
        <v>2015</v>
      </c>
      <c r="F35" s="356">
        <f t="shared" si="3"/>
        <v>2016</v>
      </c>
      <c r="G35" s="356">
        <f t="shared" si="3"/>
        <v>2017</v>
      </c>
      <c r="H35" s="356">
        <f t="shared" si="3"/>
        <v>2018</v>
      </c>
      <c r="I35" s="356">
        <f t="shared" si="3"/>
        <v>2019</v>
      </c>
      <c r="J35" s="356">
        <f t="shared" si="3"/>
        <v>2020</v>
      </c>
      <c r="K35" s="356">
        <f t="shared" si="3"/>
        <v>2021</v>
      </c>
      <c r="L35" s="356">
        <f t="shared" si="3"/>
        <v>2022</v>
      </c>
      <c r="M35" s="356">
        <f t="shared" si="3"/>
        <v>2023</v>
      </c>
      <c r="N35" s="356">
        <f t="shared" si="3"/>
        <v>2024</v>
      </c>
      <c r="O35" s="356">
        <f t="shared" si="3"/>
        <v>2025</v>
      </c>
      <c r="P35" s="356">
        <f t="shared" si="3"/>
        <v>2026</v>
      </c>
      <c r="Q35" s="356">
        <f t="shared" si="3"/>
        <v>2027</v>
      </c>
      <c r="R35" s="356">
        <f t="shared" si="3"/>
        <v>2028</v>
      </c>
      <c r="S35" s="356">
        <f t="shared" si="3"/>
        <v>2029</v>
      </c>
      <c r="T35" s="356">
        <f t="shared" si="3"/>
        <v>2030</v>
      </c>
      <c r="U35" s="356">
        <f t="shared" si="3"/>
        <v>2031</v>
      </c>
      <c r="V35" s="356">
        <f t="shared" si="3"/>
        <v>2032</v>
      </c>
      <c r="W35" s="356">
        <f t="shared" si="3"/>
        <v>2033</v>
      </c>
      <c r="X35" s="356">
        <f t="shared" si="3"/>
        <v>2034</v>
      </c>
      <c r="Y35" s="356">
        <f t="shared" si="3"/>
        <v>2035</v>
      </c>
      <c r="Z35" s="356">
        <f t="shared" si="3"/>
        <v>2036</v>
      </c>
      <c r="AA35" s="356">
        <f t="shared" si="3"/>
        <v>2037</v>
      </c>
      <c r="AB35" s="356">
        <f t="shared" si="3"/>
        <v>2038</v>
      </c>
      <c r="AC35" s="356">
        <f t="shared" si="3"/>
        <v>2039</v>
      </c>
      <c r="AD35" s="356">
        <f t="shared" si="3"/>
        <v>2040</v>
      </c>
      <c r="AE35" s="356">
        <f t="shared" si="3"/>
        <v>2041</v>
      </c>
      <c r="AF35" s="356">
        <f t="shared" si="3"/>
        <v>2042</v>
      </c>
      <c r="AG35" s="356">
        <f t="shared" si="3"/>
        <v>2043</v>
      </c>
      <c r="AH35" s="356">
        <f t="shared" si="3"/>
        <v>2044</v>
      </c>
      <c r="AI35" s="356">
        <f t="shared" si="3"/>
        <v>2045</v>
      </c>
      <c r="AJ35" s="356">
        <f t="shared" si="3"/>
        <v>2046</v>
      </c>
      <c r="AK35" s="356">
        <f t="shared" si="3"/>
        <v>2047</v>
      </c>
      <c r="AL35" s="356">
        <f t="shared" si="3"/>
        <v>2048</v>
      </c>
      <c r="AM35" s="356">
        <f t="shared" si="3"/>
        <v>2049</v>
      </c>
      <c r="AN35" s="356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2">
        <v>30.838875708231104</v>
      </c>
      <c r="C36" s="262">
        <v>30.838875708231104</v>
      </c>
      <c r="D36" s="262">
        <v>33.064884544755401</v>
      </c>
      <c r="E36" s="262">
        <v>33.064884544755401</v>
      </c>
      <c r="F36" s="262">
        <v>33.064884544755401</v>
      </c>
      <c r="G36" s="262">
        <v>33.064884544755401</v>
      </c>
      <c r="H36" s="262">
        <v>33.064884544755401</v>
      </c>
      <c r="I36" s="262">
        <v>33.064884544755401</v>
      </c>
      <c r="J36" s="262">
        <v>35.206621082287896</v>
      </c>
      <c r="K36" s="262">
        <v>37.348357619820391</v>
      </c>
      <c r="L36" s="262">
        <v>39.490094157352885</v>
      </c>
      <c r="M36" s="262">
        <v>50.198776845015367</v>
      </c>
      <c r="N36" s="262">
        <v>112.19877684501537</v>
      </c>
      <c r="O36" s="262">
        <v>112.19877684501537</v>
      </c>
      <c r="P36" s="262">
        <v>112.19877684501537</v>
      </c>
      <c r="Q36" s="262">
        <v>112.19877684501537</v>
      </c>
      <c r="R36" s="262">
        <v>112.19877684501537</v>
      </c>
      <c r="S36" s="262">
        <v>112.19877684501537</v>
      </c>
      <c r="T36" s="262">
        <v>112.19877684501537</v>
      </c>
      <c r="U36" s="262">
        <v>112.19877684501537</v>
      </c>
      <c r="V36" s="262">
        <v>112.19877684501537</v>
      </c>
      <c r="W36" s="262">
        <v>112.19877684501537</v>
      </c>
      <c r="X36" s="262">
        <v>112.19877684501537</v>
      </c>
      <c r="Y36" s="262">
        <v>112.19877684501537</v>
      </c>
      <c r="Z36" s="262">
        <v>112.19877684501537</v>
      </c>
      <c r="AA36" s="262">
        <v>112.19877684501537</v>
      </c>
      <c r="AB36" s="262">
        <v>112.19877684501537</v>
      </c>
      <c r="AC36" s="262">
        <v>112.19877684501537</v>
      </c>
      <c r="AD36" s="262">
        <v>112.19877684501537</v>
      </c>
      <c r="AE36" s="262">
        <v>112.19877684501537</v>
      </c>
      <c r="AF36" s="262">
        <v>112.19877684501537</v>
      </c>
      <c r="AG36" s="262">
        <v>112.19877684501537</v>
      </c>
      <c r="AH36" s="262">
        <v>112.19877684501537</v>
      </c>
      <c r="AI36" s="262">
        <v>112.19877684501537</v>
      </c>
      <c r="AJ36" s="262">
        <v>112.19877684501537</v>
      </c>
      <c r="AK36" s="262">
        <v>112.19877684501537</v>
      </c>
      <c r="AL36" s="262">
        <v>112.19877684501537</v>
      </c>
      <c r="AM36" s="262">
        <v>112.19877684501537</v>
      </c>
      <c r="AN36" s="262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4" t="s">
        <v>66</v>
      </c>
      <c r="B37" s="263">
        <v>3.0021601764785366</v>
      </c>
      <c r="C37" s="263">
        <v>3.0021601764785366</v>
      </c>
      <c r="D37" s="263">
        <v>3.3276339572763627</v>
      </c>
      <c r="E37" s="263">
        <v>3.3518713726801312</v>
      </c>
      <c r="F37" s="263">
        <v>3.3518713726801312</v>
      </c>
      <c r="G37" s="263">
        <v>3.3518713726801312</v>
      </c>
      <c r="H37" s="263">
        <v>3.3518713726801312</v>
      </c>
      <c r="I37" s="263">
        <v>5.4936079102126278</v>
      </c>
      <c r="J37" s="263">
        <v>5.4936079102126278</v>
      </c>
      <c r="K37" s="263">
        <v>5.4936079102126278</v>
      </c>
      <c r="L37" s="263">
        <v>5.4936079102126278</v>
      </c>
      <c r="M37" s="263">
        <v>5.4936079102126278</v>
      </c>
      <c r="N37" s="263">
        <v>72.373607910212627</v>
      </c>
      <c r="O37" s="263">
        <v>72.373607910212627</v>
      </c>
      <c r="P37" s="263">
        <v>72.373607910212627</v>
      </c>
      <c r="Q37" s="263">
        <v>72.373607910212627</v>
      </c>
      <c r="R37" s="263">
        <v>72.373607910212627</v>
      </c>
      <c r="S37" s="263">
        <v>72.373607910212627</v>
      </c>
      <c r="T37" s="263">
        <v>72.373607910212627</v>
      </c>
      <c r="U37" s="263">
        <v>72.373607910212627</v>
      </c>
      <c r="V37" s="263">
        <v>72.833905603395635</v>
      </c>
      <c r="W37" s="263">
        <v>74.465340862706299</v>
      </c>
      <c r="X37" s="263">
        <v>76.074166018131208</v>
      </c>
      <c r="Y37" s="263">
        <v>77.672025093672531</v>
      </c>
      <c r="Z37" s="263">
        <v>83.594264776845549</v>
      </c>
      <c r="AA37" s="263">
        <v>89.543089986228665</v>
      </c>
      <c r="AB37" s="263">
        <v>95.405902517804151</v>
      </c>
      <c r="AC37" s="263">
        <v>101.26591915638852</v>
      </c>
      <c r="AD37" s="263">
        <v>107.21796173605873</v>
      </c>
      <c r="AE37" s="263">
        <v>108.39361542500035</v>
      </c>
      <c r="AF37" s="263">
        <v>109.55377747778138</v>
      </c>
      <c r="AG37" s="263">
        <v>110.65987610039778</v>
      </c>
      <c r="AH37" s="263">
        <v>111.76110910964849</v>
      </c>
      <c r="AI37" s="263">
        <v>112.85107277817394</v>
      </c>
      <c r="AJ37" s="263">
        <v>112.69105865578959</v>
      </c>
      <c r="AK37" s="263">
        <v>112.54377642659838</v>
      </c>
      <c r="AL37" s="263">
        <v>112.38522461956987</v>
      </c>
      <c r="AM37" s="263">
        <v>112.22196876849006</v>
      </c>
      <c r="AN37" s="263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2">
        <v>9.3348550724470964</v>
      </c>
      <c r="C38" s="262">
        <v>9.3348550724470964</v>
      </c>
      <c r="D38" s="262">
        <v>9.3348550724470964</v>
      </c>
      <c r="E38" s="262">
        <v>9.3348550724470964</v>
      </c>
      <c r="F38" s="262">
        <v>9.3348550724470964</v>
      </c>
      <c r="G38" s="262">
        <v>11.786953368879697</v>
      </c>
      <c r="H38" s="262">
        <v>11.786953368879697</v>
      </c>
      <c r="I38" s="262">
        <v>11.786953368879697</v>
      </c>
      <c r="J38" s="262">
        <v>11.786953368879697</v>
      </c>
      <c r="K38" s="262">
        <v>11.786953368879697</v>
      </c>
      <c r="L38" s="262">
        <v>11.786953368879697</v>
      </c>
      <c r="M38" s="262">
        <v>11.786953368879697</v>
      </c>
      <c r="N38" s="262">
        <v>64.356953368879701</v>
      </c>
      <c r="O38" s="262">
        <v>66.686248230949801</v>
      </c>
      <c r="P38" s="262">
        <v>66.686248230949801</v>
      </c>
      <c r="Q38" s="262">
        <v>66.686248230949801</v>
      </c>
      <c r="R38" s="262">
        <v>66.686248230949801</v>
      </c>
      <c r="S38" s="262">
        <v>66.686248230949801</v>
      </c>
      <c r="T38" s="262">
        <v>66.686248230949801</v>
      </c>
      <c r="U38" s="262">
        <v>66.686248230949801</v>
      </c>
      <c r="V38" s="262">
        <v>68.229243703671955</v>
      </c>
      <c r="W38" s="262">
        <v>69.845069509415026</v>
      </c>
      <c r="X38" s="262">
        <v>71.431897810576032</v>
      </c>
      <c r="Y38" s="262">
        <v>73.003862091806837</v>
      </c>
      <c r="Z38" s="262">
        <v>73.525303263146526</v>
      </c>
      <c r="AA38" s="262">
        <v>74.275191426348556</v>
      </c>
      <c r="AB38" s="262">
        <v>74.922057153944237</v>
      </c>
      <c r="AC38" s="262">
        <v>75.558469143047532</v>
      </c>
      <c r="AD38" s="262">
        <v>76.308489590238011</v>
      </c>
      <c r="AE38" s="262">
        <v>77.316702416075373</v>
      </c>
      <c r="AF38" s="262">
        <v>78.304623186780361</v>
      </c>
      <c r="AG38" s="262">
        <v>79.221395497474163</v>
      </c>
      <c r="AH38" s="262">
        <v>80.12958864905238</v>
      </c>
      <c r="AI38" s="262">
        <v>81.049238848049328</v>
      </c>
      <c r="AJ38" s="262">
        <v>78.465171823785184</v>
      </c>
      <c r="AK38" s="262">
        <v>75.897433478640437</v>
      </c>
      <c r="AL38" s="262">
        <v>73.315241876817723</v>
      </c>
      <c r="AM38" s="262">
        <v>70.727017328856348</v>
      </c>
      <c r="AN38" s="262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4" t="s">
        <v>68</v>
      </c>
      <c r="B39" s="263">
        <v>4.2102716256046095</v>
      </c>
      <c r="C39" s="263">
        <v>4.2102716256046095</v>
      </c>
      <c r="D39" s="263">
        <v>6.4660607164092285</v>
      </c>
      <c r="E39" s="263">
        <v>6.4660607164092285</v>
      </c>
      <c r="F39" s="263">
        <v>6.4660607164092285</v>
      </c>
      <c r="G39" s="263">
        <v>6.4660607164092285</v>
      </c>
      <c r="H39" s="263">
        <v>6.4660607164092285</v>
      </c>
      <c r="I39" s="263">
        <v>6.4660607164092285</v>
      </c>
      <c r="J39" s="263">
        <v>6.4660607164092285</v>
      </c>
      <c r="K39" s="263">
        <v>6.4660607164092285</v>
      </c>
      <c r="L39" s="263">
        <v>6.4660607164092285</v>
      </c>
      <c r="M39" s="263">
        <v>6.4660607164092285</v>
      </c>
      <c r="N39" s="263">
        <v>23.881187840360482</v>
      </c>
      <c r="O39" s="263">
        <v>46.128740107146697</v>
      </c>
      <c r="P39" s="263">
        <v>46.128740107146697</v>
      </c>
      <c r="Q39" s="263">
        <v>46.128740107146697</v>
      </c>
      <c r="R39" s="263">
        <v>46.128740107146697</v>
      </c>
      <c r="S39" s="263">
        <v>46.128740107146697</v>
      </c>
      <c r="T39" s="263">
        <v>46.128740107146697</v>
      </c>
      <c r="U39" s="263">
        <v>46.128740107146697</v>
      </c>
      <c r="V39" s="263">
        <v>46.558971309630522</v>
      </c>
      <c r="W39" s="263">
        <v>46.389202512114345</v>
      </c>
      <c r="X39" s="263">
        <v>46.819433714598169</v>
      </c>
      <c r="Y39" s="263">
        <v>48.368664917081979</v>
      </c>
      <c r="Z39" s="263">
        <v>53.92743493266547</v>
      </c>
      <c r="AA39" s="263">
        <v>59.034204948248963</v>
      </c>
      <c r="AB39" s="263">
        <v>64.037974963832454</v>
      </c>
      <c r="AC39" s="263">
        <v>69.20074497941593</v>
      </c>
      <c r="AD39" s="263">
        <v>74.769514994999426</v>
      </c>
      <c r="AE39" s="263">
        <v>78.697494539668298</v>
      </c>
      <c r="AF39" s="263">
        <v>82.642474084337181</v>
      </c>
      <c r="AG39" s="263">
        <v>86.627453629006069</v>
      </c>
      <c r="AH39" s="263">
        <v>90.581433173674938</v>
      </c>
      <c r="AI39" s="263">
        <v>94.623412718343801</v>
      </c>
      <c r="AJ39" s="263">
        <v>95.615587102648405</v>
      </c>
      <c r="AK39" s="263">
        <v>96.607761486953024</v>
      </c>
      <c r="AL39" s="263">
        <v>97.599935871257642</v>
      </c>
      <c r="AM39" s="263">
        <v>98.592110255562247</v>
      </c>
      <c r="AN39" s="263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2">
        <v>3.6495059333171662</v>
      </c>
      <c r="C40" s="262">
        <v>3.6495059333171662</v>
      </c>
      <c r="D40" s="262">
        <v>6.1561470782765824</v>
      </c>
      <c r="E40" s="262">
        <v>6.5</v>
      </c>
      <c r="F40" s="262">
        <v>6.5</v>
      </c>
      <c r="G40" s="262">
        <v>6.5</v>
      </c>
      <c r="H40" s="262">
        <v>6.5</v>
      </c>
      <c r="I40" s="262">
        <v>6.5</v>
      </c>
      <c r="J40" s="262">
        <v>6.5</v>
      </c>
      <c r="K40" s="262">
        <v>6.5</v>
      </c>
      <c r="L40" s="262">
        <v>6.5</v>
      </c>
      <c r="M40" s="262">
        <v>6.5</v>
      </c>
      <c r="N40" s="262">
        <v>31.60619943512809</v>
      </c>
      <c r="O40" s="262">
        <v>31.266920206494341</v>
      </c>
      <c r="P40" s="262">
        <v>31.266920206494341</v>
      </c>
      <c r="Q40" s="262">
        <v>31.266920206494341</v>
      </c>
      <c r="R40" s="262">
        <v>31.266920206494341</v>
      </c>
      <c r="S40" s="262">
        <v>31.266920206494341</v>
      </c>
      <c r="T40" s="262">
        <v>31.266920206494341</v>
      </c>
      <c r="U40" s="262">
        <v>31.266920206494341</v>
      </c>
      <c r="V40" s="262">
        <v>34.034533985011066</v>
      </c>
      <c r="W40" s="262">
        <v>36.80486273844933</v>
      </c>
      <c r="X40" s="262">
        <v>39.574110520615562</v>
      </c>
      <c r="Y40" s="262">
        <v>42.342834023133165</v>
      </c>
      <c r="Z40" s="262">
        <v>43.413034811945707</v>
      </c>
      <c r="AA40" s="262">
        <v>44.484506633842841</v>
      </c>
      <c r="AB40" s="262">
        <v>45.551866257308248</v>
      </c>
      <c r="AC40" s="262">
        <v>46.619092211330198</v>
      </c>
      <c r="AD40" s="262">
        <v>47.6907178531686</v>
      </c>
      <c r="AE40" s="262">
        <v>48.19196440060162</v>
      </c>
      <c r="AF40" s="262">
        <v>48.69247030510212</v>
      </c>
      <c r="AG40" s="262">
        <v>49.190391479555814</v>
      </c>
      <c r="AH40" s="262">
        <v>49.688080032863859</v>
      </c>
      <c r="AI40" s="262">
        <v>50.185229807861091</v>
      </c>
      <c r="AJ40" s="262">
        <v>50.363951649285546</v>
      </c>
      <c r="AK40" s="262">
        <v>50.543282192503234</v>
      </c>
      <c r="AL40" s="262">
        <v>50.722073946073976</v>
      </c>
      <c r="AM40" s="262">
        <v>50.900640803000826</v>
      </c>
      <c r="AN40" s="262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4" t="s">
        <v>76</v>
      </c>
      <c r="B41" s="263">
        <v>0</v>
      </c>
      <c r="C41" s="263">
        <v>0</v>
      </c>
      <c r="D41" s="263">
        <v>0</v>
      </c>
      <c r="E41" s="263">
        <v>0</v>
      </c>
      <c r="F41" s="263">
        <v>0</v>
      </c>
      <c r="G41" s="263">
        <v>0</v>
      </c>
      <c r="H41" s="263">
        <v>0</v>
      </c>
      <c r="I41" s="263">
        <v>0</v>
      </c>
      <c r="J41" s="263">
        <v>0</v>
      </c>
      <c r="K41" s="263">
        <v>0</v>
      </c>
      <c r="L41" s="263">
        <v>0</v>
      </c>
      <c r="M41" s="263">
        <v>0</v>
      </c>
      <c r="N41" s="263">
        <v>0.64218281249833953</v>
      </c>
      <c r="O41" s="263">
        <v>1.7664259372694027</v>
      </c>
      <c r="P41" s="263">
        <v>1.7664259372694027</v>
      </c>
      <c r="Q41" s="263">
        <v>1.7664259372694027</v>
      </c>
      <c r="R41" s="263">
        <v>1.7664259372694027</v>
      </c>
      <c r="S41" s="263">
        <v>1.7664259372694027</v>
      </c>
      <c r="T41" s="263">
        <v>1.7664259372694027</v>
      </c>
      <c r="U41" s="263">
        <v>1.7664259372694027</v>
      </c>
      <c r="V41" s="263">
        <v>1.9743721629312017</v>
      </c>
      <c r="W41" s="263">
        <v>2.1823183885930009</v>
      </c>
      <c r="X41" s="263">
        <v>2.3902646142547996</v>
      </c>
      <c r="Y41" s="263">
        <v>2.598210839916598</v>
      </c>
      <c r="Z41" s="263">
        <v>2.8291333022314697</v>
      </c>
      <c r="AA41" s="263">
        <v>3.0600557645463415</v>
      </c>
      <c r="AB41" s="263">
        <v>3.2909782268612129</v>
      </c>
      <c r="AC41" s="263">
        <v>3.5219006891760847</v>
      </c>
      <c r="AD41" s="263">
        <v>3.7528231514909556</v>
      </c>
      <c r="AE41" s="263">
        <v>3.9404721982758106</v>
      </c>
      <c r="AF41" s="263">
        <v>4.1281212450606652</v>
      </c>
      <c r="AG41" s="263">
        <v>4.3157702918455199</v>
      </c>
      <c r="AH41" s="263">
        <v>4.5034193386303745</v>
      </c>
      <c r="AI41" s="263">
        <v>4.6910683854152291</v>
      </c>
      <c r="AJ41" s="263">
        <v>4.723560493593447</v>
      </c>
      <c r="AK41" s="263">
        <v>4.7560526017716649</v>
      </c>
      <c r="AL41" s="263">
        <v>4.7885447099498828</v>
      </c>
      <c r="AM41" s="263">
        <v>4.8210368181280998</v>
      </c>
      <c r="AN41" s="263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7" t="s">
        <v>70</v>
      </c>
      <c r="B42" s="361">
        <f t="shared" ref="B42:AM42" si="4">SUM(B36:B41)</f>
        <v>51.035668516078516</v>
      </c>
      <c r="C42" s="361">
        <f t="shared" si="4"/>
        <v>51.035668516078516</v>
      </c>
      <c r="D42" s="361">
        <f t="shared" si="4"/>
        <v>58.349581369164675</v>
      </c>
      <c r="E42" s="361">
        <f t="shared" si="4"/>
        <v>58.71767170629186</v>
      </c>
      <c r="F42" s="361">
        <f t="shared" si="4"/>
        <v>58.71767170629186</v>
      </c>
      <c r="G42" s="361">
        <f t="shared" si="4"/>
        <v>61.169770002724462</v>
      </c>
      <c r="H42" s="361">
        <f t="shared" si="4"/>
        <v>61.169770002724462</v>
      </c>
      <c r="I42" s="361">
        <f t="shared" si="4"/>
        <v>63.311506540256957</v>
      </c>
      <c r="J42" s="361">
        <f t="shared" si="4"/>
        <v>65.453243077789452</v>
      </c>
      <c r="K42" s="361">
        <f t="shared" si="4"/>
        <v>67.594979615321947</v>
      </c>
      <c r="L42" s="361">
        <f t="shared" si="4"/>
        <v>69.736716152854441</v>
      </c>
      <c r="M42" s="361">
        <f t="shared" si="4"/>
        <v>80.445398840516916</v>
      </c>
      <c r="N42" s="361">
        <f t="shared" si="4"/>
        <v>305.05890821209459</v>
      </c>
      <c r="O42" s="361">
        <f t="shared" ref="O42:T42" si="5">SUM(O36:O41)</f>
        <v>330.42071923708824</v>
      </c>
      <c r="P42" s="361">
        <f t="shared" si="5"/>
        <v>330.42071923708824</v>
      </c>
      <c r="Q42" s="361">
        <f t="shared" si="5"/>
        <v>330.42071923708824</v>
      </c>
      <c r="R42" s="361">
        <f t="shared" si="5"/>
        <v>330.42071923708824</v>
      </c>
      <c r="S42" s="361">
        <f t="shared" si="5"/>
        <v>330.42071923708824</v>
      </c>
      <c r="T42" s="361">
        <f t="shared" si="5"/>
        <v>330.42071923708824</v>
      </c>
      <c r="U42" s="361">
        <f t="shared" si="4"/>
        <v>330.42071923708824</v>
      </c>
      <c r="V42" s="361">
        <f t="shared" si="4"/>
        <v>335.82980360965576</v>
      </c>
      <c r="W42" s="361">
        <f t="shared" si="4"/>
        <v>341.88557085629344</v>
      </c>
      <c r="X42" s="361">
        <f t="shared" si="4"/>
        <v>348.48864952319121</v>
      </c>
      <c r="Y42" s="361">
        <f t="shared" si="4"/>
        <v>356.18437381062643</v>
      </c>
      <c r="Z42" s="361">
        <f t="shared" si="4"/>
        <v>369.4879479318501</v>
      </c>
      <c r="AA42" s="361">
        <f t="shared" si="4"/>
        <v>382.5958256042307</v>
      </c>
      <c r="AB42" s="361">
        <f t="shared" si="4"/>
        <v>395.40755596476566</v>
      </c>
      <c r="AC42" s="361">
        <f t="shared" si="4"/>
        <v>408.36490302437363</v>
      </c>
      <c r="AD42" s="361">
        <f t="shared" si="4"/>
        <v>421.93828417097109</v>
      </c>
      <c r="AE42" s="361">
        <f t="shared" si="4"/>
        <v>428.73902582463683</v>
      </c>
      <c r="AF42" s="361">
        <f t="shared" si="4"/>
        <v>435.52024314407703</v>
      </c>
      <c r="AG42" s="361">
        <f t="shared" si="4"/>
        <v>442.21366384329474</v>
      </c>
      <c r="AH42" s="361">
        <f t="shared" si="4"/>
        <v>448.86240714888538</v>
      </c>
      <c r="AI42" s="361">
        <f t="shared" si="4"/>
        <v>455.59879938285877</v>
      </c>
      <c r="AJ42" s="361">
        <f t="shared" si="4"/>
        <v>454.0581065701175</v>
      </c>
      <c r="AK42" s="361">
        <f t="shared" si="4"/>
        <v>452.54708303148215</v>
      </c>
      <c r="AL42" s="361">
        <f t="shared" si="4"/>
        <v>451.00979786868442</v>
      </c>
      <c r="AM42" s="361">
        <f t="shared" si="4"/>
        <v>449.461550819053</v>
      </c>
      <c r="AN42" s="361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59"/>
      <c r="C43" s="359"/>
      <c r="D43" s="359"/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59"/>
      <c r="P43" s="359"/>
      <c r="Q43" s="359"/>
      <c r="R43" s="359"/>
      <c r="S43" s="359"/>
      <c r="T43" s="359"/>
      <c r="U43" s="359"/>
      <c r="V43" s="359"/>
      <c r="W43" s="359"/>
      <c r="X43" s="359"/>
      <c r="Y43" s="359"/>
      <c r="Z43" s="359"/>
      <c r="AA43" s="359"/>
      <c r="AB43" s="359"/>
      <c r="AC43" s="359"/>
      <c r="AD43" s="359"/>
      <c r="AE43" s="359"/>
      <c r="AF43" s="359"/>
      <c r="AG43" s="359"/>
      <c r="AH43" s="359"/>
      <c r="AI43" s="359"/>
      <c r="AJ43" s="359"/>
      <c r="AK43" s="359"/>
      <c r="AL43" s="359"/>
      <c r="AM43" s="359"/>
      <c r="AN43" s="359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6" t="s">
        <v>77</v>
      </c>
      <c r="B44" s="367">
        <f>B$16</f>
        <v>2012</v>
      </c>
      <c r="C44" s="367">
        <f t="shared" ref="C44:AN44" si="6">C$16</f>
        <v>2013</v>
      </c>
      <c r="D44" s="367">
        <f t="shared" si="6"/>
        <v>2014</v>
      </c>
      <c r="E44" s="367">
        <f t="shared" si="6"/>
        <v>2015</v>
      </c>
      <c r="F44" s="367">
        <f t="shared" si="6"/>
        <v>2016</v>
      </c>
      <c r="G44" s="367">
        <f t="shared" si="6"/>
        <v>2017</v>
      </c>
      <c r="H44" s="367">
        <f t="shared" si="6"/>
        <v>2018</v>
      </c>
      <c r="I44" s="367">
        <f t="shared" si="6"/>
        <v>2019</v>
      </c>
      <c r="J44" s="367">
        <f t="shared" si="6"/>
        <v>2020</v>
      </c>
      <c r="K44" s="367">
        <f t="shared" si="6"/>
        <v>2021</v>
      </c>
      <c r="L44" s="367">
        <f t="shared" si="6"/>
        <v>2022</v>
      </c>
      <c r="M44" s="367">
        <f t="shared" si="6"/>
        <v>2023</v>
      </c>
      <c r="N44" s="367">
        <f t="shared" si="6"/>
        <v>2024</v>
      </c>
      <c r="O44" s="367">
        <f t="shared" si="6"/>
        <v>2025</v>
      </c>
      <c r="P44" s="367">
        <f t="shared" si="6"/>
        <v>2026</v>
      </c>
      <c r="Q44" s="367">
        <f t="shared" si="6"/>
        <v>2027</v>
      </c>
      <c r="R44" s="367">
        <f t="shared" si="6"/>
        <v>2028</v>
      </c>
      <c r="S44" s="367">
        <f t="shared" si="6"/>
        <v>2029</v>
      </c>
      <c r="T44" s="367">
        <f t="shared" si="6"/>
        <v>2030</v>
      </c>
      <c r="U44" s="367">
        <f t="shared" si="6"/>
        <v>2031</v>
      </c>
      <c r="V44" s="367">
        <f t="shared" si="6"/>
        <v>2032</v>
      </c>
      <c r="W44" s="367">
        <f t="shared" si="6"/>
        <v>2033</v>
      </c>
      <c r="X44" s="367">
        <f t="shared" si="6"/>
        <v>2034</v>
      </c>
      <c r="Y44" s="367">
        <f t="shared" si="6"/>
        <v>2035</v>
      </c>
      <c r="Z44" s="367">
        <f t="shared" si="6"/>
        <v>2036</v>
      </c>
      <c r="AA44" s="367">
        <f t="shared" si="6"/>
        <v>2037</v>
      </c>
      <c r="AB44" s="367">
        <f t="shared" si="6"/>
        <v>2038</v>
      </c>
      <c r="AC44" s="367">
        <f t="shared" si="6"/>
        <v>2039</v>
      </c>
      <c r="AD44" s="367">
        <f t="shared" si="6"/>
        <v>2040</v>
      </c>
      <c r="AE44" s="367">
        <f t="shared" si="6"/>
        <v>2041</v>
      </c>
      <c r="AF44" s="367">
        <f t="shared" si="6"/>
        <v>2042</v>
      </c>
      <c r="AG44" s="367">
        <f t="shared" si="6"/>
        <v>2043</v>
      </c>
      <c r="AH44" s="367">
        <f t="shared" si="6"/>
        <v>2044</v>
      </c>
      <c r="AI44" s="367">
        <f t="shared" si="6"/>
        <v>2045</v>
      </c>
      <c r="AJ44" s="367">
        <f t="shared" si="6"/>
        <v>2046</v>
      </c>
      <c r="AK44" s="367">
        <f t="shared" si="6"/>
        <v>2047</v>
      </c>
      <c r="AL44" s="367">
        <f t="shared" si="6"/>
        <v>2048</v>
      </c>
      <c r="AM44" s="367">
        <f t="shared" si="6"/>
        <v>2049</v>
      </c>
      <c r="AN44" s="367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2">
        <v>62</v>
      </c>
      <c r="C45" s="262">
        <v>62</v>
      </c>
      <c r="D45" s="262">
        <v>62</v>
      </c>
      <c r="E45" s="262">
        <v>62</v>
      </c>
      <c r="F45" s="262">
        <v>62</v>
      </c>
      <c r="G45" s="262">
        <v>62</v>
      </c>
      <c r="H45" s="262">
        <v>62</v>
      </c>
      <c r="I45" s="262">
        <v>62</v>
      </c>
      <c r="J45" s="262">
        <v>62</v>
      </c>
      <c r="K45" s="262">
        <v>62</v>
      </c>
      <c r="L45" s="262">
        <v>62</v>
      </c>
      <c r="M45" s="262">
        <v>62</v>
      </c>
      <c r="N45" s="262">
        <v>62</v>
      </c>
      <c r="O45" s="262">
        <v>62</v>
      </c>
      <c r="P45" s="262">
        <v>62</v>
      </c>
      <c r="Q45" s="262">
        <v>62</v>
      </c>
      <c r="R45" s="262">
        <v>62</v>
      </c>
      <c r="S45" s="262">
        <v>62</v>
      </c>
      <c r="T45" s="262">
        <v>62</v>
      </c>
      <c r="U45" s="262">
        <v>62</v>
      </c>
      <c r="V45" s="262">
        <v>62</v>
      </c>
      <c r="W45" s="262">
        <v>62</v>
      </c>
      <c r="X45" s="262">
        <v>62</v>
      </c>
      <c r="Y45" s="262">
        <v>62</v>
      </c>
      <c r="Z45" s="262">
        <v>62</v>
      </c>
      <c r="AA45" s="262">
        <v>62</v>
      </c>
      <c r="AB45" s="262">
        <v>62</v>
      </c>
      <c r="AC45" s="262">
        <v>62</v>
      </c>
      <c r="AD45" s="262">
        <v>62</v>
      </c>
      <c r="AE45" s="262">
        <v>62</v>
      </c>
      <c r="AF45" s="262">
        <v>62</v>
      </c>
      <c r="AG45" s="262">
        <v>62</v>
      </c>
      <c r="AH45" s="262">
        <v>62</v>
      </c>
      <c r="AI45" s="262">
        <v>62</v>
      </c>
      <c r="AJ45" s="262">
        <v>62</v>
      </c>
      <c r="AK45" s="262">
        <v>62</v>
      </c>
      <c r="AL45" s="262">
        <v>62</v>
      </c>
      <c r="AM45" s="262">
        <v>62</v>
      </c>
      <c r="AN45" s="262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4" t="s">
        <v>66</v>
      </c>
      <c r="B46" s="263">
        <v>14</v>
      </c>
      <c r="C46" s="263">
        <v>14</v>
      </c>
      <c r="D46" s="263">
        <v>14</v>
      </c>
      <c r="E46" s="263">
        <v>14</v>
      </c>
      <c r="F46" s="263">
        <v>14</v>
      </c>
      <c r="G46" s="263">
        <v>14</v>
      </c>
      <c r="H46" s="263">
        <v>14</v>
      </c>
      <c r="I46" s="263">
        <v>14</v>
      </c>
      <c r="J46" s="263">
        <v>14</v>
      </c>
      <c r="K46" s="263">
        <v>14</v>
      </c>
      <c r="L46" s="263">
        <v>14</v>
      </c>
      <c r="M46" s="263">
        <v>14</v>
      </c>
      <c r="N46" s="263">
        <v>66.88</v>
      </c>
      <c r="O46" s="263">
        <v>66.88</v>
      </c>
      <c r="P46" s="263">
        <v>66.88</v>
      </c>
      <c r="Q46" s="263">
        <v>66.88</v>
      </c>
      <c r="R46" s="263">
        <v>66.88</v>
      </c>
      <c r="S46" s="263">
        <v>66.88</v>
      </c>
      <c r="T46" s="263">
        <v>66.88</v>
      </c>
      <c r="U46" s="263">
        <v>66.88</v>
      </c>
      <c r="V46" s="263">
        <v>66.88</v>
      </c>
      <c r="W46" s="263">
        <v>66.88</v>
      </c>
      <c r="X46" s="263">
        <v>66.88</v>
      </c>
      <c r="Y46" s="263">
        <v>66.88</v>
      </c>
      <c r="Z46" s="263">
        <v>66.88</v>
      </c>
      <c r="AA46" s="263">
        <v>66.88</v>
      </c>
      <c r="AB46" s="263">
        <v>66.88</v>
      </c>
      <c r="AC46" s="263">
        <v>66.88</v>
      </c>
      <c r="AD46" s="263">
        <v>66.88</v>
      </c>
      <c r="AE46" s="263">
        <v>66.88</v>
      </c>
      <c r="AF46" s="263">
        <v>66.88</v>
      </c>
      <c r="AG46" s="263">
        <v>66.88</v>
      </c>
      <c r="AH46" s="263">
        <v>66.88</v>
      </c>
      <c r="AI46" s="263">
        <v>66.88</v>
      </c>
      <c r="AJ46" s="263">
        <v>66.88</v>
      </c>
      <c r="AK46" s="263">
        <v>66.88</v>
      </c>
      <c r="AL46" s="263">
        <v>66.88</v>
      </c>
      <c r="AM46" s="263">
        <v>66.88</v>
      </c>
      <c r="AN46" s="263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2">
        <v>28</v>
      </c>
      <c r="C47" s="262">
        <v>28</v>
      </c>
      <c r="D47" s="262">
        <v>28</v>
      </c>
      <c r="E47" s="262">
        <v>28</v>
      </c>
      <c r="F47" s="262">
        <v>28</v>
      </c>
      <c r="G47" s="262">
        <v>28</v>
      </c>
      <c r="H47" s="262">
        <v>28</v>
      </c>
      <c r="I47" s="262">
        <v>28</v>
      </c>
      <c r="J47" s="262">
        <v>28</v>
      </c>
      <c r="K47" s="262">
        <v>28</v>
      </c>
      <c r="L47" s="262">
        <v>28</v>
      </c>
      <c r="M47" s="262">
        <v>28</v>
      </c>
      <c r="N47" s="262">
        <v>52.57</v>
      </c>
      <c r="O47" s="262">
        <v>52.57</v>
      </c>
      <c r="P47" s="262">
        <v>52.57</v>
      </c>
      <c r="Q47" s="262">
        <v>52.57</v>
      </c>
      <c r="R47" s="262">
        <v>52.57</v>
      </c>
      <c r="S47" s="262">
        <v>52.57</v>
      </c>
      <c r="T47" s="262">
        <v>52.57</v>
      </c>
      <c r="U47" s="262">
        <v>52.57</v>
      </c>
      <c r="V47" s="262">
        <v>52.57</v>
      </c>
      <c r="W47" s="262">
        <v>52.57</v>
      </c>
      <c r="X47" s="262">
        <v>52.57</v>
      </c>
      <c r="Y47" s="262">
        <v>52.57</v>
      </c>
      <c r="Z47" s="262">
        <v>52.57</v>
      </c>
      <c r="AA47" s="262">
        <v>52.57</v>
      </c>
      <c r="AB47" s="262">
        <v>52.57</v>
      </c>
      <c r="AC47" s="262">
        <v>52.57</v>
      </c>
      <c r="AD47" s="262">
        <v>52.57</v>
      </c>
      <c r="AE47" s="262">
        <v>52.57</v>
      </c>
      <c r="AF47" s="262">
        <v>52.57</v>
      </c>
      <c r="AG47" s="262">
        <v>52.57</v>
      </c>
      <c r="AH47" s="262">
        <v>52.57</v>
      </c>
      <c r="AI47" s="262">
        <v>52.57</v>
      </c>
      <c r="AJ47" s="262">
        <v>52.57</v>
      </c>
      <c r="AK47" s="262">
        <v>52.57</v>
      </c>
      <c r="AL47" s="262">
        <v>52.57</v>
      </c>
      <c r="AM47" s="262">
        <v>52.57</v>
      </c>
      <c r="AN47" s="262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4" t="s">
        <v>68</v>
      </c>
      <c r="B48" s="263">
        <v>28</v>
      </c>
      <c r="C48" s="263">
        <v>28</v>
      </c>
      <c r="D48" s="263">
        <v>28</v>
      </c>
      <c r="E48" s="263">
        <v>28</v>
      </c>
      <c r="F48" s="263">
        <v>28</v>
      </c>
      <c r="G48" s="263">
        <v>28</v>
      </c>
      <c r="H48" s="263">
        <v>28</v>
      </c>
      <c r="I48" s="263">
        <v>28</v>
      </c>
      <c r="J48" s="263">
        <v>28</v>
      </c>
      <c r="K48" s="263">
        <v>28</v>
      </c>
      <c r="L48" s="263">
        <v>28</v>
      </c>
      <c r="M48" s="263">
        <v>28</v>
      </c>
      <c r="N48" s="263">
        <v>14</v>
      </c>
      <c r="O48" s="263">
        <v>14</v>
      </c>
      <c r="P48" s="263">
        <v>14</v>
      </c>
      <c r="Q48" s="263">
        <v>14</v>
      </c>
      <c r="R48" s="263">
        <v>14</v>
      </c>
      <c r="S48" s="263">
        <v>14</v>
      </c>
      <c r="T48" s="263">
        <v>14</v>
      </c>
      <c r="U48" s="263">
        <v>14</v>
      </c>
      <c r="V48" s="263">
        <v>14</v>
      </c>
      <c r="W48" s="263">
        <v>14</v>
      </c>
      <c r="X48" s="263">
        <v>14</v>
      </c>
      <c r="Y48" s="263">
        <v>14</v>
      </c>
      <c r="Z48" s="263">
        <v>14</v>
      </c>
      <c r="AA48" s="263">
        <v>14</v>
      </c>
      <c r="AB48" s="263">
        <v>14</v>
      </c>
      <c r="AC48" s="263">
        <v>14</v>
      </c>
      <c r="AD48" s="263">
        <v>14</v>
      </c>
      <c r="AE48" s="263">
        <v>14</v>
      </c>
      <c r="AF48" s="263">
        <v>14</v>
      </c>
      <c r="AG48" s="263">
        <v>14</v>
      </c>
      <c r="AH48" s="263">
        <v>14</v>
      </c>
      <c r="AI48" s="263">
        <v>14</v>
      </c>
      <c r="AJ48" s="263">
        <v>14</v>
      </c>
      <c r="AK48" s="263">
        <v>14</v>
      </c>
      <c r="AL48" s="263">
        <v>14</v>
      </c>
      <c r="AM48" s="263">
        <v>14</v>
      </c>
      <c r="AN48" s="263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2">
        <v>21</v>
      </c>
      <c r="C49" s="262">
        <v>21</v>
      </c>
      <c r="D49" s="262">
        <v>21</v>
      </c>
      <c r="E49" s="262">
        <v>21</v>
      </c>
      <c r="F49" s="262">
        <v>21</v>
      </c>
      <c r="G49" s="262">
        <v>21</v>
      </c>
      <c r="H49" s="262">
        <v>21</v>
      </c>
      <c r="I49" s="262">
        <v>21</v>
      </c>
      <c r="J49" s="262">
        <v>21</v>
      </c>
      <c r="K49" s="262">
        <v>21</v>
      </c>
      <c r="L49" s="262">
        <v>21</v>
      </c>
      <c r="M49" s="262">
        <v>21</v>
      </c>
      <c r="N49" s="262">
        <v>21</v>
      </c>
      <c r="O49" s="262">
        <v>21</v>
      </c>
      <c r="P49" s="262">
        <v>21</v>
      </c>
      <c r="Q49" s="262">
        <v>21</v>
      </c>
      <c r="R49" s="262">
        <v>21</v>
      </c>
      <c r="S49" s="262">
        <v>21</v>
      </c>
      <c r="T49" s="262">
        <v>21</v>
      </c>
      <c r="U49" s="262">
        <v>21</v>
      </c>
      <c r="V49" s="262">
        <v>21</v>
      </c>
      <c r="W49" s="262">
        <v>21</v>
      </c>
      <c r="X49" s="262">
        <v>21</v>
      </c>
      <c r="Y49" s="262">
        <v>21</v>
      </c>
      <c r="Z49" s="262">
        <v>21</v>
      </c>
      <c r="AA49" s="262">
        <v>21</v>
      </c>
      <c r="AB49" s="262">
        <v>21</v>
      </c>
      <c r="AC49" s="262">
        <v>21</v>
      </c>
      <c r="AD49" s="262">
        <v>21</v>
      </c>
      <c r="AE49" s="262">
        <v>21</v>
      </c>
      <c r="AF49" s="262">
        <v>21</v>
      </c>
      <c r="AG49" s="262">
        <v>21</v>
      </c>
      <c r="AH49" s="262">
        <v>21</v>
      </c>
      <c r="AI49" s="262">
        <v>21</v>
      </c>
      <c r="AJ49" s="262">
        <v>21</v>
      </c>
      <c r="AK49" s="262">
        <v>21</v>
      </c>
      <c r="AL49" s="262">
        <v>21</v>
      </c>
      <c r="AM49" s="262">
        <v>21</v>
      </c>
      <c r="AN49" s="262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4" t="s">
        <v>76</v>
      </c>
      <c r="B50" s="263">
        <v>0</v>
      </c>
      <c r="C50" s="263"/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7" t="s">
        <v>70</v>
      </c>
      <c r="B51" s="361">
        <f t="shared" ref="B51:AM51" si="7">SUM(B45:B50)</f>
        <v>153</v>
      </c>
      <c r="C51" s="361">
        <f t="shared" si="7"/>
        <v>153</v>
      </c>
      <c r="D51" s="361">
        <f t="shared" si="7"/>
        <v>153</v>
      </c>
      <c r="E51" s="361">
        <f t="shared" si="7"/>
        <v>153</v>
      </c>
      <c r="F51" s="361">
        <f t="shared" si="7"/>
        <v>153</v>
      </c>
      <c r="G51" s="361">
        <f t="shared" si="7"/>
        <v>153</v>
      </c>
      <c r="H51" s="361">
        <f t="shared" si="7"/>
        <v>153</v>
      </c>
      <c r="I51" s="361">
        <f t="shared" si="7"/>
        <v>153</v>
      </c>
      <c r="J51" s="361">
        <f t="shared" si="7"/>
        <v>153</v>
      </c>
      <c r="K51" s="361">
        <f t="shared" si="7"/>
        <v>153</v>
      </c>
      <c r="L51" s="361">
        <f t="shared" si="7"/>
        <v>153</v>
      </c>
      <c r="M51" s="361">
        <f t="shared" si="7"/>
        <v>153</v>
      </c>
      <c r="N51" s="361">
        <f t="shared" si="7"/>
        <v>216.45</v>
      </c>
      <c r="O51" s="361">
        <f t="shared" ref="O51:T51" si="8">SUM(O45:O50)</f>
        <v>216.45</v>
      </c>
      <c r="P51" s="361">
        <f t="shared" si="8"/>
        <v>216.45</v>
      </c>
      <c r="Q51" s="361">
        <f t="shared" si="8"/>
        <v>216.45</v>
      </c>
      <c r="R51" s="361">
        <f t="shared" si="8"/>
        <v>216.45</v>
      </c>
      <c r="S51" s="361">
        <f t="shared" si="8"/>
        <v>216.45</v>
      </c>
      <c r="T51" s="361">
        <f t="shared" si="8"/>
        <v>216.45</v>
      </c>
      <c r="U51" s="361">
        <f t="shared" si="7"/>
        <v>216.45</v>
      </c>
      <c r="V51" s="361">
        <f t="shared" si="7"/>
        <v>216.45</v>
      </c>
      <c r="W51" s="361">
        <f t="shared" si="7"/>
        <v>216.45</v>
      </c>
      <c r="X51" s="361">
        <f t="shared" si="7"/>
        <v>216.45</v>
      </c>
      <c r="Y51" s="361">
        <f t="shared" si="7"/>
        <v>216.45</v>
      </c>
      <c r="Z51" s="361">
        <f t="shared" si="7"/>
        <v>216.45</v>
      </c>
      <c r="AA51" s="361">
        <f t="shared" si="7"/>
        <v>216.45</v>
      </c>
      <c r="AB51" s="361">
        <f t="shared" si="7"/>
        <v>216.45</v>
      </c>
      <c r="AC51" s="361">
        <f t="shared" si="7"/>
        <v>216.45</v>
      </c>
      <c r="AD51" s="361">
        <f t="shared" si="7"/>
        <v>216.45</v>
      </c>
      <c r="AE51" s="361">
        <f t="shared" si="7"/>
        <v>216.45</v>
      </c>
      <c r="AF51" s="361">
        <f t="shared" si="7"/>
        <v>216.45</v>
      </c>
      <c r="AG51" s="361">
        <f t="shared" si="7"/>
        <v>216.45</v>
      </c>
      <c r="AH51" s="361">
        <f t="shared" si="7"/>
        <v>216.45</v>
      </c>
      <c r="AI51" s="361">
        <f t="shared" si="7"/>
        <v>216.45</v>
      </c>
      <c r="AJ51" s="361">
        <f t="shared" si="7"/>
        <v>216.45</v>
      </c>
      <c r="AK51" s="361">
        <f t="shared" si="7"/>
        <v>216.45</v>
      </c>
      <c r="AL51" s="361">
        <f t="shared" si="7"/>
        <v>216.45</v>
      </c>
      <c r="AM51" s="361">
        <f t="shared" si="7"/>
        <v>216.45</v>
      </c>
      <c r="AN51" s="361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59"/>
      <c r="C52" s="359"/>
      <c r="D52" s="359"/>
      <c r="E52" s="359"/>
      <c r="F52" s="359"/>
      <c r="G52" s="359"/>
      <c r="H52" s="359"/>
      <c r="I52" s="359"/>
      <c r="J52" s="359"/>
      <c r="K52" s="359"/>
      <c r="L52" s="359"/>
      <c r="M52" s="359"/>
      <c r="N52" s="359"/>
      <c r="O52" s="359"/>
      <c r="P52" s="359"/>
      <c r="Q52" s="359"/>
      <c r="R52" s="359"/>
      <c r="S52" s="359"/>
      <c r="T52" s="359"/>
      <c r="U52" s="359"/>
      <c r="V52" s="359"/>
      <c r="W52" s="359"/>
      <c r="X52" s="359"/>
      <c r="Y52" s="359"/>
      <c r="Z52" s="359"/>
      <c r="AA52" s="359"/>
      <c r="AB52" s="359"/>
      <c r="AC52" s="359"/>
      <c r="AD52" s="359"/>
      <c r="AE52" s="359"/>
      <c r="AF52" s="359"/>
      <c r="AG52" s="359"/>
      <c r="AH52" s="359"/>
      <c r="AI52" s="359"/>
      <c r="AJ52" s="359"/>
      <c r="AK52" s="359"/>
      <c r="AL52" s="359"/>
      <c r="AM52" s="359"/>
      <c r="AN52" s="359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8" t="s">
        <v>78</v>
      </c>
      <c r="B53" s="359"/>
      <c r="C53" s="359"/>
      <c r="D53" s="359"/>
      <c r="E53" s="359"/>
      <c r="F53" s="359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  <c r="U53" s="359"/>
      <c r="V53" s="359"/>
      <c r="W53" s="359"/>
      <c r="X53" s="359"/>
      <c r="Y53" s="359"/>
      <c r="Z53" s="359"/>
      <c r="AA53" s="359"/>
      <c r="AB53" s="359"/>
      <c r="AC53" s="359"/>
      <c r="AD53" s="359"/>
      <c r="AE53" s="359"/>
      <c r="AF53" s="359"/>
      <c r="AG53" s="359"/>
      <c r="AH53" s="359"/>
      <c r="AI53" s="359"/>
      <c r="AJ53" s="359"/>
      <c r="AK53" s="359"/>
      <c r="AL53" s="359"/>
      <c r="AM53" s="359"/>
      <c r="AN53" s="359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6" t="s">
        <v>79</v>
      </c>
      <c r="B54" s="367">
        <f>B$16</f>
        <v>2012</v>
      </c>
      <c r="C54" s="367">
        <f t="shared" ref="C54:AN54" si="9">C$16</f>
        <v>2013</v>
      </c>
      <c r="D54" s="367">
        <f t="shared" si="9"/>
        <v>2014</v>
      </c>
      <c r="E54" s="367">
        <f t="shared" si="9"/>
        <v>2015</v>
      </c>
      <c r="F54" s="367">
        <f t="shared" si="9"/>
        <v>2016</v>
      </c>
      <c r="G54" s="367">
        <f t="shared" si="9"/>
        <v>2017</v>
      </c>
      <c r="H54" s="367">
        <f t="shared" si="9"/>
        <v>2018</v>
      </c>
      <c r="I54" s="367">
        <f t="shared" si="9"/>
        <v>2019</v>
      </c>
      <c r="J54" s="367">
        <f t="shared" si="9"/>
        <v>2020</v>
      </c>
      <c r="K54" s="367">
        <f t="shared" si="9"/>
        <v>2021</v>
      </c>
      <c r="L54" s="367">
        <f t="shared" si="9"/>
        <v>2022</v>
      </c>
      <c r="M54" s="367">
        <f t="shared" si="9"/>
        <v>2023</v>
      </c>
      <c r="N54" s="367">
        <f t="shared" si="9"/>
        <v>2024</v>
      </c>
      <c r="O54" s="367">
        <f t="shared" si="9"/>
        <v>2025</v>
      </c>
      <c r="P54" s="367">
        <f t="shared" si="9"/>
        <v>2026</v>
      </c>
      <c r="Q54" s="367">
        <f t="shared" si="9"/>
        <v>2027</v>
      </c>
      <c r="R54" s="367">
        <f t="shared" si="9"/>
        <v>2028</v>
      </c>
      <c r="S54" s="367">
        <f t="shared" si="9"/>
        <v>2029</v>
      </c>
      <c r="T54" s="367">
        <f t="shared" si="9"/>
        <v>2030</v>
      </c>
      <c r="U54" s="367">
        <f t="shared" si="9"/>
        <v>2031</v>
      </c>
      <c r="V54" s="367">
        <f t="shared" si="9"/>
        <v>2032</v>
      </c>
      <c r="W54" s="367">
        <f t="shared" si="9"/>
        <v>2033</v>
      </c>
      <c r="X54" s="367">
        <f t="shared" si="9"/>
        <v>2034</v>
      </c>
      <c r="Y54" s="367">
        <f t="shared" si="9"/>
        <v>2035</v>
      </c>
      <c r="Z54" s="367">
        <f t="shared" si="9"/>
        <v>2036</v>
      </c>
      <c r="AA54" s="367">
        <f t="shared" si="9"/>
        <v>2037</v>
      </c>
      <c r="AB54" s="367">
        <f t="shared" si="9"/>
        <v>2038</v>
      </c>
      <c r="AC54" s="367">
        <f t="shared" si="9"/>
        <v>2039</v>
      </c>
      <c r="AD54" s="367">
        <f t="shared" si="9"/>
        <v>2040</v>
      </c>
      <c r="AE54" s="367">
        <f t="shared" si="9"/>
        <v>2041</v>
      </c>
      <c r="AF54" s="367">
        <f t="shared" si="9"/>
        <v>2042</v>
      </c>
      <c r="AG54" s="367">
        <f t="shared" si="9"/>
        <v>2043</v>
      </c>
      <c r="AH54" s="367">
        <f t="shared" si="9"/>
        <v>2044</v>
      </c>
      <c r="AI54" s="367">
        <f t="shared" si="9"/>
        <v>2045</v>
      </c>
      <c r="AJ54" s="367">
        <f t="shared" si="9"/>
        <v>2046</v>
      </c>
      <c r="AK54" s="367">
        <f t="shared" si="9"/>
        <v>2047</v>
      </c>
      <c r="AL54" s="367">
        <f t="shared" si="9"/>
        <v>2048</v>
      </c>
      <c r="AM54" s="367">
        <f t="shared" si="9"/>
        <v>2049</v>
      </c>
      <c r="AN54" s="367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2">
        <v>30.838875708231104</v>
      </c>
      <c r="C55" s="262">
        <v>30.838875708231104</v>
      </c>
      <c r="D55" s="262">
        <v>33.064884544755401</v>
      </c>
      <c r="E55" s="262">
        <v>33.064884544755401</v>
      </c>
      <c r="F55" s="262">
        <v>33.064884544755401</v>
      </c>
      <c r="G55" s="262">
        <v>33.064884544755401</v>
      </c>
      <c r="H55" s="262">
        <v>33.064884544755401</v>
      </c>
      <c r="I55" s="262">
        <v>33.064884544755401</v>
      </c>
      <c r="J55" s="262">
        <v>35.206621082287896</v>
      </c>
      <c r="K55" s="262">
        <v>37.348357619820391</v>
      </c>
      <c r="L55" s="262">
        <v>39.490094157352885</v>
      </c>
      <c r="M55" s="262">
        <v>50.198776845015367</v>
      </c>
      <c r="N55" s="262">
        <v>50.198776845015367</v>
      </c>
      <c r="O55" s="262">
        <v>50.198776845015367</v>
      </c>
      <c r="P55" s="262">
        <v>50.198776845015367</v>
      </c>
      <c r="Q55" s="262">
        <v>50.198776845015367</v>
      </c>
      <c r="R55" s="262">
        <v>50.198776845015367</v>
      </c>
      <c r="S55" s="262">
        <v>50.198776845015367</v>
      </c>
      <c r="T55" s="262">
        <v>50.198776845015367</v>
      </c>
      <c r="U55" s="262">
        <v>50.198776845015367</v>
      </c>
      <c r="V55" s="262">
        <v>50.198776845015367</v>
      </c>
      <c r="W55" s="262">
        <v>50.198776845015367</v>
      </c>
      <c r="X55" s="262">
        <v>50.198776845015367</v>
      </c>
      <c r="Y55" s="262">
        <v>50.198776845015367</v>
      </c>
      <c r="Z55" s="262">
        <v>50.198776845015367</v>
      </c>
      <c r="AA55" s="262">
        <v>50.198776845015367</v>
      </c>
      <c r="AB55" s="262">
        <v>50.198776845015367</v>
      </c>
      <c r="AC55" s="262">
        <v>50.198776845015367</v>
      </c>
      <c r="AD55" s="262">
        <v>50.198776845015367</v>
      </c>
      <c r="AE55" s="262">
        <v>50.198776845015367</v>
      </c>
      <c r="AF55" s="262">
        <v>50.198776845015367</v>
      </c>
      <c r="AG55" s="262">
        <v>50.198776845015367</v>
      </c>
      <c r="AH55" s="262">
        <v>50.198776845015367</v>
      </c>
      <c r="AI55" s="262">
        <v>50.198776845015367</v>
      </c>
      <c r="AJ55" s="262">
        <v>50.198776845015367</v>
      </c>
      <c r="AK55" s="262">
        <v>50.198776845015367</v>
      </c>
      <c r="AL55" s="262">
        <v>50.198776845015367</v>
      </c>
      <c r="AM55" s="262">
        <v>50.198776845015367</v>
      </c>
      <c r="AN55" s="262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4" t="s">
        <v>66</v>
      </c>
      <c r="B56" s="263">
        <v>3.0021601764785366</v>
      </c>
      <c r="C56" s="263">
        <v>3.0021601764785366</v>
      </c>
      <c r="D56" s="263">
        <v>3.3276339572763627</v>
      </c>
      <c r="E56" s="263">
        <v>3.3518713726801312</v>
      </c>
      <c r="F56" s="263">
        <v>3.3518713726801312</v>
      </c>
      <c r="G56" s="263">
        <v>3.3518713726801312</v>
      </c>
      <c r="H56" s="263">
        <v>3.3518713726801312</v>
      </c>
      <c r="I56" s="263">
        <v>5.4936079102126278</v>
      </c>
      <c r="J56" s="263">
        <v>5.4936079102126278</v>
      </c>
      <c r="K56" s="263">
        <v>5.4936079102126278</v>
      </c>
      <c r="L56" s="263">
        <v>5.4936079102126278</v>
      </c>
      <c r="M56" s="263">
        <v>5.4936079102126278</v>
      </c>
      <c r="N56" s="263">
        <v>5.4936079102126278</v>
      </c>
      <c r="O56" s="263">
        <v>5.4936079102126278</v>
      </c>
      <c r="P56" s="263">
        <v>5.4936079102126278</v>
      </c>
      <c r="Q56" s="263">
        <v>5.4936079102126278</v>
      </c>
      <c r="R56" s="263">
        <v>5.4936079102126278</v>
      </c>
      <c r="S56" s="263">
        <v>5.4936079102126278</v>
      </c>
      <c r="T56" s="263">
        <v>5.4936079102126278</v>
      </c>
      <c r="U56" s="263">
        <v>5.4936079102126278</v>
      </c>
      <c r="V56" s="263">
        <v>5.9539056033956408</v>
      </c>
      <c r="W56" s="263">
        <v>7.5853408627063033</v>
      </c>
      <c r="X56" s="263">
        <v>9.1941660181312184</v>
      </c>
      <c r="Y56" s="263">
        <v>10.792025093672535</v>
      </c>
      <c r="Z56" s="263">
        <v>16.71426477684555</v>
      </c>
      <c r="AA56" s="263">
        <v>22.663089986228677</v>
      </c>
      <c r="AB56" s="263">
        <v>28.525902517804152</v>
      </c>
      <c r="AC56" s="263">
        <v>34.385919156388532</v>
      </c>
      <c r="AD56" s="263">
        <v>40.337961736058723</v>
      </c>
      <c r="AE56" s="263">
        <v>41.513615425000346</v>
      </c>
      <c r="AF56" s="263">
        <v>42.673777477781393</v>
      </c>
      <c r="AG56" s="263">
        <v>43.779876100397779</v>
      </c>
      <c r="AH56" s="263">
        <v>44.881109109648499</v>
      </c>
      <c r="AI56" s="263">
        <v>45.971072778173941</v>
      </c>
      <c r="AJ56" s="263">
        <v>45.811058655789594</v>
      </c>
      <c r="AK56" s="263">
        <v>45.663776426598389</v>
      </c>
      <c r="AL56" s="263">
        <v>45.50522461956988</v>
      </c>
      <c r="AM56" s="263">
        <v>45.341968768490055</v>
      </c>
      <c r="AN56" s="263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2">
        <v>9.3348550724470964</v>
      </c>
      <c r="C57" s="262">
        <v>9.3348550724470964</v>
      </c>
      <c r="D57" s="262">
        <v>9.3348550724470964</v>
      </c>
      <c r="E57" s="262">
        <v>9.3348550724470964</v>
      </c>
      <c r="F57" s="262">
        <v>9.3348550724470964</v>
      </c>
      <c r="G57" s="262">
        <v>11.786953368879697</v>
      </c>
      <c r="H57" s="262">
        <v>11.786953368879697</v>
      </c>
      <c r="I57" s="262">
        <v>11.786953368879697</v>
      </c>
      <c r="J57" s="262">
        <v>11.786953368879697</v>
      </c>
      <c r="K57" s="262">
        <v>11.786953368879697</v>
      </c>
      <c r="L57" s="262">
        <v>11.786953368879697</v>
      </c>
      <c r="M57" s="262">
        <v>11.786953368879697</v>
      </c>
      <c r="N57" s="262">
        <v>11.786953368879697</v>
      </c>
      <c r="O57" s="262">
        <v>14.1162482309498</v>
      </c>
      <c r="P57" s="262">
        <v>14.1162482309498</v>
      </c>
      <c r="Q57" s="262">
        <v>14.1162482309498</v>
      </c>
      <c r="R57" s="262">
        <v>14.1162482309498</v>
      </c>
      <c r="S57" s="262">
        <v>14.1162482309498</v>
      </c>
      <c r="T57" s="262">
        <v>14.1162482309498</v>
      </c>
      <c r="U57" s="262">
        <v>14.1162482309498</v>
      </c>
      <c r="V57" s="262">
        <v>15.65924370367196</v>
      </c>
      <c r="W57" s="262">
        <v>17.27506950941503</v>
      </c>
      <c r="X57" s="262">
        <v>18.861897810576025</v>
      </c>
      <c r="Y57" s="262">
        <v>20.433862091806837</v>
      </c>
      <c r="Z57" s="262">
        <v>20.955303263146526</v>
      </c>
      <c r="AA57" s="262">
        <v>21.705191426348563</v>
      </c>
      <c r="AB57" s="262">
        <v>22.352057153944237</v>
      </c>
      <c r="AC57" s="262">
        <v>22.988469143047535</v>
      </c>
      <c r="AD57" s="262">
        <v>23.738489590238014</v>
      </c>
      <c r="AE57" s="262">
        <v>24.746702416075372</v>
      </c>
      <c r="AF57" s="262">
        <v>25.734623186780357</v>
      </c>
      <c r="AG57" s="262">
        <v>26.651395497474159</v>
      </c>
      <c r="AH57" s="262">
        <v>27.559588649052376</v>
      </c>
      <c r="AI57" s="262">
        <v>28.479238848049324</v>
      </c>
      <c r="AJ57" s="262">
        <v>25.895171823785184</v>
      </c>
      <c r="AK57" s="262">
        <v>23.32743347864043</v>
      </c>
      <c r="AL57" s="262">
        <v>20.745241876817722</v>
      </c>
      <c r="AM57" s="262">
        <v>18.157017328856352</v>
      </c>
      <c r="AN57" s="262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4" t="s">
        <v>68</v>
      </c>
      <c r="B58" s="263">
        <v>4.2102716256046095</v>
      </c>
      <c r="C58" s="263">
        <v>4.2102716256046095</v>
      </c>
      <c r="D58" s="263">
        <v>6.4660607164092285</v>
      </c>
      <c r="E58" s="263">
        <v>6.4660607164092285</v>
      </c>
      <c r="F58" s="263">
        <v>6.4660607164092285</v>
      </c>
      <c r="G58" s="263">
        <v>6.4660607164092285</v>
      </c>
      <c r="H58" s="263">
        <v>6.4660607164092285</v>
      </c>
      <c r="I58" s="263">
        <v>6.4660607164092285</v>
      </c>
      <c r="J58" s="263">
        <v>6.4660607164092285</v>
      </c>
      <c r="K58" s="263">
        <v>6.4660607164092285</v>
      </c>
      <c r="L58" s="263">
        <v>6.4660607164092285</v>
      </c>
      <c r="M58" s="263">
        <v>6.4660607164092285</v>
      </c>
      <c r="N58" s="263">
        <v>9.8811878403604805</v>
      </c>
      <c r="O58" s="263">
        <v>32.128740107146697</v>
      </c>
      <c r="P58" s="263">
        <v>32.128740107146697</v>
      </c>
      <c r="Q58" s="263">
        <v>32.128740107146697</v>
      </c>
      <c r="R58" s="263">
        <v>32.128740107146697</v>
      </c>
      <c r="S58" s="263">
        <v>32.128740107146697</v>
      </c>
      <c r="T58" s="263">
        <v>32.128740107146697</v>
      </c>
      <c r="U58" s="263">
        <v>32.128740107146697</v>
      </c>
      <c r="V58" s="263">
        <v>32.558971309630522</v>
      </c>
      <c r="W58" s="263">
        <v>32.389202512114345</v>
      </c>
      <c r="X58" s="263">
        <v>32.819433714598169</v>
      </c>
      <c r="Y58" s="263">
        <v>34.368664917081979</v>
      </c>
      <c r="Z58" s="263">
        <v>39.92743493266547</v>
      </c>
      <c r="AA58" s="263">
        <v>45.034204948248963</v>
      </c>
      <c r="AB58" s="263">
        <v>50.037974963832447</v>
      </c>
      <c r="AC58" s="263">
        <v>55.200744979415937</v>
      </c>
      <c r="AD58" s="263">
        <v>60.769514994999426</v>
      </c>
      <c r="AE58" s="263">
        <v>64.697494539668298</v>
      </c>
      <c r="AF58" s="263">
        <v>68.642474084337181</v>
      </c>
      <c r="AG58" s="263">
        <v>72.627453629006069</v>
      </c>
      <c r="AH58" s="263">
        <v>76.581433173674938</v>
      </c>
      <c r="AI58" s="263">
        <v>80.623412718343801</v>
      </c>
      <c r="AJ58" s="263">
        <v>81.615587102648405</v>
      </c>
      <c r="AK58" s="263">
        <v>82.607761486953024</v>
      </c>
      <c r="AL58" s="263">
        <v>83.599935871257642</v>
      </c>
      <c r="AM58" s="263">
        <v>84.592110255562247</v>
      </c>
      <c r="AN58" s="263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2">
        <v>3.6495059333171662</v>
      </c>
      <c r="C59" s="262">
        <v>3.6495059333171662</v>
      </c>
      <c r="D59" s="262">
        <v>6.1561470782765824</v>
      </c>
      <c r="E59" s="262">
        <v>5.5804944076545411</v>
      </c>
      <c r="F59" s="262">
        <v>5.6756842715820319</v>
      </c>
      <c r="G59" s="262">
        <v>5.6756842715820319</v>
      </c>
      <c r="H59" s="262">
        <v>5.6756842715820319</v>
      </c>
      <c r="I59" s="262">
        <v>5.6756842715820319</v>
      </c>
      <c r="J59" s="262">
        <v>5.6756842715820319</v>
      </c>
      <c r="K59" s="262">
        <v>5.6756842715820319</v>
      </c>
      <c r="L59" s="262">
        <v>5.6756842715820319</v>
      </c>
      <c r="M59" s="262">
        <v>5.6756842715820319</v>
      </c>
      <c r="N59" s="262">
        <v>10.606199435128088</v>
      </c>
      <c r="O59" s="262">
        <v>10.266920206494342</v>
      </c>
      <c r="P59" s="262">
        <v>10.266920206494342</v>
      </c>
      <c r="Q59" s="262">
        <v>10.266920206494342</v>
      </c>
      <c r="R59" s="262">
        <v>10.266920206494342</v>
      </c>
      <c r="S59" s="262">
        <v>10.266920206494342</v>
      </c>
      <c r="T59" s="262">
        <v>10.266920206494342</v>
      </c>
      <c r="U59" s="262">
        <v>10.266920206494342</v>
      </c>
      <c r="V59" s="262">
        <v>13.034533985011063</v>
      </c>
      <c r="W59" s="262">
        <v>15.804862738449327</v>
      </c>
      <c r="X59" s="262">
        <v>18.574110520615566</v>
      </c>
      <c r="Y59" s="262">
        <v>21.342834023133165</v>
      </c>
      <c r="Z59" s="262">
        <v>22.413034811945707</v>
      </c>
      <c r="AA59" s="262">
        <v>23.484506633842845</v>
      </c>
      <c r="AB59" s="262">
        <v>24.551866257308252</v>
      </c>
      <c r="AC59" s="262">
        <v>25.619092211330198</v>
      </c>
      <c r="AD59" s="262">
        <v>26.6907178531686</v>
      </c>
      <c r="AE59" s="262">
        <v>27.191964400601616</v>
      </c>
      <c r="AF59" s="262">
        <v>27.692470305102123</v>
      </c>
      <c r="AG59" s="262">
        <v>28.190391479555817</v>
      </c>
      <c r="AH59" s="262">
        <v>28.688080032863859</v>
      </c>
      <c r="AI59" s="262">
        <v>29.185229807861088</v>
      </c>
      <c r="AJ59" s="262">
        <v>29.363951649285546</v>
      </c>
      <c r="AK59" s="262">
        <v>29.543282192503234</v>
      </c>
      <c r="AL59" s="262">
        <v>29.722073946073976</v>
      </c>
      <c r="AM59" s="262">
        <v>29.900640803000829</v>
      </c>
      <c r="AN59" s="262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4" t="s">
        <v>76</v>
      </c>
      <c r="B60" s="263">
        <v>0</v>
      </c>
      <c r="C60" s="263">
        <v>0</v>
      </c>
      <c r="D60" s="263">
        <v>0</v>
      </c>
      <c r="E60" s="263">
        <v>0</v>
      </c>
      <c r="F60" s="263">
        <v>0</v>
      </c>
      <c r="G60" s="263">
        <v>0</v>
      </c>
      <c r="H60" s="263">
        <v>0</v>
      </c>
      <c r="I60" s="263">
        <v>0</v>
      </c>
      <c r="J60" s="263">
        <v>0</v>
      </c>
      <c r="K60" s="263">
        <v>0</v>
      </c>
      <c r="L60" s="263">
        <v>0</v>
      </c>
      <c r="M60" s="263">
        <v>0</v>
      </c>
      <c r="N60" s="263">
        <v>0.64218281249833953</v>
      </c>
      <c r="O60" s="263">
        <v>1.7664259372694027</v>
      </c>
      <c r="P60" s="263">
        <v>1.7664259372694027</v>
      </c>
      <c r="Q60" s="263">
        <v>1.7664259372694027</v>
      </c>
      <c r="R60" s="263">
        <v>1.7664259372694027</v>
      </c>
      <c r="S60" s="263">
        <v>1.7664259372694027</v>
      </c>
      <c r="T60" s="263">
        <v>1.7664259372694027</v>
      </c>
      <c r="U60" s="263">
        <v>1.7664259372694027</v>
      </c>
      <c r="V60" s="263">
        <v>1.9743721629312017</v>
      </c>
      <c r="W60" s="263">
        <v>2.1823183885930009</v>
      </c>
      <c r="X60" s="263">
        <v>2.3902646142547996</v>
      </c>
      <c r="Y60" s="263">
        <v>2.598210839916598</v>
      </c>
      <c r="Z60" s="263">
        <v>2.8291333022314697</v>
      </c>
      <c r="AA60" s="263">
        <v>3.0600557645463415</v>
      </c>
      <c r="AB60" s="263">
        <v>3.2909782268612129</v>
      </c>
      <c r="AC60" s="263">
        <v>3.5219006891760847</v>
      </c>
      <c r="AD60" s="263">
        <v>3.7528231514909556</v>
      </c>
      <c r="AE60" s="263">
        <v>3.9404721982758106</v>
      </c>
      <c r="AF60" s="263">
        <v>4.1281212450606652</v>
      </c>
      <c r="AG60" s="263">
        <v>4.3157702918455199</v>
      </c>
      <c r="AH60" s="263">
        <v>4.5034193386303745</v>
      </c>
      <c r="AI60" s="263">
        <v>4.6910683854152291</v>
      </c>
      <c r="AJ60" s="263">
        <v>4.723560493593447</v>
      </c>
      <c r="AK60" s="263">
        <v>4.7560526017716649</v>
      </c>
      <c r="AL60" s="263">
        <v>4.7885447099498828</v>
      </c>
      <c r="AM60" s="263">
        <v>4.8210368181280998</v>
      </c>
      <c r="AN60" s="263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7" t="s">
        <v>70</v>
      </c>
      <c r="B61" s="361">
        <f t="shared" ref="B61" si="10">SUM(B55:B60)</f>
        <v>51.035668516078516</v>
      </c>
      <c r="C61" s="361">
        <f t="shared" ref="C61" si="11">SUM(C55:C60)</f>
        <v>51.035668516078516</v>
      </c>
      <c r="D61" s="361">
        <f t="shared" ref="D61" si="12">SUM(D55:D60)</f>
        <v>58.349581369164675</v>
      </c>
      <c r="E61" s="361">
        <f t="shared" ref="E61" si="13">SUM(E55:E60)</f>
        <v>57.798166113946401</v>
      </c>
      <c r="F61" s="361">
        <f t="shared" ref="F61" si="14">SUM(F55:F60)</f>
        <v>57.893355977873895</v>
      </c>
      <c r="G61" s="361">
        <f t="shared" ref="G61" si="15">SUM(G55:G60)</f>
        <v>60.345454274306491</v>
      </c>
      <c r="H61" s="361">
        <f t="shared" ref="H61" si="16">SUM(H55:H60)</f>
        <v>60.345454274306491</v>
      </c>
      <c r="I61" s="361">
        <f t="shared" ref="I61" si="17">SUM(I55:I60)</f>
        <v>62.487190811838985</v>
      </c>
      <c r="J61" s="361">
        <f t="shared" ref="J61" si="18">SUM(J55:J60)</f>
        <v>64.62892734937148</v>
      </c>
      <c r="K61" s="361">
        <f t="shared" ref="K61" si="19">SUM(K55:K60)</f>
        <v>66.770663886903975</v>
      </c>
      <c r="L61" s="361">
        <f t="shared" ref="L61" si="20">SUM(L55:L60)</f>
        <v>68.91240042443647</v>
      </c>
      <c r="M61" s="361">
        <f t="shared" ref="M61" si="21">SUM(M55:M60)</f>
        <v>79.621083112098944</v>
      </c>
      <c r="N61" s="361">
        <f t="shared" ref="N61:T61" si="22">SUM(N55:N60)</f>
        <v>88.60890821209459</v>
      </c>
      <c r="O61" s="361">
        <f t="shared" si="22"/>
        <v>113.97071923708825</v>
      </c>
      <c r="P61" s="361">
        <f t="shared" si="22"/>
        <v>113.97071923708825</v>
      </c>
      <c r="Q61" s="361">
        <f t="shared" si="22"/>
        <v>113.97071923708825</v>
      </c>
      <c r="R61" s="361">
        <f t="shared" si="22"/>
        <v>113.97071923708825</v>
      </c>
      <c r="S61" s="361">
        <f t="shared" si="22"/>
        <v>113.97071923708825</v>
      </c>
      <c r="T61" s="361">
        <f t="shared" si="22"/>
        <v>113.97071923708825</v>
      </c>
      <c r="U61" s="361">
        <f t="shared" ref="U61" si="23">SUM(U55:U60)</f>
        <v>113.97071923708825</v>
      </c>
      <c r="V61" s="361">
        <f t="shared" ref="V61" si="24">SUM(V55:V60)</f>
        <v>119.37980360965575</v>
      </c>
      <c r="W61" s="361">
        <f t="shared" ref="W61" si="25">SUM(W55:W60)</f>
        <v>125.43557085629337</v>
      </c>
      <c r="X61" s="361">
        <f t="shared" ref="X61" si="26">SUM(X55:X60)</f>
        <v>132.03864952319114</v>
      </c>
      <c r="Y61" s="361">
        <f t="shared" ref="Y61" si="27">SUM(Y55:Y60)</f>
        <v>139.73437381062649</v>
      </c>
      <c r="Z61" s="361">
        <f t="shared" ref="Z61" si="28">SUM(Z55:Z60)</f>
        <v>153.03794793185011</v>
      </c>
      <c r="AA61" s="361">
        <f t="shared" ref="AA61" si="29">SUM(AA55:AA60)</f>
        <v>166.14582560423077</v>
      </c>
      <c r="AB61" s="361">
        <f t="shared" ref="AB61" si="30">SUM(AB55:AB60)</f>
        <v>178.95755596476567</v>
      </c>
      <c r="AC61" s="361">
        <f t="shared" ref="AC61" si="31">SUM(AC55:AC60)</f>
        <v>191.91490302437367</v>
      </c>
      <c r="AD61" s="361">
        <f t="shared" ref="AD61" si="32">SUM(AD55:AD60)</f>
        <v>205.4882841709711</v>
      </c>
      <c r="AE61" s="361">
        <f t="shared" ref="AE61" si="33">SUM(AE55:AE60)</f>
        <v>212.28902582463681</v>
      </c>
      <c r="AF61" s="361">
        <f t="shared" ref="AF61" si="34">SUM(AF55:AF60)</f>
        <v>219.07024314407707</v>
      </c>
      <c r="AG61" s="361">
        <f t="shared" ref="AG61" si="35">SUM(AG55:AG60)</f>
        <v>225.76366384329472</v>
      </c>
      <c r="AH61" s="361">
        <f t="shared" ref="AH61" si="36">SUM(AH55:AH60)</f>
        <v>232.41240714888542</v>
      </c>
      <c r="AI61" s="361">
        <f t="shared" ref="AI61" si="37">SUM(AI55:AI60)</f>
        <v>239.14879938285875</v>
      </c>
      <c r="AJ61" s="361">
        <f t="shared" ref="AJ61" si="38">SUM(AJ55:AJ60)</f>
        <v>237.60810657011757</v>
      </c>
      <c r="AK61" s="361">
        <f t="shared" ref="AK61" si="39">SUM(AK55:AK60)</f>
        <v>236.0970830314821</v>
      </c>
      <c r="AL61" s="361">
        <f t="shared" ref="AL61" si="40">SUM(AL55:AL60)</f>
        <v>234.55979786868446</v>
      </c>
      <c r="AM61" s="361">
        <f t="shared" ref="AM61" si="41">SUM(AM55:AM60)</f>
        <v>233.01155081905296</v>
      </c>
      <c r="AN61" s="361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8"/>
      <c r="B62" s="359"/>
      <c r="C62" s="359"/>
      <c r="D62" s="359"/>
      <c r="E62" s="359"/>
      <c r="F62" s="359"/>
      <c r="G62" s="359"/>
      <c r="H62" s="359"/>
      <c r="I62" s="359"/>
      <c r="J62" s="359"/>
      <c r="K62" s="359"/>
      <c r="L62" s="359"/>
      <c r="M62" s="359"/>
      <c r="N62" s="359"/>
      <c r="O62" s="359"/>
      <c r="P62" s="359"/>
      <c r="Q62" s="359"/>
      <c r="R62" s="359"/>
      <c r="S62" s="359"/>
      <c r="T62" s="359"/>
      <c r="U62" s="359"/>
      <c r="V62" s="359"/>
      <c r="W62" s="359"/>
      <c r="X62" s="359"/>
      <c r="Y62" s="359"/>
      <c r="Z62" s="359"/>
      <c r="AA62" s="359"/>
      <c r="AB62" s="359"/>
      <c r="AC62" s="359"/>
      <c r="AD62" s="359"/>
      <c r="AE62" s="359"/>
      <c r="AF62" s="359"/>
      <c r="AG62" s="359"/>
      <c r="AH62" s="359"/>
      <c r="AI62" s="359"/>
      <c r="AJ62" s="359"/>
      <c r="AK62" s="359"/>
      <c r="AL62" s="359"/>
      <c r="AM62" s="359"/>
      <c r="AN62" s="359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4" t="s">
        <v>80</v>
      </c>
      <c r="B64" s="354"/>
      <c r="C64" s="354"/>
      <c r="D64" s="354"/>
      <c r="E64" s="354"/>
      <c r="F64" s="354"/>
      <c r="G64" s="354"/>
      <c r="H64" s="354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4"/>
      <c r="Y64" s="354"/>
      <c r="Z64" s="354"/>
      <c r="AA64" s="354"/>
      <c r="AB64" s="354"/>
      <c r="AC64" s="354"/>
      <c r="AD64" s="354"/>
      <c r="AE64" s="354"/>
      <c r="AF64" s="354"/>
      <c r="AG64" s="354"/>
      <c r="AH64" s="354"/>
      <c r="AI64" s="354"/>
      <c r="AJ64" s="354"/>
      <c r="AK64" s="354"/>
      <c r="AL64" s="354"/>
      <c r="AM64" s="354"/>
      <c r="AN64" s="354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5" t="s">
        <v>75</v>
      </c>
      <c r="B65" s="356">
        <f>B$16</f>
        <v>2012</v>
      </c>
      <c r="C65" s="356">
        <f t="shared" ref="C65:AN65" si="42">C$16</f>
        <v>2013</v>
      </c>
      <c r="D65" s="356">
        <f t="shared" si="42"/>
        <v>2014</v>
      </c>
      <c r="E65" s="356">
        <f t="shared" si="42"/>
        <v>2015</v>
      </c>
      <c r="F65" s="356">
        <f t="shared" si="42"/>
        <v>2016</v>
      </c>
      <c r="G65" s="356">
        <f t="shared" si="42"/>
        <v>2017</v>
      </c>
      <c r="H65" s="356">
        <f t="shared" si="42"/>
        <v>2018</v>
      </c>
      <c r="I65" s="356">
        <f t="shared" si="42"/>
        <v>2019</v>
      </c>
      <c r="J65" s="356">
        <f t="shared" si="42"/>
        <v>2020</v>
      </c>
      <c r="K65" s="356">
        <f t="shared" si="42"/>
        <v>2021</v>
      </c>
      <c r="L65" s="356">
        <f t="shared" si="42"/>
        <v>2022</v>
      </c>
      <c r="M65" s="356">
        <f t="shared" si="42"/>
        <v>2023</v>
      </c>
      <c r="N65" s="356">
        <f t="shared" si="42"/>
        <v>2024</v>
      </c>
      <c r="O65" s="356">
        <f t="shared" si="42"/>
        <v>2025</v>
      </c>
      <c r="P65" s="356">
        <f t="shared" si="42"/>
        <v>2026</v>
      </c>
      <c r="Q65" s="356">
        <f t="shared" si="42"/>
        <v>2027</v>
      </c>
      <c r="R65" s="356">
        <f t="shared" si="42"/>
        <v>2028</v>
      </c>
      <c r="S65" s="356">
        <f t="shared" si="42"/>
        <v>2029</v>
      </c>
      <c r="T65" s="356">
        <f t="shared" si="42"/>
        <v>2030</v>
      </c>
      <c r="U65" s="356">
        <f t="shared" si="42"/>
        <v>2031</v>
      </c>
      <c r="V65" s="356">
        <f t="shared" si="42"/>
        <v>2032</v>
      </c>
      <c r="W65" s="356">
        <f t="shared" si="42"/>
        <v>2033</v>
      </c>
      <c r="X65" s="356">
        <f t="shared" si="42"/>
        <v>2034</v>
      </c>
      <c r="Y65" s="356">
        <f t="shared" si="42"/>
        <v>2035</v>
      </c>
      <c r="Z65" s="356">
        <f t="shared" si="42"/>
        <v>2036</v>
      </c>
      <c r="AA65" s="356">
        <f t="shared" si="42"/>
        <v>2037</v>
      </c>
      <c r="AB65" s="356">
        <f t="shared" si="42"/>
        <v>2038</v>
      </c>
      <c r="AC65" s="356">
        <f t="shared" si="42"/>
        <v>2039</v>
      </c>
      <c r="AD65" s="356">
        <f t="shared" si="42"/>
        <v>2040</v>
      </c>
      <c r="AE65" s="356">
        <f t="shared" si="42"/>
        <v>2041</v>
      </c>
      <c r="AF65" s="356">
        <f t="shared" si="42"/>
        <v>2042</v>
      </c>
      <c r="AG65" s="356">
        <f t="shared" si="42"/>
        <v>2043</v>
      </c>
      <c r="AH65" s="356">
        <f t="shared" si="42"/>
        <v>2044</v>
      </c>
      <c r="AI65" s="356">
        <f t="shared" si="42"/>
        <v>2045</v>
      </c>
      <c r="AJ65" s="356">
        <f t="shared" si="42"/>
        <v>2046</v>
      </c>
      <c r="AK65" s="356">
        <f t="shared" si="42"/>
        <v>2047</v>
      </c>
      <c r="AL65" s="356">
        <f t="shared" si="42"/>
        <v>2048</v>
      </c>
      <c r="AM65" s="356">
        <f t="shared" si="42"/>
        <v>2049</v>
      </c>
      <c r="AN65" s="356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2">
        <v>30.838875708231104</v>
      </c>
      <c r="C66" s="262">
        <v>30.838875708231104</v>
      </c>
      <c r="D66" s="262">
        <v>33.064884544755401</v>
      </c>
      <c r="E66" s="262">
        <v>33.064884544755401</v>
      </c>
      <c r="F66" s="262">
        <v>33.064884544755401</v>
      </c>
      <c r="G66" s="262">
        <v>33.064884544755401</v>
      </c>
      <c r="H66" s="262">
        <v>33.064884544755401</v>
      </c>
      <c r="I66" s="262">
        <v>33.064884544755401</v>
      </c>
      <c r="J66" s="262">
        <v>35.206621082287896</v>
      </c>
      <c r="K66" s="262">
        <v>37.348357619820391</v>
      </c>
      <c r="L66" s="262">
        <v>39.490094157352885</v>
      </c>
      <c r="M66" s="262">
        <v>50.198776845015367</v>
      </c>
      <c r="N66" s="262">
        <v>112.19877684501537</v>
      </c>
      <c r="O66" s="262">
        <v>112.19877684501537</v>
      </c>
      <c r="P66" s="262">
        <v>112.19877684501537</v>
      </c>
      <c r="Q66" s="262">
        <v>112.19877684501537</v>
      </c>
      <c r="R66" s="262">
        <v>112.19877684501537</v>
      </c>
      <c r="S66" s="262">
        <v>112.19877684501537</v>
      </c>
      <c r="T66" s="262">
        <v>112.19877684501537</v>
      </c>
      <c r="U66" s="262">
        <v>112.19877684501537</v>
      </c>
      <c r="V66" s="262">
        <v>112.19877684501537</v>
      </c>
      <c r="W66" s="262">
        <v>112.19877684501537</v>
      </c>
      <c r="X66" s="262">
        <v>112.19877684501537</v>
      </c>
      <c r="Y66" s="262">
        <v>112.19877684501537</v>
      </c>
      <c r="Z66" s="262">
        <v>112.19877684501537</v>
      </c>
      <c r="AA66" s="262">
        <v>112.19877684501537</v>
      </c>
      <c r="AB66" s="262">
        <v>112.19877684501537</v>
      </c>
      <c r="AC66" s="262">
        <v>112.19877684501537</v>
      </c>
      <c r="AD66" s="262">
        <v>112.19877684501537</v>
      </c>
      <c r="AE66" s="262">
        <v>112.19877684501537</v>
      </c>
      <c r="AF66" s="262">
        <v>112.19877684501537</v>
      </c>
      <c r="AG66" s="262">
        <v>112.19877684501537</v>
      </c>
      <c r="AH66" s="262">
        <v>112.19877684501537</v>
      </c>
      <c r="AI66" s="262">
        <v>112.19877684501537</v>
      </c>
      <c r="AJ66" s="262">
        <v>112.19877684501537</v>
      </c>
      <c r="AK66" s="262">
        <v>112.19877684501537</v>
      </c>
      <c r="AL66" s="262">
        <v>112.19877684501537</v>
      </c>
      <c r="AM66" s="262">
        <v>112.19877684501537</v>
      </c>
      <c r="AN66" s="262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4" t="s">
        <v>66</v>
      </c>
      <c r="B67" s="263">
        <v>3.0021601764785366</v>
      </c>
      <c r="C67" s="263">
        <v>3.0021601764785366</v>
      </c>
      <c r="D67" s="263">
        <v>3.3276339572763627</v>
      </c>
      <c r="E67" s="263">
        <v>3.3518713726801312</v>
      </c>
      <c r="F67" s="263">
        <v>3.3518713726801312</v>
      </c>
      <c r="G67" s="263">
        <v>3.3518713726801312</v>
      </c>
      <c r="H67" s="263">
        <v>3.3518713726801312</v>
      </c>
      <c r="I67" s="263">
        <v>5.4936079102126278</v>
      </c>
      <c r="J67" s="263">
        <v>5.4936079102126278</v>
      </c>
      <c r="K67" s="263">
        <v>5.4936079102126278</v>
      </c>
      <c r="L67" s="263">
        <v>5.4936079102126278</v>
      </c>
      <c r="M67" s="263">
        <v>5.4936079102126278</v>
      </c>
      <c r="N67" s="263">
        <v>72.373607910212627</v>
      </c>
      <c r="O67" s="263">
        <v>72.373607910212627</v>
      </c>
      <c r="P67" s="263">
        <v>72.373607910212627</v>
      </c>
      <c r="Q67" s="263">
        <v>72.373607910212627</v>
      </c>
      <c r="R67" s="263">
        <v>72.373607910212627</v>
      </c>
      <c r="S67" s="263">
        <v>72.373607910212627</v>
      </c>
      <c r="T67" s="263">
        <v>72.373607910212627</v>
      </c>
      <c r="U67" s="263">
        <v>72.373607910212627</v>
      </c>
      <c r="V67" s="263">
        <v>72.833905603395635</v>
      </c>
      <c r="W67" s="263">
        <v>74.465340862706299</v>
      </c>
      <c r="X67" s="263">
        <v>76.074166018131208</v>
      </c>
      <c r="Y67" s="263">
        <v>77.672025093672531</v>
      </c>
      <c r="Z67" s="263">
        <v>83.594264776845549</v>
      </c>
      <c r="AA67" s="263">
        <v>89.543089986228665</v>
      </c>
      <c r="AB67" s="263">
        <v>95.405902517804151</v>
      </c>
      <c r="AC67" s="263">
        <v>101.26591915638852</v>
      </c>
      <c r="AD67" s="263">
        <v>107.21796173605873</v>
      </c>
      <c r="AE67" s="263">
        <v>108.39361542500035</v>
      </c>
      <c r="AF67" s="263">
        <v>109.55377747778138</v>
      </c>
      <c r="AG67" s="263">
        <v>110.65987610039778</v>
      </c>
      <c r="AH67" s="263">
        <v>111.76110910964849</v>
      </c>
      <c r="AI67" s="263">
        <v>112.85107277817394</v>
      </c>
      <c r="AJ67" s="263">
        <v>112.69105865578959</v>
      </c>
      <c r="AK67" s="263">
        <v>112.54377642659838</v>
      </c>
      <c r="AL67" s="263">
        <v>112.38522461956987</v>
      </c>
      <c r="AM67" s="263">
        <v>112.22196876849006</v>
      </c>
      <c r="AN67" s="263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2">
        <v>9.3348550724470964</v>
      </c>
      <c r="C68" s="262">
        <v>9.3348550724470964</v>
      </c>
      <c r="D68" s="262">
        <v>9.3348550724470964</v>
      </c>
      <c r="E68" s="262">
        <v>9.3348550724470964</v>
      </c>
      <c r="F68" s="262">
        <v>9.3348550724470964</v>
      </c>
      <c r="G68" s="262">
        <v>11.786953368879697</v>
      </c>
      <c r="H68" s="262">
        <v>11.786953368879697</v>
      </c>
      <c r="I68" s="262">
        <v>11.786953368879697</v>
      </c>
      <c r="J68" s="262">
        <v>11.786953368879697</v>
      </c>
      <c r="K68" s="262">
        <v>11.786953368879697</v>
      </c>
      <c r="L68" s="262">
        <v>11.786953368879697</v>
      </c>
      <c r="M68" s="262">
        <v>11.786953368879697</v>
      </c>
      <c r="N68" s="262">
        <v>64.356953368879701</v>
      </c>
      <c r="O68" s="262">
        <v>66.686248230949801</v>
      </c>
      <c r="P68" s="262">
        <v>66.686248230949801</v>
      </c>
      <c r="Q68" s="262">
        <v>66.686248230949801</v>
      </c>
      <c r="R68" s="262">
        <v>66.686248230949801</v>
      </c>
      <c r="S68" s="262">
        <v>66.686248230949801</v>
      </c>
      <c r="T68" s="262">
        <v>66.686248230949801</v>
      </c>
      <c r="U68" s="262">
        <v>66.686248230949801</v>
      </c>
      <c r="V68" s="262">
        <v>68.229243703671955</v>
      </c>
      <c r="W68" s="262">
        <v>69.845069509415026</v>
      </c>
      <c r="X68" s="262">
        <v>71.431897810576032</v>
      </c>
      <c r="Y68" s="262">
        <v>73.003862091806837</v>
      </c>
      <c r="Z68" s="262">
        <v>73.525303263146526</v>
      </c>
      <c r="AA68" s="262">
        <v>74.275191426348556</v>
      </c>
      <c r="AB68" s="262">
        <v>74.922057153944237</v>
      </c>
      <c r="AC68" s="262">
        <v>75.558469143047532</v>
      </c>
      <c r="AD68" s="262">
        <v>76.308489590238011</v>
      </c>
      <c r="AE68" s="262">
        <v>77.316702416075373</v>
      </c>
      <c r="AF68" s="262">
        <v>78.304623186780361</v>
      </c>
      <c r="AG68" s="262">
        <v>79.221395497474163</v>
      </c>
      <c r="AH68" s="262">
        <v>80.12958864905238</v>
      </c>
      <c r="AI68" s="262">
        <v>81.049238848049328</v>
      </c>
      <c r="AJ68" s="262">
        <v>78.465171823785184</v>
      </c>
      <c r="AK68" s="262">
        <v>75.897433478640437</v>
      </c>
      <c r="AL68" s="262">
        <v>73.315241876817723</v>
      </c>
      <c r="AM68" s="262">
        <v>70.727017328856348</v>
      </c>
      <c r="AN68" s="262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4" t="s">
        <v>68</v>
      </c>
      <c r="B69" s="263">
        <v>4.2102716256046095</v>
      </c>
      <c r="C69" s="263">
        <v>4.2102716256046095</v>
      </c>
      <c r="D69" s="263">
        <v>6.4660607164092285</v>
      </c>
      <c r="E69" s="263">
        <v>6.4660607164092285</v>
      </c>
      <c r="F69" s="263">
        <v>6.4660607164092285</v>
      </c>
      <c r="G69" s="263">
        <v>6.4660607164092285</v>
      </c>
      <c r="H69" s="263">
        <v>6.4660607164092285</v>
      </c>
      <c r="I69" s="263">
        <v>6.4660607164092285</v>
      </c>
      <c r="J69" s="263">
        <v>6.4660607164092285</v>
      </c>
      <c r="K69" s="263">
        <v>6.4660607164092285</v>
      </c>
      <c r="L69" s="263">
        <v>6.4660607164092285</v>
      </c>
      <c r="M69" s="263">
        <v>6.4660607164092285</v>
      </c>
      <c r="N69" s="263">
        <v>23.881187840360482</v>
      </c>
      <c r="O69" s="263">
        <v>46.128740107146697</v>
      </c>
      <c r="P69" s="263">
        <v>46.128740107146697</v>
      </c>
      <c r="Q69" s="263">
        <v>46.128740107146697</v>
      </c>
      <c r="R69" s="263">
        <v>46.128740107146697</v>
      </c>
      <c r="S69" s="263">
        <v>46.128740107146697</v>
      </c>
      <c r="T69" s="263">
        <v>46.128740107146697</v>
      </c>
      <c r="U69" s="263">
        <v>46.128740107146697</v>
      </c>
      <c r="V69" s="263">
        <v>46.558971309630522</v>
      </c>
      <c r="W69" s="263">
        <v>46.389202512114345</v>
      </c>
      <c r="X69" s="263">
        <v>46.819433714598169</v>
      </c>
      <c r="Y69" s="263">
        <v>48.368664917081979</v>
      </c>
      <c r="Z69" s="263">
        <v>53.92743493266547</v>
      </c>
      <c r="AA69" s="263">
        <v>59.034204948248963</v>
      </c>
      <c r="AB69" s="263">
        <v>64.037974963832454</v>
      </c>
      <c r="AC69" s="263">
        <v>69.20074497941593</v>
      </c>
      <c r="AD69" s="263">
        <v>74.769514994999426</v>
      </c>
      <c r="AE69" s="263">
        <v>78.697494539668298</v>
      </c>
      <c r="AF69" s="263">
        <v>82.642474084337181</v>
      </c>
      <c r="AG69" s="263">
        <v>86.627453629006069</v>
      </c>
      <c r="AH69" s="263">
        <v>90.581433173674938</v>
      </c>
      <c r="AI69" s="263">
        <v>94.623412718343801</v>
      </c>
      <c r="AJ69" s="263">
        <v>95.615587102648405</v>
      </c>
      <c r="AK69" s="263">
        <v>96.607761486953024</v>
      </c>
      <c r="AL69" s="263">
        <v>97.599935871257642</v>
      </c>
      <c r="AM69" s="263">
        <v>98.592110255562247</v>
      </c>
      <c r="AN69" s="263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2">
        <v>3.6495059333171662</v>
      </c>
      <c r="C70" s="262">
        <v>3.6495059333171662</v>
      </c>
      <c r="D70" s="262">
        <v>6.1561470782765824</v>
      </c>
      <c r="E70" s="262">
        <v>6.5</v>
      </c>
      <c r="F70" s="262">
        <v>6.5</v>
      </c>
      <c r="G70" s="262">
        <v>6.5</v>
      </c>
      <c r="H70" s="262">
        <v>6.5</v>
      </c>
      <c r="I70" s="262">
        <v>6.5</v>
      </c>
      <c r="J70" s="262">
        <v>6.5</v>
      </c>
      <c r="K70" s="262">
        <v>6.5</v>
      </c>
      <c r="L70" s="262">
        <v>6.5</v>
      </c>
      <c r="M70" s="262">
        <v>6.5</v>
      </c>
      <c r="N70" s="262">
        <v>31.60619943512809</v>
      </c>
      <c r="O70" s="262">
        <v>31.266920206494341</v>
      </c>
      <c r="P70" s="262">
        <v>31.266920206494341</v>
      </c>
      <c r="Q70" s="262">
        <v>31.266920206494341</v>
      </c>
      <c r="R70" s="262">
        <v>31.266920206494341</v>
      </c>
      <c r="S70" s="262">
        <v>31.266920206494341</v>
      </c>
      <c r="T70" s="262">
        <v>31.266920206494341</v>
      </c>
      <c r="U70" s="262">
        <v>31.266920206494341</v>
      </c>
      <c r="V70" s="262">
        <v>34.034533985011066</v>
      </c>
      <c r="W70" s="262">
        <v>36.80486273844933</v>
      </c>
      <c r="X70" s="262">
        <v>39.574110520615562</v>
      </c>
      <c r="Y70" s="262">
        <v>42.342834023133165</v>
      </c>
      <c r="Z70" s="262">
        <v>43.413034811945707</v>
      </c>
      <c r="AA70" s="262">
        <v>44.484506633842841</v>
      </c>
      <c r="AB70" s="262">
        <v>45.551866257308248</v>
      </c>
      <c r="AC70" s="262">
        <v>46.619092211330198</v>
      </c>
      <c r="AD70" s="262">
        <v>47.6907178531686</v>
      </c>
      <c r="AE70" s="262">
        <v>48.19196440060162</v>
      </c>
      <c r="AF70" s="262">
        <v>48.69247030510212</v>
      </c>
      <c r="AG70" s="262">
        <v>49.190391479555814</v>
      </c>
      <c r="AH70" s="262">
        <v>49.688080032863859</v>
      </c>
      <c r="AI70" s="262">
        <v>50.185229807861091</v>
      </c>
      <c r="AJ70" s="262">
        <v>50.363951649285546</v>
      </c>
      <c r="AK70" s="262">
        <v>50.543282192503234</v>
      </c>
      <c r="AL70" s="262">
        <v>50.722073946073976</v>
      </c>
      <c r="AM70" s="262">
        <v>50.900640803000826</v>
      </c>
      <c r="AN70" s="262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4" t="s">
        <v>76</v>
      </c>
      <c r="B71" s="263">
        <v>0</v>
      </c>
      <c r="C71" s="263">
        <v>0</v>
      </c>
      <c r="D71" s="263">
        <v>0</v>
      </c>
      <c r="E71" s="263">
        <v>0</v>
      </c>
      <c r="F71" s="263">
        <v>0</v>
      </c>
      <c r="G71" s="263">
        <v>0</v>
      </c>
      <c r="H71" s="263">
        <v>0</v>
      </c>
      <c r="I71" s="263">
        <v>0</v>
      </c>
      <c r="J71" s="263">
        <v>0</v>
      </c>
      <c r="K71" s="263">
        <v>0</v>
      </c>
      <c r="L71" s="263">
        <v>0</v>
      </c>
      <c r="M71" s="263">
        <v>0</v>
      </c>
      <c r="N71" s="263">
        <v>0.64218281249833953</v>
      </c>
      <c r="O71" s="263">
        <v>1.7664259372694027</v>
      </c>
      <c r="P71" s="263">
        <v>1.7664259372694027</v>
      </c>
      <c r="Q71" s="263">
        <v>1.7664259372694027</v>
      </c>
      <c r="R71" s="263">
        <v>1.7664259372694027</v>
      </c>
      <c r="S71" s="263">
        <v>1.7664259372694027</v>
      </c>
      <c r="T71" s="263">
        <v>1.7664259372694027</v>
      </c>
      <c r="U71" s="263">
        <v>1.7664259372694027</v>
      </c>
      <c r="V71" s="263">
        <v>1.9743721629312017</v>
      </c>
      <c r="W71" s="263">
        <v>2.1823183885930009</v>
      </c>
      <c r="X71" s="263">
        <v>2.3902646142547996</v>
      </c>
      <c r="Y71" s="263">
        <v>2.598210839916598</v>
      </c>
      <c r="Z71" s="263">
        <v>2.8291333022314697</v>
      </c>
      <c r="AA71" s="263">
        <v>3.0600557645463415</v>
      </c>
      <c r="AB71" s="263">
        <v>3.2909782268612129</v>
      </c>
      <c r="AC71" s="263">
        <v>3.5219006891760847</v>
      </c>
      <c r="AD71" s="263">
        <v>3.7528231514909556</v>
      </c>
      <c r="AE71" s="263">
        <v>3.9404721982758106</v>
      </c>
      <c r="AF71" s="263">
        <v>4.1281212450606652</v>
      </c>
      <c r="AG71" s="263">
        <v>4.3157702918455199</v>
      </c>
      <c r="AH71" s="263">
        <v>4.5034193386303745</v>
      </c>
      <c r="AI71" s="263">
        <v>4.6910683854152291</v>
      </c>
      <c r="AJ71" s="263">
        <v>4.723560493593447</v>
      </c>
      <c r="AK71" s="263">
        <v>4.7560526017716649</v>
      </c>
      <c r="AL71" s="263">
        <v>4.7885447099498828</v>
      </c>
      <c r="AM71" s="263">
        <v>4.8210368181280998</v>
      </c>
      <c r="AN71" s="263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7" t="s">
        <v>70</v>
      </c>
      <c r="B72" s="361">
        <f>SUM(B66:B71)</f>
        <v>51.035668516078516</v>
      </c>
      <c r="C72" s="361">
        <f t="shared" ref="C72:AN72" si="43">SUM(C66:C71)</f>
        <v>51.035668516078516</v>
      </c>
      <c r="D72" s="361">
        <f t="shared" si="43"/>
        <v>58.349581369164675</v>
      </c>
      <c r="E72" s="361">
        <f t="shared" si="43"/>
        <v>58.71767170629186</v>
      </c>
      <c r="F72" s="361">
        <f t="shared" si="43"/>
        <v>58.71767170629186</v>
      </c>
      <c r="G72" s="361">
        <f t="shared" si="43"/>
        <v>61.169770002724462</v>
      </c>
      <c r="H72" s="361">
        <f t="shared" si="43"/>
        <v>61.169770002724462</v>
      </c>
      <c r="I72" s="361">
        <f t="shared" si="43"/>
        <v>63.311506540256957</v>
      </c>
      <c r="J72" s="361">
        <f t="shared" si="43"/>
        <v>65.453243077789452</v>
      </c>
      <c r="K72" s="361">
        <f t="shared" si="43"/>
        <v>67.594979615321947</v>
      </c>
      <c r="L72" s="361">
        <f t="shared" si="43"/>
        <v>69.736716152854441</v>
      </c>
      <c r="M72" s="361">
        <f t="shared" si="43"/>
        <v>80.445398840516916</v>
      </c>
      <c r="N72" s="361">
        <f t="shared" si="43"/>
        <v>305.05890821209459</v>
      </c>
      <c r="O72" s="361">
        <f t="shared" ref="O72:T72" si="44">SUM(O66:O71)</f>
        <v>330.42071923708824</v>
      </c>
      <c r="P72" s="361">
        <f t="shared" si="44"/>
        <v>330.42071923708824</v>
      </c>
      <c r="Q72" s="361">
        <f t="shared" si="44"/>
        <v>330.42071923708824</v>
      </c>
      <c r="R72" s="361">
        <f t="shared" si="44"/>
        <v>330.42071923708824</v>
      </c>
      <c r="S72" s="361">
        <f t="shared" si="44"/>
        <v>330.42071923708824</v>
      </c>
      <c r="T72" s="361">
        <f t="shared" si="44"/>
        <v>330.42071923708824</v>
      </c>
      <c r="U72" s="361">
        <f t="shared" si="43"/>
        <v>330.42071923708824</v>
      </c>
      <c r="V72" s="361">
        <f t="shared" si="43"/>
        <v>335.82980360965576</v>
      </c>
      <c r="W72" s="361">
        <f t="shared" si="43"/>
        <v>341.88557085629344</v>
      </c>
      <c r="X72" s="361">
        <f t="shared" si="43"/>
        <v>348.48864952319121</v>
      </c>
      <c r="Y72" s="361">
        <f t="shared" si="43"/>
        <v>356.18437381062643</v>
      </c>
      <c r="Z72" s="361">
        <f t="shared" si="43"/>
        <v>369.4879479318501</v>
      </c>
      <c r="AA72" s="361">
        <f t="shared" si="43"/>
        <v>382.5958256042307</v>
      </c>
      <c r="AB72" s="361">
        <f t="shared" si="43"/>
        <v>395.40755596476566</v>
      </c>
      <c r="AC72" s="361">
        <f t="shared" si="43"/>
        <v>408.36490302437363</v>
      </c>
      <c r="AD72" s="361">
        <f t="shared" si="43"/>
        <v>421.93828417097109</v>
      </c>
      <c r="AE72" s="361">
        <f t="shared" si="43"/>
        <v>428.73902582463683</v>
      </c>
      <c r="AF72" s="361">
        <f t="shared" si="43"/>
        <v>435.52024314407703</v>
      </c>
      <c r="AG72" s="361">
        <f t="shared" si="43"/>
        <v>442.21366384329474</v>
      </c>
      <c r="AH72" s="361">
        <f t="shared" si="43"/>
        <v>448.86240714888538</v>
      </c>
      <c r="AI72" s="361">
        <f t="shared" si="43"/>
        <v>455.59879938285877</v>
      </c>
      <c r="AJ72" s="361">
        <f t="shared" si="43"/>
        <v>454.0581065701175</v>
      </c>
      <c r="AK72" s="361">
        <f t="shared" si="43"/>
        <v>452.54708303148215</v>
      </c>
      <c r="AL72" s="361">
        <f t="shared" si="43"/>
        <v>451.00979786868442</v>
      </c>
      <c r="AM72" s="361">
        <f t="shared" si="43"/>
        <v>449.461550819053</v>
      </c>
      <c r="AN72" s="361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4" t="s">
        <v>81</v>
      </c>
      <c r="B74" s="354"/>
      <c r="C74" s="354"/>
      <c r="D74" s="354"/>
      <c r="E74" s="354"/>
      <c r="F74" s="354"/>
      <c r="G74" s="354"/>
      <c r="H74" s="354"/>
      <c r="I74" s="354"/>
      <c r="J74" s="354"/>
      <c r="K74" s="354"/>
      <c r="L74" s="354"/>
      <c r="M74" s="354"/>
      <c r="N74" s="354"/>
      <c r="O74" s="354"/>
      <c r="P74" s="354"/>
      <c r="Q74" s="354"/>
      <c r="R74" s="354"/>
      <c r="S74" s="354"/>
      <c r="T74" s="354"/>
      <c r="U74" s="354"/>
      <c r="V74" s="354"/>
      <c r="W74" s="354"/>
      <c r="X74" s="354"/>
      <c r="Y74" s="354"/>
      <c r="Z74" s="354"/>
      <c r="AA74" s="354"/>
      <c r="AB74" s="354"/>
      <c r="AC74" s="354"/>
      <c r="AD74" s="354"/>
      <c r="AE74" s="354"/>
      <c r="AF74" s="354"/>
      <c r="AG74" s="354"/>
      <c r="AH74" s="354"/>
      <c r="AI74" s="354"/>
      <c r="AJ74" s="354"/>
      <c r="AK74" s="354"/>
      <c r="AL74" s="354"/>
      <c r="AM74" s="354"/>
      <c r="AN74" s="354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5" t="s">
        <v>75</v>
      </c>
      <c r="B75" s="356">
        <f>B$16</f>
        <v>2012</v>
      </c>
      <c r="C75" s="356">
        <f t="shared" ref="C75:AN75" si="45">C$16</f>
        <v>2013</v>
      </c>
      <c r="D75" s="356">
        <f t="shared" si="45"/>
        <v>2014</v>
      </c>
      <c r="E75" s="356">
        <f t="shared" si="45"/>
        <v>2015</v>
      </c>
      <c r="F75" s="356">
        <f t="shared" si="45"/>
        <v>2016</v>
      </c>
      <c r="G75" s="356">
        <f t="shared" si="45"/>
        <v>2017</v>
      </c>
      <c r="H75" s="356">
        <f t="shared" si="45"/>
        <v>2018</v>
      </c>
      <c r="I75" s="356">
        <f t="shared" si="45"/>
        <v>2019</v>
      </c>
      <c r="J75" s="356">
        <f t="shared" si="45"/>
        <v>2020</v>
      </c>
      <c r="K75" s="356">
        <f t="shared" si="45"/>
        <v>2021</v>
      </c>
      <c r="L75" s="356">
        <f t="shared" si="45"/>
        <v>2022</v>
      </c>
      <c r="M75" s="356">
        <f t="shared" si="45"/>
        <v>2023</v>
      </c>
      <c r="N75" s="356">
        <f t="shared" si="45"/>
        <v>2024</v>
      </c>
      <c r="O75" s="356">
        <f t="shared" si="45"/>
        <v>2025</v>
      </c>
      <c r="P75" s="356">
        <f t="shared" si="45"/>
        <v>2026</v>
      </c>
      <c r="Q75" s="356">
        <f t="shared" si="45"/>
        <v>2027</v>
      </c>
      <c r="R75" s="356">
        <f t="shared" si="45"/>
        <v>2028</v>
      </c>
      <c r="S75" s="356">
        <f t="shared" si="45"/>
        <v>2029</v>
      </c>
      <c r="T75" s="356">
        <f t="shared" si="45"/>
        <v>2030</v>
      </c>
      <c r="U75" s="356">
        <f t="shared" si="45"/>
        <v>2031</v>
      </c>
      <c r="V75" s="356">
        <f t="shared" si="45"/>
        <v>2032</v>
      </c>
      <c r="W75" s="356">
        <f t="shared" si="45"/>
        <v>2033</v>
      </c>
      <c r="X75" s="356">
        <f t="shared" si="45"/>
        <v>2034</v>
      </c>
      <c r="Y75" s="356">
        <f t="shared" si="45"/>
        <v>2035</v>
      </c>
      <c r="Z75" s="356">
        <f t="shared" si="45"/>
        <v>2036</v>
      </c>
      <c r="AA75" s="356">
        <f t="shared" si="45"/>
        <v>2037</v>
      </c>
      <c r="AB75" s="356">
        <f t="shared" si="45"/>
        <v>2038</v>
      </c>
      <c r="AC75" s="356">
        <f t="shared" si="45"/>
        <v>2039</v>
      </c>
      <c r="AD75" s="356">
        <f t="shared" si="45"/>
        <v>2040</v>
      </c>
      <c r="AE75" s="356">
        <f t="shared" si="45"/>
        <v>2041</v>
      </c>
      <c r="AF75" s="356">
        <f t="shared" si="45"/>
        <v>2042</v>
      </c>
      <c r="AG75" s="356">
        <f t="shared" si="45"/>
        <v>2043</v>
      </c>
      <c r="AH75" s="356">
        <f t="shared" si="45"/>
        <v>2044</v>
      </c>
      <c r="AI75" s="356">
        <f t="shared" si="45"/>
        <v>2045</v>
      </c>
      <c r="AJ75" s="356">
        <f t="shared" si="45"/>
        <v>2046</v>
      </c>
      <c r="AK75" s="356">
        <f t="shared" si="45"/>
        <v>2047</v>
      </c>
      <c r="AL75" s="356">
        <f t="shared" si="45"/>
        <v>2048</v>
      </c>
      <c r="AM75" s="356">
        <f t="shared" si="45"/>
        <v>2049</v>
      </c>
      <c r="AN75" s="356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2">
        <v>112.19877684501537</v>
      </c>
      <c r="C76" s="262">
        <v>112.19877684501537</v>
      </c>
      <c r="D76" s="262">
        <v>112.19877684501537</v>
      </c>
      <c r="E76" s="262">
        <v>112.19877684501537</v>
      </c>
      <c r="F76" s="262">
        <v>112.19877684501537</v>
      </c>
      <c r="G76" s="262">
        <v>112.19877684501537</v>
      </c>
      <c r="H76" s="262">
        <v>112.19877684501537</v>
      </c>
      <c r="I76" s="262">
        <v>112.19877684501537</v>
      </c>
      <c r="J76" s="262">
        <v>112.19877684501537</v>
      </c>
      <c r="K76" s="262">
        <v>112.19877684501537</v>
      </c>
      <c r="L76" s="262">
        <v>112.19877684501537</v>
      </c>
      <c r="M76" s="262">
        <v>112.19877684501537</v>
      </c>
      <c r="N76" s="262">
        <v>112.19877684501537</v>
      </c>
      <c r="O76" s="262">
        <v>112.19877684501537</v>
      </c>
      <c r="P76" s="262">
        <v>112.19877684501537</v>
      </c>
      <c r="Q76" s="262">
        <f t="shared" ref="Q76:T76" si="46">Q36</f>
        <v>112.19877684501537</v>
      </c>
      <c r="R76" s="262">
        <f t="shared" si="46"/>
        <v>112.19877684501537</v>
      </c>
      <c r="S76" s="262">
        <f t="shared" si="46"/>
        <v>112.19877684501537</v>
      </c>
      <c r="T76" s="262">
        <f t="shared" si="46"/>
        <v>112.19877684501537</v>
      </c>
      <c r="U76" s="262">
        <f t="shared" ref="U76:AN76" si="47">U36</f>
        <v>112.19877684501537</v>
      </c>
      <c r="V76" s="262">
        <f t="shared" si="47"/>
        <v>112.19877684501537</v>
      </c>
      <c r="W76" s="262">
        <f t="shared" si="47"/>
        <v>112.19877684501537</v>
      </c>
      <c r="X76" s="262">
        <f t="shared" si="47"/>
        <v>112.19877684501537</v>
      </c>
      <c r="Y76" s="262">
        <f t="shared" si="47"/>
        <v>112.19877684501537</v>
      </c>
      <c r="Z76" s="262">
        <f t="shared" si="47"/>
        <v>112.19877684501537</v>
      </c>
      <c r="AA76" s="262">
        <f t="shared" si="47"/>
        <v>112.19877684501537</v>
      </c>
      <c r="AB76" s="262">
        <f t="shared" si="47"/>
        <v>112.19877684501537</v>
      </c>
      <c r="AC76" s="262">
        <f t="shared" si="47"/>
        <v>112.19877684501537</v>
      </c>
      <c r="AD76" s="262">
        <f t="shared" si="47"/>
        <v>112.19877684501537</v>
      </c>
      <c r="AE76" s="262">
        <f t="shared" si="47"/>
        <v>112.19877684501537</v>
      </c>
      <c r="AF76" s="262">
        <f t="shared" si="47"/>
        <v>112.19877684501537</v>
      </c>
      <c r="AG76" s="262">
        <f t="shared" si="47"/>
        <v>112.19877684501537</v>
      </c>
      <c r="AH76" s="262">
        <f t="shared" si="47"/>
        <v>112.19877684501537</v>
      </c>
      <c r="AI76" s="262">
        <f t="shared" si="47"/>
        <v>112.19877684501537</v>
      </c>
      <c r="AJ76" s="262">
        <f t="shared" si="47"/>
        <v>112.19877684501537</v>
      </c>
      <c r="AK76" s="262">
        <f t="shared" si="47"/>
        <v>112.19877684501537</v>
      </c>
      <c r="AL76" s="262">
        <f t="shared" si="47"/>
        <v>112.19877684501537</v>
      </c>
      <c r="AM76" s="262">
        <f t="shared" si="47"/>
        <v>112.19877684501537</v>
      </c>
      <c r="AN76" s="262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4" t="s">
        <v>66</v>
      </c>
      <c r="B77" s="263">
        <v>83.594264776845549</v>
      </c>
      <c r="C77" s="263">
        <v>89.543089986228665</v>
      </c>
      <c r="D77" s="263">
        <v>95.405902517804151</v>
      </c>
      <c r="E77" s="263">
        <v>101.26591915638852</v>
      </c>
      <c r="F77" s="263">
        <v>107.21796173605873</v>
      </c>
      <c r="G77" s="263">
        <v>108.39361542500035</v>
      </c>
      <c r="H77" s="263">
        <v>109.55377747778138</v>
      </c>
      <c r="I77" s="263">
        <v>110.65987610039778</v>
      </c>
      <c r="J77" s="263">
        <v>111.76110910964849</v>
      </c>
      <c r="K77" s="263">
        <v>112.85107277817394</v>
      </c>
      <c r="L77" s="263">
        <v>112.69105865578959</v>
      </c>
      <c r="M77" s="263">
        <v>112.54377642659838</v>
      </c>
      <c r="N77" s="263">
        <v>112.38522461956987</v>
      </c>
      <c r="O77" s="263">
        <v>112.22196876849006</v>
      </c>
      <c r="P77" s="263">
        <v>112.02233242388093</v>
      </c>
      <c r="Q77" s="263">
        <f t="shared" ref="Q77:T77" si="48">Q37</f>
        <v>72.373607910212627</v>
      </c>
      <c r="R77" s="263">
        <f t="shared" si="48"/>
        <v>72.373607910212627</v>
      </c>
      <c r="S77" s="263">
        <f t="shared" si="48"/>
        <v>72.373607910212627</v>
      </c>
      <c r="T77" s="263">
        <f t="shared" si="48"/>
        <v>72.373607910212627</v>
      </c>
      <c r="U77" s="263">
        <f t="shared" ref="U77:AN77" si="49">U37</f>
        <v>72.373607910212627</v>
      </c>
      <c r="V77" s="263">
        <f t="shared" si="49"/>
        <v>72.833905603395635</v>
      </c>
      <c r="W77" s="263">
        <f t="shared" si="49"/>
        <v>74.465340862706299</v>
      </c>
      <c r="X77" s="263">
        <f t="shared" si="49"/>
        <v>76.074166018131208</v>
      </c>
      <c r="Y77" s="263">
        <f t="shared" si="49"/>
        <v>77.672025093672531</v>
      </c>
      <c r="Z77" s="263">
        <f t="shared" si="49"/>
        <v>83.594264776845549</v>
      </c>
      <c r="AA77" s="263">
        <f t="shared" si="49"/>
        <v>89.543089986228665</v>
      </c>
      <c r="AB77" s="263">
        <f t="shared" si="49"/>
        <v>95.405902517804151</v>
      </c>
      <c r="AC77" s="263">
        <f t="shared" si="49"/>
        <v>101.26591915638852</v>
      </c>
      <c r="AD77" s="263">
        <f t="shared" si="49"/>
        <v>107.21796173605873</v>
      </c>
      <c r="AE77" s="263">
        <f t="shared" si="49"/>
        <v>108.39361542500035</v>
      </c>
      <c r="AF77" s="263">
        <f t="shared" si="49"/>
        <v>109.55377747778138</v>
      </c>
      <c r="AG77" s="263">
        <f t="shared" si="49"/>
        <v>110.65987610039778</v>
      </c>
      <c r="AH77" s="263">
        <f t="shared" si="49"/>
        <v>111.76110910964849</v>
      </c>
      <c r="AI77" s="263">
        <f t="shared" si="49"/>
        <v>112.85107277817394</v>
      </c>
      <c r="AJ77" s="263">
        <f t="shared" si="49"/>
        <v>112.69105865578959</v>
      </c>
      <c r="AK77" s="263">
        <f t="shared" si="49"/>
        <v>112.54377642659838</v>
      </c>
      <c r="AL77" s="263">
        <f t="shared" si="49"/>
        <v>112.38522461956987</v>
      </c>
      <c r="AM77" s="263">
        <f t="shared" si="49"/>
        <v>112.22196876849006</v>
      </c>
      <c r="AN77" s="263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2">
        <v>73.525303263146526</v>
      </c>
      <c r="C78" s="262">
        <v>74.275191426348556</v>
      </c>
      <c r="D78" s="262">
        <v>74.922057153944237</v>
      </c>
      <c r="E78" s="262">
        <v>75.558469143047532</v>
      </c>
      <c r="F78" s="262">
        <v>76.308489590238011</v>
      </c>
      <c r="G78" s="262">
        <v>77.316702416075373</v>
      </c>
      <c r="H78" s="262">
        <v>78.304623186780361</v>
      </c>
      <c r="I78" s="262">
        <v>79.221395497474163</v>
      </c>
      <c r="J78" s="262">
        <v>80.12958864905238</v>
      </c>
      <c r="K78" s="262">
        <v>81.049238848049328</v>
      </c>
      <c r="L78" s="262">
        <v>78.465171823785184</v>
      </c>
      <c r="M78" s="262">
        <v>75.897433478640437</v>
      </c>
      <c r="N78" s="262">
        <v>73.315241876817723</v>
      </c>
      <c r="O78" s="262">
        <v>70.727017328856348</v>
      </c>
      <c r="P78" s="262">
        <v>68.092134723367025</v>
      </c>
      <c r="Q78" s="262">
        <f t="shared" ref="Q78:T78" si="50">Q38</f>
        <v>66.686248230949801</v>
      </c>
      <c r="R78" s="262">
        <f t="shared" si="50"/>
        <v>66.686248230949801</v>
      </c>
      <c r="S78" s="262">
        <f t="shared" si="50"/>
        <v>66.686248230949801</v>
      </c>
      <c r="T78" s="262">
        <f t="shared" si="50"/>
        <v>66.686248230949801</v>
      </c>
      <c r="U78" s="262">
        <f t="shared" ref="U78:AN78" si="51">U38</f>
        <v>66.686248230949801</v>
      </c>
      <c r="V78" s="262">
        <f t="shared" si="51"/>
        <v>68.229243703671955</v>
      </c>
      <c r="W78" s="262">
        <f t="shared" si="51"/>
        <v>69.845069509415026</v>
      </c>
      <c r="X78" s="262">
        <f t="shared" si="51"/>
        <v>71.431897810576032</v>
      </c>
      <c r="Y78" s="262">
        <f t="shared" si="51"/>
        <v>73.003862091806837</v>
      </c>
      <c r="Z78" s="262">
        <f t="shared" si="51"/>
        <v>73.525303263146526</v>
      </c>
      <c r="AA78" s="262">
        <f t="shared" si="51"/>
        <v>74.275191426348556</v>
      </c>
      <c r="AB78" s="262">
        <f t="shared" si="51"/>
        <v>74.922057153944237</v>
      </c>
      <c r="AC78" s="262">
        <f t="shared" si="51"/>
        <v>75.558469143047532</v>
      </c>
      <c r="AD78" s="262">
        <f t="shared" si="51"/>
        <v>76.308489590238011</v>
      </c>
      <c r="AE78" s="262">
        <f t="shared" si="51"/>
        <v>77.316702416075373</v>
      </c>
      <c r="AF78" s="262">
        <f t="shared" si="51"/>
        <v>78.304623186780361</v>
      </c>
      <c r="AG78" s="262">
        <f t="shared" si="51"/>
        <v>79.221395497474163</v>
      </c>
      <c r="AH78" s="262">
        <f t="shared" si="51"/>
        <v>80.12958864905238</v>
      </c>
      <c r="AI78" s="262">
        <f t="shared" si="51"/>
        <v>81.049238848049328</v>
      </c>
      <c r="AJ78" s="262">
        <f t="shared" si="51"/>
        <v>78.465171823785184</v>
      </c>
      <c r="AK78" s="262">
        <f t="shared" si="51"/>
        <v>75.897433478640437</v>
      </c>
      <c r="AL78" s="262">
        <f t="shared" si="51"/>
        <v>73.315241876817723</v>
      </c>
      <c r="AM78" s="262">
        <f t="shared" si="51"/>
        <v>70.727017328856348</v>
      </c>
      <c r="AN78" s="262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4" t="s">
        <v>68</v>
      </c>
      <c r="B79" s="263">
        <v>53.92743493266547</v>
      </c>
      <c r="C79" s="263">
        <v>59.034204948248963</v>
      </c>
      <c r="D79" s="263">
        <v>64.037974963832454</v>
      </c>
      <c r="E79" s="263">
        <v>69.20074497941593</v>
      </c>
      <c r="F79" s="263">
        <v>74.769514994999426</v>
      </c>
      <c r="G79" s="263">
        <v>78.697494539668298</v>
      </c>
      <c r="H79" s="263">
        <v>82.642474084337181</v>
      </c>
      <c r="I79" s="263">
        <v>86.627453629006069</v>
      </c>
      <c r="J79" s="263">
        <v>90.581433173674938</v>
      </c>
      <c r="K79" s="263">
        <v>94.623412718343801</v>
      </c>
      <c r="L79" s="263">
        <v>95.615587102648405</v>
      </c>
      <c r="M79" s="263">
        <v>96.607761486953024</v>
      </c>
      <c r="N79" s="263">
        <v>97.599935871257642</v>
      </c>
      <c r="O79" s="263">
        <v>98.592110255562247</v>
      </c>
      <c r="P79" s="263">
        <v>99.584284639866894</v>
      </c>
      <c r="Q79" s="263">
        <f t="shared" ref="Q79:T79" si="52">Q39</f>
        <v>46.128740107146697</v>
      </c>
      <c r="R79" s="263">
        <f t="shared" si="52"/>
        <v>46.128740107146697</v>
      </c>
      <c r="S79" s="263">
        <f t="shared" si="52"/>
        <v>46.128740107146697</v>
      </c>
      <c r="T79" s="263">
        <f t="shared" si="52"/>
        <v>46.128740107146697</v>
      </c>
      <c r="U79" s="263">
        <f t="shared" ref="U79:AN79" si="53">U39</f>
        <v>46.128740107146697</v>
      </c>
      <c r="V79" s="263">
        <f t="shared" si="53"/>
        <v>46.558971309630522</v>
      </c>
      <c r="W79" s="263">
        <f t="shared" si="53"/>
        <v>46.389202512114345</v>
      </c>
      <c r="X79" s="263">
        <f t="shared" si="53"/>
        <v>46.819433714598169</v>
      </c>
      <c r="Y79" s="263">
        <f t="shared" si="53"/>
        <v>48.368664917081979</v>
      </c>
      <c r="Z79" s="263">
        <f t="shared" si="53"/>
        <v>53.92743493266547</v>
      </c>
      <c r="AA79" s="263">
        <f t="shared" si="53"/>
        <v>59.034204948248963</v>
      </c>
      <c r="AB79" s="263">
        <f t="shared" si="53"/>
        <v>64.037974963832454</v>
      </c>
      <c r="AC79" s="263">
        <f t="shared" si="53"/>
        <v>69.20074497941593</v>
      </c>
      <c r="AD79" s="263">
        <f t="shared" si="53"/>
        <v>74.769514994999426</v>
      </c>
      <c r="AE79" s="263">
        <f t="shared" si="53"/>
        <v>78.697494539668298</v>
      </c>
      <c r="AF79" s="263">
        <f t="shared" si="53"/>
        <v>82.642474084337181</v>
      </c>
      <c r="AG79" s="263">
        <f t="shared" si="53"/>
        <v>86.627453629006069</v>
      </c>
      <c r="AH79" s="263">
        <f t="shared" si="53"/>
        <v>90.581433173674938</v>
      </c>
      <c r="AI79" s="263">
        <f t="shared" si="53"/>
        <v>94.623412718343801</v>
      </c>
      <c r="AJ79" s="263">
        <f t="shared" si="53"/>
        <v>95.615587102648405</v>
      </c>
      <c r="AK79" s="263">
        <f t="shared" si="53"/>
        <v>96.607761486953024</v>
      </c>
      <c r="AL79" s="263">
        <f t="shared" si="53"/>
        <v>97.599935871257642</v>
      </c>
      <c r="AM79" s="263">
        <f t="shared" si="53"/>
        <v>98.592110255562247</v>
      </c>
      <c r="AN79" s="263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2">
        <v>43.413034811945707</v>
      </c>
      <c r="C80" s="262">
        <v>44.484506633842841</v>
      </c>
      <c r="D80" s="262">
        <v>45.551866257308248</v>
      </c>
      <c r="E80" s="262">
        <v>46.619092211330198</v>
      </c>
      <c r="F80" s="262">
        <v>47.6907178531686</v>
      </c>
      <c r="G80" s="262">
        <v>48.19196440060162</v>
      </c>
      <c r="H80" s="262">
        <v>48.69247030510212</v>
      </c>
      <c r="I80" s="262">
        <v>49.190391479555814</v>
      </c>
      <c r="J80" s="262">
        <v>49.688080032863859</v>
      </c>
      <c r="K80" s="262">
        <v>50.185229807861091</v>
      </c>
      <c r="L80" s="262">
        <v>50.363951649285546</v>
      </c>
      <c r="M80" s="262">
        <v>50.543282192503234</v>
      </c>
      <c r="N80" s="262">
        <v>50.722073946073976</v>
      </c>
      <c r="O80" s="262">
        <v>50.900640803000826</v>
      </c>
      <c r="P80" s="262">
        <v>51.077468337164468</v>
      </c>
      <c r="Q80" s="262">
        <f t="shared" ref="Q80:T80" si="54">Q40</f>
        <v>31.266920206494341</v>
      </c>
      <c r="R80" s="262">
        <f t="shared" si="54"/>
        <v>31.266920206494341</v>
      </c>
      <c r="S80" s="262">
        <f t="shared" si="54"/>
        <v>31.266920206494341</v>
      </c>
      <c r="T80" s="262">
        <f t="shared" si="54"/>
        <v>31.266920206494341</v>
      </c>
      <c r="U80" s="262">
        <f t="shared" ref="U80:AN80" si="55">U40</f>
        <v>31.266920206494341</v>
      </c>
      <c r="V80" s="262">
        <f t="shared" si="55"/>
        <v>34.034533985011066</v>
      </c>
      <c r="W80" s="262">
        <f t="shared" si="55"/>
        <v>36.80486273844933</v>
      </c>
      <c r="X80" s="262">
        <f t="shared" si="55"/>
        <v>39.574110520615562</v>
      </c>
      <c r="Y80" s="262">
        <f t="shared" si="55"/>
        <v>42.342834023133165</v>
      </c>
      <c r="Z80" s="262">
        <f t="shared" si="55"/>
        <v>43.413034811945707</v>
      </c>
      <c r="AA80" s="262">
        <f t="shared" si="55"/>
        <v>44.484506633842841</v>
      </c>
      <c r="AB80" s="262">
        <f t="shared" si="55"/>
        <v>45.551866257308248</v>
      </c>
      <c r="AC80" s="262">
        <f t="shared" si="55"/>
        <v>46.619092211330198</v>
      </c>
      <c r="AD80" s="262">
        <f t="shared" si="55"/>
        <v>47.6907178531686</v>
      </c>
      <c r="AE80" s="262">
        <f t="shared" si="55"/>
        <v>48.19196440060162</v>
      </c>
      <c r="AF80" s="262">
        <f t="shared" si="55"/>
        <v>48.69247030510212</v>
      </c>
      <c r="AG80" s="262">
        <f t="shared" si="55"/>
        <v>49.190391479555814</v>
      </c>
      <c r="AH80" s="262">
        <f t="shared" si="55"/>
        <v>49.688080032863859</v>
      </c>
      <c r="AI80" s="262">
        <f t="shared" si="55"/>
        <v>50.185229807861091</v>
      </c>
      <c r="AJ80" s="262">
        <f t="shared" si="55"/>
        <v>50.363951649285546</v>
      </c>
      <c r="AK80" s="262">
        <f t="shared" si="55"/>
        <v>50.543282192503234</v>
      </c>
      <c r="AL80" s="262">
        <f t="shared" si="55"/>
        <v>50.722073946073976</v>
      </c>
      <c r="AM80" s="262">
        <f t="shared" si="55"/>
        <v>50.900640803000826</v>
      </c>
      <c r="AN80" s="262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4" t="s">
        <v>76</v>
      </c>
      <c r="B81" s="263">
        <v>2.8291333022314697</v>
      </c>
      <c r="C81" s="263">
        <v>3.0600557645463415</v>
      </c>
      <c r="D81" s="263">
        <v>3.2909782268612129</v>
      </c>
      <c r="E81" s="263">
        <v>3.5219006891760847</v>
      </c>
      <c r="F81" s="263">
        <v>3.7528231514909556</v>
      </c>
      <c r="G81" s="263">
        <v>3.9404721982758106</v>
      </c>
      <c r="H81" s="263">
        <v>4.1281212450606652</v>
      </c>
      <c r="I81" s="263">
        <v>4.3157702918455199</v>
      </c>
      <c r="J81" s="263">
        <v>4.5034193386303745</v>
      </c>
      <c r="K81" s="263">
        <v>4.6910683854152291</v>
      </c>
      <c r="L81" s="263">
        <v>4.723560493593447</v>
      </c>
      <c r="M81" s="263">
        <v>4.7560526017716649</v>
      </c>
      <c r="N81" s="263">
        <v>4.7885447099498828</v>
      </c>
      <c r="O81" s="263">
        <v>4.8210368181280998</v>
      </c>
      <c r="P81" s="263">
        <v>4.8535289263063186</v>
      </c>
      <c r="Q81" s="263">
        <f t="shared" ref="Q81:T81" si="56">Q41</f>
        <v>1.7664259372694027</v>
      </c>
      <c r="R81" s="263">
        <f t="shared" si="56"/>
        <v>1.7664259372694027</v>
      </c>
      <c r="S81" s="263">
        <f t="shared" si="56"/>
        <v>1.7664259372694027</v>
      </c>
      <c r="T81" s="263">
        <f t="shared" si="56"/>
        <v>1.7664259372694027</v>
      </c>
      <c r="U81" s="263">
        <f t="shared" ref="U81:AN81" si="57">U41</f>
        <v>1.7664259372694027</v>
      </c>
      <c r="V81" s="263">
        <f t="shared" si="57"/>
        <v>1.9743721629312017</v>
      </c>
      <c r="W81" s="263">
        <f t="shared" si="57"/>
        <v>2.1823183885930009</v>
      </c>
      <c r="X81" s="263">
        <f t="shared" si="57"/>
        <v>2.3902646142547996</v>
      </c>
      <c r="Y81" s="263">
        <f t="shared" si="57"/>
        <v>2.598210839916598</v>
      </c>
      <c r="Z81" s="263">
        <f t="shared" si="57"/>
        <v>2.8291333022314697</v>
      </c>
      <c r="AA81" s="263">
        <f t="shared" si="57"/>
        <v>3.0600557645463415</v>
      </c>
      <c r="AB81" s="263">
        <f t="shared" si="57"/>
        <v>3.2909782268612129</v>
      </c>
      <c r="AC81" s="263">
        <f t="shared" si="57"/>
        <v>3.5219006891760847</v>
      </c>
      <c r="AD81" s="263">
        <f t="shared" si="57"/>
        <v>3.7528231514909556</v>
      </c>
      <c r="AE81" s="263">
        <f t="shared" si="57"/>
        <v>3.9404721982758106</v>
      </c>
      <c r="AF81" s="263">
        <f t="shared" si="57"/>
        <v>4.1281212450606652</v>
      </c>
      <c r="AG81" s="263">
        <f t="shared" si="57"/>
        <v>4.3157702918455199</v>
      </c>
      <c r="AH81" s="263">
        <f t="shared" si="57"/>
        <v>4.5034193386303745</v>
      </c>
      <c r="AI81" s="263">
        <f t="shared" si="57"/>
        <v>4.6910683854152291</v>
      </c>
      <c r="AJ81" s="263">
        <f t="shared" si="57"/>
        <v>4.723560493593447</v>
      </c>
      <c r="AK81" s="263">
        <f t="shared" si="57"/>
        <v>4.7560526017716649</v>
      </c>
      <c r="AL81" s="263">
        <f t="shared" si="57"/>
        <v>4.7885447099498828</v>
      </c>
      <c r="AM81" s="263">
        <f t="shared" si="57"/>
        <v>4.8210368181280998</v>
      </c>
      <c r="AN81" s="263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7" t="s">
        <v>70</v>
      </c>
      <c r="B82" s="361">
        <f>SUM(B76:B81)</f>
        <v>369.4879479318501</v>
      </c>
      <c r="C82" s="361">
        <f t="shared" ref="C82:AN82" si="58">SUM(C76:C81)</f>
        <v>382.5958256042307</v>
      </c>
      <c r="D82" s="361">
        <f t="shared" si="58"/>
        <v>395.40755596476566</v>
      </c>
      <c r="E82" s="361">
        <f t="shared" si="58"/>
        <v>408.36490302437363</v>
      </c>
      <c r="F82" s="361">
        <f t="shared" si="58"/>
        <v>421.93828417097109</v>
      </c>
      <c r="G82" s="361">
        <f t="shared" si="58"/>
        <v>428.73902582463683</v>
      </c>
      <c r="H82" s="361">
        <f t="shared" si="58"/>
        <v>435.52024314407703</v>
      </c>
      <c r="I82" s="361">
        <f t="shared" si="58"/>
        <v>442.21366384329474</v>
      </c>
      <c r="J82" s="361">
        <f t="shared" si="58"/>
        <v>448.86240714888538</v>
      </c>
      <c r="K82" s="361">
        <f t="shared" si="58"/>
        <v>455.59879938285877</v>
      </c>
      <c r="L82" s="361">
        <f t="shared" si="58"/>
        <v>454.0581065701175</v>
      </c>
      <c r="M82" s="361">
        <f t="shared" si="58"/>
        <v>452.54708303148215</v>
      </c>
      <c r="N82" s="361">
        <f t="shared" si="58"/>
        <v>451.00979786868442</v>
      </c>
      <c r="O82" s="361">
        <f t="shared" ref="O82:T82" si="59">SUM(O76:O81)</f>
        <v>449.461550819053</v>
      </c>
      <c r="P82" s="361">
        <f t="shared" si="59"/>
        <v>447.82852589560099</v>
      </c>
      <c r="Q82" s="361">
        <f t="shared" si="59"/>
        <v>330.42071923708824</v>
      </c>
      <c r="R82" s="361">
        <f t="shared" si="59"/>
        <v>330.42071923708824</v>
      </c>
      <c r="S82" s="361">
        <f t="shared" si="59"/>
        <v>330.42071923708824</v>
      </c>
      <c r="T82" s="361">
        <f t="shared" si="59"/>
        <v>330.42071923708824</v>
      </c>
      <c r="U82" s="361">
        <f t="shared" si="58"/>
        <v>330.42071923708824</v>
      </c>
      <c r="V82" s="361">
        <f t="shared" si="58"/>
        <v>335.82980360965576</v>
      </c>
      <c r="W82" s="361">
        <f t="shared" si="58"/>
        <v>341.88557085629344</v>
      </c>
      <c r="X82" s="361">
        <f t="shared" si="58"/>
        <v>348.48864952319121</v>
      </c>
      <c r="Y82" s="361">
        <f t="shared" si="58"/>
        <v>356.18437381062643</v>
      </c>
      <c r="Z82" s="361">
        <f t="shared" si="58"/>
        <v>369.4879479318501</v>
      </c>
      <c r="AA82" s="361">
        <f t="shared" si="58"/>
        <v>382.5958256042307</v>
      </c>
      <c r="AB82" s="361">
        <f t="shared" si="58"/>
        <v>395.40755596476566</v>
      </c>
      <c r="AC82" s="361">
        <f t="shared" si="58"/>
        <v>408.36490302437363</v>
      </c>
      <c r="AD82" s="361">
        <f t="shared" si="58"/>
        <v>421.93828417097109</v>
      </c>
      <c r="AE82" s="361">
        <f t="shared" si="58"/>
        <v>428.73902582463683</v>
      </c>
      <c r="AF82" s="361">
        <f t="shared" si="58"/>
        <v>435.52024314407703</v>
      </c>
      <c r="AG82" s="361">
        <f t="shared" si="58"/>
        <v>442.21366384329474</v>
      </c>
      <c r="AH82" s="361">
        <f t="shared" si="58"/>
        <v>448.86240714888538</v>
      </c>
      <c r="AI82" s="361">
        <f t="shared" si="58"/>
        <v>455.59879938285877</v>
      </c>
      <c r="AJ82" s="361">
        <f t="shared" si="58"/>
        <v>454.0581065701175</v>
      </c>
      <c r="AK82" s="361">
        <f t="shared" si="58"/>
        <v>452.54708303148215</v>
      </c>
      <c r="AL82" s="361">
        <f t="shared" si="58"/>
        <v>451.00979786868442</v>
      </c>
      <c r="AM82" s="361">
        <f t="shared" si="58"/>
        <v>449.461550819053</v>
      </c>
      <c r="AN82" s="361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4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6" t="s">
        <v>82</v>
      </c>
      <c r="B85" s="255">
        <f t="shared" ref="B85:AN85" si="60">B16</f>
        <v>2012</v>
      </c>
      <c r="C85" s="255">
        <f t="shared" si="60"/>
        <v>2013</v>
      </c>
      <c r="D85" s="255">
        <f t="shared" si="60"/>
        <v>2014</v>
      </c>
      <c r="E85" s="255">
        <f t="shared" si="60"/>
        <v>2015</v>
      </c>
      <c r="F85" s="255">
        <f t="shared" si="60"/>
        <v>2016</v>
      </c>
      <c r="G85" s="255">
        <f t="shared" si="60"/>
        <v>2017</v>
      </c>
      <c r="H85" s="255">
        <f t="shared" si="60"/>
        <v>2018</v>
      </c>
      <c r="I85" s="255">
        <f t="shared" si="60"/>
        <v>2019</v>
      </c>
      <c r="J85" s="255">
        <f t="shared" si="60"/>
        <v>2020</v>
      </c>
      <c r="K85" s="255">
        <f t="shared" si="60"/>
        <v>2021</v>
      </c>
      <c r="L85" s="255">
        <f t="shared" si="60"/>
        <v>2022</v>
      </c>
      <c r="M85" s="255">
        <f t="shared" si="60"/>
        <v>2023</v>
      </c>
      <c r="N85" s="255">
        <f t="shared" si="60"/>
        <v>2024</v>
      </c>
      <c r="O85" s="255">
        <f t="shared" si="60"/>
        <v>2025</v>
      </c>
      <c r="P85" s="255">
        <f t="shared" si="60"/>
        <v>2026</v>
      </c>
      <c r="Q85" s="255">
        <f t="shared" si="60"/>
        <v>2027</v>
      </c>
      <c r="R85" s="255">
        <f t="shared" si="60"/>
        <v>2028</v>
      </c>
      <c r="S85" s="255">
        <f t="shared" si="60"/>
        <v>2029</v>
      </c>
      <c r="T85" s="255">
        <f t="shared" si="60"/>
        <v>2030</v>
      </c>
      <c r="U85" s="255">
        <f t="shared" si="60"/>
        <v>2031</v>
      </c>
      <c r="V85" s="255">
        <f t="shared" si="60"/>
        <v>2032</v>
      </c>
      <c r="W85" s="255">
        <f t="shared" si="60"/>
        <v>2033</v>
      </c>
      <c r="X85" s="255">
        <f t="shared" si="60"/>
        <v>2034</v>
      </c>
      <c r="Y85" s="255">
        <f t="shared" si="60"/>
        <v>2035</v>
      </c>
      <c r="Z85" s="255">
        <f t="shared" si="60"/>
        <v>2036</v>
      </c>
      <c r="AA85" s="255">
        <f t="shared" si="60"/>
        <v>2037</v>
      </c>
      <c r="AB85" s="255">
        <f t="shared" si="60"/>
        <v>2038</v>
      </c>
      <c r="AC85" s="255">
        <f t="shared" si="60"/>
        <v>2039</v>
      </c>
      <c r="AD85" s="255">
        <f t="shared" si="60"/>
        <v>2040</v>
      </c>
      <c r="AE85" s="255">
        <f t="shared" si="60"/>
        <v>2041</v>
      </c>
      <c r="AF85" s="255">
        <f t="shared" si="60"/>
        <v>2042</v>
      </c>
      <c r="AG85" s="255">
        <f t="shared" si="60"/>
        <v>2043</v>
      </c>
      <c r="AH85" s="255">
        <f t="shared" si="60"/>
        <v>2044</v>
      </c>
      <c r="AI85" s="255">
        <f t="shared" si="60"/>
        <v>2045</v>
      </c>
      <c r="AJ85" s="255">
        <f t="shared" si="60"/>
        <v>2046</v>
      </c>
      <c r="AK85" s="255">
        <f t="shared" si="60"/>
        <v>2047</v>
      </c>
      <c r="AL85" s="255">
        <f t="shared" si="60"/>
        <v>2048</v>
      </c>
      <c r="AM85" s="255">
        <f t="shared" si="60"/>
        <v>2049</v>
      </c>
      <c r="AN85" s="255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09" t="s">
        <v>21</v>
      </c>
      <c r="B86" s="586">
        <v>1000000000000000</v>
      </c>
      <c r="C86" s="586">
        <v>1000000000000000</v>
      </c>
      <c r="D86" s="586">
        <v>1000000000000000</v>
      </c>
      <c r="E86" s="586">
        <v>1000000000000000</v>
      </c>
      <c r="F86" s="586">
        <v>1000000000000000</v>
      </c>
      <c r="G86" s="586">
        <v>1000000000000000</v>
      </c>
      <c r="H86" s="586">
        <v>1000000000000000</v>
      </c>
      <c r="I86" s="586">
        <v>1000000000000000</v>
      </c>
      <c r="J86" s="586">
        <v>1000000000000000</v>
      </c>
      <c r="K86" s="586">
        <v>1000000000000000</v>
      </c>
      <c r="L86" s="586">
        <v>1000000000000000</v>
      </c>
      <c r="M86" s="586">
        <v>1000000000000000</v>
      </c>
      <c r="N86" s="586">
        <v>1000000000000000</v>
      </c>
      <c r="O86" s="586">
        <v>1000000000000000</v>
      </c>
      <c r="P86" s="586">
        <v>1000000000000000</v>
      </c>
      <c r="Q86" s="586">
        <v>1000000000000000</v>
      </c>
      <c r="R86" s="586">
        <v>1000000000000000</v>
      </c>
      <c r="S86" s="586">
        <v>1000000000000000</v>
      </c>
      <c r="T86" s="586">
        <v>1000000000000000</v>
      </c>
      <c r="U86" s="586">
        <v>1000000000000000</v>
      </c>
      <c r="V86" s="586">
        <v>1000000000000000</v>
      </c>
      <c r="W86" s="586">
        <v>1000000000000000</v>
      </c>
      <c r="X86" s="586">
        <v>1000000000000000</v>
      </c>
      <c r="Y86" s="586">
        <v>1000000000000000</v>
      </c>
      <c r="Z86" s="586">
        <v>1000000000000000</v>
      </c>
      <c r="AA86" s="586">
        <v>1000000000000000</v>
      </c>
      <c r="AB86" s="586">
        <v>1000000000000000</v>
      </c>
      <c r="AC86" s="586">
        <v>1000000000000000</v>
      </c>
      <c r="AD86" s="586">
        <v>1000000000000000</v>
      </c>
      <c r="AE86" s="586">
        <v>1000000000000000</v>
      </c>
      <c r="AF86" s="586">
        <v>1000000000000000</v>
      </c>
      <c r="AG86" s="586">
        <v>1000000000000000</v>
      </c>
      <c r="AH86" s="586">
        <v>1000000000000000</v>
      </c>
      <c r="AI86" s="586">
        <v>1000000000000000</v>
      </c>
      <c r="AJ86" s="586">
        <v>1000000000000000</v>
      </c>
      <c r="AK86" s="586">
        <v>1000000000000000</v>
      </c>
      <c r="AL86" s="586">
        <v>1000000000000000</v>
      </c>
      <c r="AM86" s="586">
        <v>1000000000000000</v>
      </c>
      <c r="AN86" s="586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4" t="s">
        <v>22</v>
      </c>
      <c r="B87" s="587">
        <v>300</v>
      </c>
      <c r="C87" s="587">
        <v>300</v>
      </c>
      <c r="D87" s="587">
        <v>300</v>
      </c>
      <c r="E87" s="587">
        <v>300</v>
      </c>
      <c r="F87" s="587">
        <v>300</v>
      </c>
      <c r="G87" s="587">
        <v>233</v>
      </c>
      <c r="H87" s="587">
        <v>219</v>
      </c>
      <c r="I87" s="587">
        <v>124</v>
      </c>
      <c r="J87" s="587">
        <v>266</v>
      </c>
      <c r="K87" s="588">
        <v>1000000000000000</v>
      </c>
      <c r="L87" s="588">
        <v>1000000000000000</v>
      </c>
      <c r="M87" s="588">
        <v>1000000000000000</v>
      </c>
      <c r="N87" s="588">
        <v>1000000000000000</v>
      </c>
      <c r="O87" s="588">
        <v>1000000000000000</v>
      </c>
      <c r="P87" s="588">
        <v>1000000000000000</v>
      </c>
      <c r="Q87" s="588">
        <v>1000000000000000</v>
      </c>
      <c r="R87" s="588">
        <v>1000000000000000</v>
      </c>
      <c r="S87" s="588">
        <v>1000000000000000</v>
      </c>
      <c r="T87" s="588">
        <v>1000000000000000</v>
      </c>
      <c r="U87" s="588">
        <v>1000000000000000</v>
      </c>
      <c r="V87" s="588">
        <v>1000000000000000</v>
      </c>
      <c r="W87" s="588">
        <v>1000000000000000</v>
      </c>
      <c r="X87" s="588">
        <v>1000000000000000</v>
      </c>
      <c r="Y87" s="588">
        <v>1000000000000000</v>
      </c>
      <c r="Z87" s="588">
        <v>1000000000000000</v>
      </c>
      <c r="AA87" s="588">
        <v>1000000000000000</v>
      </c>
      <c r="AB87" s="588">
        <v>1000000000000000</v>
      </c>
      <c r="AC87" s="588">
        <v>1000000000000000</v>
      </c>
      <c r="AD87" s="588">
        <v>1000000000000000</v>
      </c>
      <c r="AE87" s="588">
        <v>1000000000000000</v>
      </c>
      <c r="AF87" s="588">
        <v>1000000000000000</v>
      </c>
      <c r="AG87" s="588">
        <v>1000000000000000</v>
      </c>
      <c r="AH87" s="588">
        <v>1000000000000000</v>
      </c>
      <c r="AI87" s="588">
        <v>1000000000000000</v>
      </c>
      <c r="AJ87" s="588">
        <v>1000000000000000</v>
      </c>
      <c r="AK87" s="588">
        <v>1000000000000000</v>
      </c>
      <c r="AL87" s="588">
        <v>1000000000000000</v>
      </c>
      <c r="AM87" s="588">
        <v>1000000000000000</v>
      </c>
      <c r="AN87" s="588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5">
        <v>1000000000000000</v>
      </c>
      <c r="C88" s="155">
        <v>1000000000000000</v>
      </c>
      <c r="D88" s="155">
        <v>1000000000000000</v>
      </c>
      <c r="E88" s="155">
        <v>1000000000000000</v>
      </c>
      <c r="F88" s="155">
        <v>1000000000000000</v>
      </c>
      <c r="G88" s="155">
        <v>1000000000000000</v>
      </c>
      <c r="H88" s="155">
        <v>1000000000000000</v>
      </c>
      <c r="I88" s="155">
        <v>1000000000000000</v>
      </c>
      <c r="J88" s="155">
        <v>1000000000000000</v>
      </c>
      <c r="K88" s="155">
        <v>1000000000000000</v>
      </c>
      <c r="L88" s="155">
        <v>1000000000000000</v>
      </c>
      <c r="M88" s="155">
        <v>1000000000000000</v>
      </c>
      <c r="N88" s="155">
        <v>1000000000000000</v>
      </c>
      <c r="O88" s="155">
        <v>1000000000000000</v>
      </c>
      <c r="P88" s="155">
        <v>1000000000000000</v>
      </c>
      <c r="Q88" s="155">
        <v>1000000000000000</v>
      </c>
      <c r="R88" s="155">
        <v>1000000000000000</v>
      </c>
      <c r="S88" s="155">
        <v>1000000000000000</v>
      </c>
      <c r="T88" s="155">
        <v>1000000000000000</v>
      </c>
      <c r="U88" s="155">
        <v>1000000000000000</v>
      </c>
      <c r="V88" s="155">
        <v>1000000000000000</v>
      </c>
      <c r="W88" s="155">
        <v>1000000000000000</v>
      </c>
      <c r="X88" s="155">
        <v>1000000000000000</v>
      </c>
      <c r="Y88" s="155">
        <v>1000000000000000</v>
      </c>
      <c r="Z88" s="155">
        <v>1000000000000000</v>
      </c>
      <c r="AA88" s="155">
        <v>1000000000000000</v>
      </c>
      <c r="AB88" s="155">
        <v>1000000000000000</v>
      </c>
      <c r="AC88" s="155">
        <v>1000000000000000</v>
      </c>
      <c r="AD88" s="155">
        <v>1000000000000000</v>
      </c>
      <c r="AE88" s="155">
        <v>1000000000000000</v>
      </c>
      <c r="AF88" s="155">
        <v>1000000000000000</v>
      </c>
      <c r="AG88" s="155">
        <v>1000000000000000</v>
      </c>
      <c r="AH88" s="155">
        <v>1000000000000000</v>
      </c>
      <c r="AI88" s="155">
        <v>1000000000000000</v>
      </c>
      <c r="AJ88" s="155">
        <v>1000000000000000</v>
      </c>
      <c r="AK88" s="155">
        <v>1000000000000000</v>
      </c>
      <c r="AL88" s="155">
        <v>1000000000000000</v>
      </c>
      <c r="AM88" s="155">
        <v>1000000000000000</v>
      </c>
      <c r="AN88" s="155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4" t="s">
        <v>23</v>
      </c>
      <c r="B89" s="588">
        <v>1000000000000000</v>
      </c>
      <c r="C89" s="588">
        <v>1000000000000000</v>
      </c>
      <c r="D89" s="588">
        <v>1000000000000000</v>
      </c>
      <c r="E89" s="588">
        <v>1000000000000000</v>
      </c>
      <c r="F89" s="588">
        <v>1000000000000000</v>
      </c>
      <c r="G89" s="588">
        <v>1000000000000000</v>
      </c>
      <c r="H89" s="588">
        <v>1000000000000000</v>
      </c>
      <c r="I89" s="588">
        <v>1000000000000000</v>
      </c>
      <c r="J89" s="588">
        <v>1000000000000000</v>
      </c>
      <c r="K89" s="588">
        <v>1000000000000000</v>
      </c>
      <c r="L89" s="588">
        <v>1000000000000000</v>
      </c>
      <c r="M89" s="588">
        <v>1000000000000000</v>
      </c>
      <c r="N89" s="588">
        <v>1000000000000000</v>
      </c>
      <c r="O89" s="588">
        <v>1000000000000000</v>
      </c>
      <c r="P89" s="588">
        <v>1000000000000000</v>
      </c>
      <c r="Q89" s="588">
        <v>1000000000000000</v>
      </c>
      <c r="R89" s="588">
        <v>1000000000000000</v>
      </c>
      <c r="S89" s="588">
        <v>1000000000000000</v>
      </c>
      <c r="T89" s="588">
        <v>1000000000000000</v>
      </c>
      <c r="U89" s="588">
        <v>1000000000000000</v>
      </c>
      <c r="V89" s="588">
        <v>1000000000000000</v>
      </c>
      <c r="W89" s="588">
        <v>1000000000000000</v>
      </c>
      <c r="X89" s="588">
        <v>1000000000000000</v>
      </c>
      <c r="Y89" s="588">
        <v>1000000000000000</v>
      </c>
      <c r="Z89" s="588">
        <v>1000000000000000</v>
      </c>
      <c r="AA89" s="588">
        <v>1000000000000000</v>
      </c>
      <c r="AB89" s="588">
        <v>1000000000000000</v>
      </c>
      <c r="AC89" s="588">
        <v>1000000000000000</v>
      </c>
      <c r="AD89" s="588">
        <v>1000000000000000</v>
      </c>
      <c r="AE89" s="588">
        <v>1000000000000000</v>
      </c>
      <c r="AF89" s="588">
        <v>1000000000000000</v>
      </c>
      <c r="AG89" s="588">
        <v>1000000000000000</v>
      </c>
      <c r="AH89" s="588">
        <v>1000000000000000</v>
      </c>
      <c r="AI89" s="588">
        <v>1000000000000000</v>
      </c>
      <c r="AJ89" s="588">
        <v>1000000000000000</v>
      </c>
      <c r="AK89" s="588">
        <v>1000000000000000</v>
      </c>
      <c r="AL89" s="588">
        <v>1000000000000000</v>
      </c>
      <c r="AM89" s="588">
        <v>1000000000000000</v>
      </c>
      <c r="AN89" s="588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5">
        <v>0</v>
      </c>
      <c r="C90" s="155">
        <v>0</v>
      </c>
      <c r="D90" s="155">
        <v>0</v>
      </c>
      <c r="E90" s="155">
        <v>0</v>
      </c>
      <c r="F90" s="155">
        <v>0</v>
      </c>
      <c r="G90" s="155">
        <v>0</v>
      </c>
      <c r="H90" s="155">
        <v>0</v>
      </c>
      <c r="I90" s="155">
        <v>340</v>
      </c>
      <c r="J90" s="155">
        <v>1000000000000000</v>
      </c>
      <c r="K90" s="155">
        <v>1000000000000000</v>
      </c>
      <c r="L90" s="155">
        <v>1000000000000000</v>
      </c>
      <c r="M90" s="155">
        <v>1000000000000000</v>
      </c>
      <c r="N90" s="155">
        <v>1000000000000000</v>
      </c>
      <c r="O90" s="155">
        <v>1000000000000000</v>
      </c>
      <c r="P90" s="155">
        <v>1000000000000000</v>
      </c>
      <c r="Q90" s="155">
        <v>1000000000000000</v>
      </c>
      <c r="R90" s="155">
        <v>1000000000000000</v>
      </c>
      <c r="S90" s="155">
        <v>1000000000000000</v>
      </c>
      <c r="T90" s="155">
        <v>1000000000000000</v>
      </c>
      <c r="U90" s="155">
        <v>1000000000000000</v>
      </c>
      <c r="V90" s="155">
        <v>1000000000000000</v>
      </c>
      <c r="W90" s="155">
        <v>1000000000000000</v>
      </c>
      <c r="X90" s="155">
        <v>1000000000000000</v>
      </c>
      <c r="Y90" s="155">
        <v>1000000000000000</v>
      </c>
      <c r="Z90" s="155">
        <v>1000000000000000</v>
      </c>
      <c r="AA90" s="155">
        <v>1000000000000000</v>
      </c>
      <c r="AB90" s="155">
        <v>1000000000000000</v>
      </c>
      <c r="AC90" s="155">
        <v>1000000000000000</v>
      </c>
      <c r="AD90" s="155">
        <v>1000000000000000</v>
      </c>
      <c r="AE90" s="155">
        <v>1000000000000000</v>
      </c>
      <c r="AF90" s="155">
        <v>1000000000000000</v>
      </c>
      <c r="AG90" s="155">
        <v>1000000000000000</v>
      </c>
      <c r="AH90" s="155">
        <v>1000000000000000</v>
      </c>
      <c r="AI90" s="155">
        <v>1000000000000000</v>
      </c>
      <c r="AJ90" s="155">
        <v>1000000000000000</v>
      </c>
      <c r="AK90" s="155">
        <v>1000000000000000</v>
      </c>
      <c r="AL90" s="155">
        <v>1000000000000000</v>
      </c>
      <c r="AM90" s="155">
        <v>1000000000000000</v>
      </c>
      <c r="AN90" s="155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4" t="s">
        <v>28</v>
      </c>
      <c r="B91" s="588">
        <v>1000000000000000</v>
      </c>
      <c r="C91" s="588">
        <v>1000000000000000</v>
      </c>
      <c r="D91" s="588">
        <v>1000000000000000</v>
      </c>
      <c r="E91" s="588">
        <v>1000000000000000</v>
      </c>
      <c r="F91" s="588">
        <v>1000000000000000</v>
      </c>
      <c r="G91" s="588">
        <v>1000000000000000</v>
      </c>
      <c r="H91" s="588">
        <v>1000000000000000</v>
      </c>
      <c r="I91" s="588">
        <v>1000000000000000</v>
      </c>
      <c r="J91" s="588">
        <v>1000000000000000</v>
      </c>
      <c r="K91" s="588">
        <v>1000000000000000</v>
      </c>
      <c r="L91" s="588">
        <v>1000000000000000</v>
      </c>
      <c r="M91" s="588">
        <v>1000000000000000</v>
      </c>
      <c r="N91" s="588">
        <v>1000000000000000</v>
      </c>
      <c r="O91" s="588">
        <v>1000000000000000</v>
      </c>
      <c r="P91" s="588">
        <v>1000000000000000</v>
      </c>
      <c r="Q91" s="588">
        <v>1000000000000000</v>
      </c>
      <c r="R91" s="588">
        <v>1000000000000000</v>
      </c>
      <c r="S91" s="588">
        <v>1000000000000000</v>
      </c>
      <c r="T91" s="588">
        <v>1000000000000000</v>
      </c>
      <c r="U91" s="588">
        <v>1000000000000000</v>
      </c>
      <c r="V91" s="588">
        <v>1000000000000000</v>
      </c>
      <c r="W91" s="588">
        <v>1000000000000000</v>
      </c>
      <c r="X91" s="588">
        <v>1000000000000000</v>
      </c>
      <c r="Y91" s="588">
        <v>1000000000000000</v>
      </c>
      <c r="Z91" s="588">
        <v>1000000000000000</v>
      </c>
      <c r="AA91" s="588">
        <v>1000000000000000</v>
      </c>
      <c r="AB91" s="588">
        <v>1000000000000000</v>
      </c>
      <c r="AC91" s="588">
        <v>1000000000000000</v>
      </c>
      <c r="AD91" s="588">
        <v>1000000000000000</v>
      </c>
      <c r="AE91" s="588">
        <v>1000000000000000</v>
      </c>
      <c r="AF91" s="588">
        <v>1000000000000000</v>
      </c>
      <c r="AG91" s="588">
        <v>1000000000000000</v>
      </c>
      <c r="AH91" s="588">
        <v>1000000000000000</v>
      </c>
      <c r="AI91" s="588">
        <v>1000000000000000</v>
      </c>
      <c r="AJ91" s="588">
        <v>1000000000000000</v>
      </c>
      <c r="AK91" s="588">
        <v>1000000000000000</v>
      </c>
      <c r="AL91" s="588">
        <v>1000000000000000</v>
      </c>
      <c r="AM91" s="588">
        <v>1000000000000000</v>
      </c>
      <c r="AN91" s="588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5">
        <v>1000000000000000</v>
      </c>
      <c r="C92" s="155">
        <v>1000000000000000</v>
      </c>
      <c r="D92" s="155">
        <v>1000000000000000</v>
      </c>
      <c r="E92" s="155">
        <v>1000000000000000</v>
      </c>
      <c r="F92" s="638">
        <v>54.388285212803396</v>
      </c>
      <c r="G92" s="638">
        <v>1641.9636183874959</v>
      </c>
      <c r="H92" s="638">
        <v>1432.1788315265721</v>
      </c>
      <c r="I92" s="638">
        <v>6771.6977463939338</v>
      </c>
      <c r="J92" s="638">
        <v>4909.0388205191084</v>
      </c>
      <c r="K92" s="638">
        <v>5095.3013863893702</v>
      </c>
      <c r="L92" s="638">
        <v>4507.8594145450015</v>
      </c>
      <c r="M92" s="638">
        <v>4607.0004166406788</v>
      </c>
      <c r="N92" s="638">
        <v>4546.4635485846993</v>
      </c>
      <c r="O92" s="638">
        <v>4682.9678999356729</v>
      </c>
      <c r="P92" s="638">
        <v>3976.9361095250001</v>
      </c>
      <c r="Q92" s="638">
        <v>3717.7049690674307</v>
      </c>
      <c r="R92" s="638">
        <v>3885.6887211625804</v>
      </c>
      <c r="S92" s="638">
        <v>4023.2507696964817</v>
      </c>
      <c r="T92" s="638">
        <v>4182.7532596122619</v>
      </c>
      <c r="U92" s="638">
        <v>4443.1050684578158</v>
      </c>
      <c r="V92" s="638">
        <v>4564.0629217695378</v>
      </c>
      <c r="W92" s="638">
        <v>4553.2620062418546</v>
      </c>
      <c r="X92" s="638">
        <v>4676.8022271144846</v>
      </c>
      <c r="Y92" s="638">
        <v>4821.3144468549544</v>
      </c>
      <c r="Z92" s="638">
        <v>5121.3568666304354</v>
      </c>
      <c r="AA92" s="638">
        <v>5022.2669046687042</v>
      </c>
      <c r="AB92" s="638">
        <v>5035.0754715230069</v>
      </c>
      <c r="AC92" s="638">
        <v>4801.2555768848351</v>
      </c>
      <c r="AD92" s="638">
        <v>4718.6206778394298</v>
      </c>
      <c r="AE92" s="638">
        <v>4136.1001272163203</v>
      </c>
      <c r="AF92" s="638">
        <v>4156.5308193596493</v>
      </c>
      <c r="AG92" s="638">
        <v>4143.2231104021903</v>
      </c>
      <c r="AH92" s="638">
        <v>4209.6305080756556</v>
      </c>
      <c r="AI92" s="638">
        <v>4270.8215729051244</v>
      </c>
      <c r="AJ92" s="638">
        <v>4278.2214339867478</v>
      </c>
      <c r="AK92" s="638">
        <v>4227.820848821284</v>
      </c>
      <c r="AL92" s="638">
        <v>4693.1502445840551</v>
      </c>
      <c r="AM92" s="638">
        <v>4476.3521546136335</v>
      </c>
      <c r="AN92" s="638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6" t="s">
        <v>84</v>
      </c>
      <c r="B93" s="589">
        <v>1000000000000000</v>
      </c>
      <c r="C93" s="589">
        <v>1000000000000000</v>
      </c>
      <c r="D93" s="589">
        <v>1000000000000000</v>
      </c>
      <c r="E93" s="589">
        <v>1000000000000000</v>
      </c>
      <c r="F93" s="589">
        <v>1000000000000000</v>
      </c>
      <c r="G93" s="589">
        <v>1000000000000000</v>
      </c>
      <c r="H93" s="589">
        <v>1000000000000000</v>
      </c>
      <c r="I93" s="589">
        <v>1000000000000000</v>
      </c>
      <c r="J93" s="589">
        <v>1000000000000000</v>
      </c>
      <c r="K93" s="589">
        <v>1000000000000000</v>
      </c>
      <c r="L93" s="589">
        <v>1000000000000000</v>
      </c>
      <c r="M93" s="589">
        <v>1000000000000000</v>
      </c>
      <c r="N93" s="589">
        <v>1000000000000000</v>
      </c>
      <c r="O93" s="589">
        <v>1000000000000000</v>
      </c>
      <c r="P93" s="589">
        <v>1000000000000000</v>
      </c>
      <c r="Q93" s="589">
        <v>1000000000000000</v>
      </c>
      <c r="R93" s="589">
        <v>1000000000000000</v>
      </c>
      <c r="S93" s="589">
        <v>1000000000000000</v>
      </c>
      <c r="T93" s="589">
        <v>1000000000000000</v>
      </c>
      <c r="U93" s="589">
        <v>1000000000000000</v>
      </c>
      <c r="V93" s="589">
        <v>1000000000000000</v>
      </c>
      <c r="W93" s="589">
        <v>1000000000000000</v>
      </c>
      <c r="X93" s="589">
        <v>1000000000000000</v>
      </c>
      <c r="Y93" s="589">
        <v>1000000000000000</v>
      </c>
      <c r="Z93" s="589">
        <v>1000000000000000</v>
      </c>
      <c r="AA93" s="589">
        <v>1000000000000000</v>
      </c>
      <c r="AB93" s="589">
        <v>1000000000000000</v>
      </c>
      <c r="AC93" s="589">
        <v>1000000000000000</v>
      </c>
      <c r="AD93" s="589">
        <v>1000000000000000</v>
      </c>
      <c r="AE93" s="589">
        <v>1000000000000000</v>
      </c>
      <c r="AF93" s="589">
        <v>1000000000000000</v>
      </c>
      <c r="AG93" s="589">
        <v>1000000000000000</v>
      </c>
      <c r="AH93" s="589">
        <v>1000000000000000</v>
      </c>
      <c r="AI93" s="589">
        <v>1000000000000000</v>
      </c>
      <c r="AJ93" s="589">
        <v>1000000000000000</v>
      </c>
      <c r="AK93" s="589">
        <v>1000000000000000</v>
      </c>
      <c r="AL93" s="589">
        <v>1000000000000000</v>
      </c>
      <c r="AM93" s="589">
        <v>1000000000000000</v>
      </c>
      <c r="AN93" s="589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6" t="s">
        <v>85</v>
      </c>
      <c r="B97" s="255">
        <f>B16</f>
        <v>2012</v>
      </c>
      <c r="C97" s="255">
        <f t="shared" ref="C97:AN97" si="62">C16</f>
        <v>2013</v>
      </c>
      <c r="D97" s="255">
        <f t="shared" si="62"/>
        <v>2014</v>
      </c>
      <c r="E97" s="255">
        <f t="shared" si="62"/>
        <v>2015</v>
      </c>
      <c r="F97" s="255">
        <f t="shared" si="62"/>
        <v>2016</v>
      </c>
      <c r="G97" s="255">
        <f t="shared" si="62"/>
        <v>2017</v>
      </c>
      <c r="H97" s="255">
        <f t="shared" si="62"/>
        <v>2018</v>
      </c>
      <c r="I97" s="255">
        <f t="shared" si="62"/>
        <v>2019</v>
      </c>
      <c r="J97" s="255">
        <f t="shared" si="62"/>
        <v>2020</v>
      </c>
      <c r="K97" s="255">
        <f t="shared" si="62"/>
        <v>2021</v>
      </c>
      <c r="L97" s="255">
        <f t="shared" si="62"/>
        <v>2022</v>
      </c>
      <c r="M97" s="255">
        <f t="shared" si="62"/>
        <v>2023</v>
      </c>
      <c r="N97" s="255">
        <f t="shared" si="62"/>
        <v>2024</v>
      </c>
      <c r="O97" s="255">
        <f t="shared" si="62"/>
        <v>2025</v>
      </c>
      <c r="P97" s="255">
        <f t="shared" si="62"/>
        <v>2026</v>
      </c>
      <c r="Q97" s="255">
        <f t="shared" si="62"/>
        <v>2027</v>
      </c>
      <c r="R97" s="255">
        <f t="shared" si="62"/>
        <v>2028</v>
      </c>
      <c r="S97" s="255">
        <f t="shared" si="62"/>
        <v>2029</v>
      </c>
      <c r="T97" s="255">
        <f t="shared" si="62"/>
        <v>2030</v>
      </c>
      <c r="U97" s="255">
        <f t="shared" si="62"/>
        <v>2031</v>
      </c>
      <c r="V97" s="255">
        <f t="shared" si="62"/>
        <v>2032</v>
      </c>
      <c r="W97" s="255">
        <f t="shared" si="62"/>
        <v>2033</v>
      </c>
      <c r="X97" s="255">
        <f t="shared" si="62"/>
        <v>2034</v>
      </c>
      <c r="Y97" s="255">
        <f t="shared" si="62"/>
        <v>2035</v>
      </c>
      <c r="Z97" s="255">
        <f t="shared" si="62"/>
        <v>2036</v>
      </c>
      <c r="AA97" s="255">
        <f t="shared" si="62"/>
        <v>2037</v>
      </c>
      <c r="AB97" s="255">
        <f t="shared" si="62"/>
        <v>2038</v>
      </c>
      <c r="AC97" s="255">
        <f t="shared" si="62"/>
        <v>2039</v>
      </c>
      <c r="AD97" s="255">
        <f t="shared" si="62"/>
        <v>2040</v>
      </c>
      <c r="AE97" s="255">
        <f t="shared" si="62"/>
        <v>2041</v>
      </c>
      <c r="AF97" s="255">
        <f t="shared" si="62"/>
        <v>2042</v>
      </c>
      <c r="AG97" s="255">
        <f t="shared" si="62"/>
        <v>2043</v>
      </c>
      <c r="AH97" s="255">
        <f t="shared" si="62"/>
        <v>2044</v>
      </c>
      <c r="AI97" s="255">
        <f t="shared" si="62"/>
        <v>2045</v>
      </c>
      <c r="AJ97" s="255">
        <f t="shared" si="62"/>
        <v>2046</v>
      </c>
      <c r="AK97" s="255">
        <f t="shared" si="62"/>
        <v>2047</v>
      </c>
      <c r="AL97" s="255">
        <f t="shared" si="62"/>
        <v>2048</v>
      </c>
      <c r="AM97" s="255">
        <f t="shared" si="62"/>
        <v>2049</v>
      </c>
      <c r="AN97" s="255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8" customFormat="1">
      <c r="A102" s="346"/>
      <c r="B102" s="347"/>
      <c r="C102" s="347"/>
      <c r="D102" s="347"/>
      <c r="E102" s="347"/>
      <c r="F102" s="347"/>
      <c r="G102" s="347"/>
      <c r="H102" s="347"/>
      <c r="I102" s="347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  <c r="T102" s="347"/>
      <c r="U102" s="347"/>
      <c r="V102" s="347"/>
      <c r="W102" s="347"/>
      <c r="X102" s="347"/>
      <c r="Y102" s="347"/>
      <c r="Z102" s="347"/>
      <c r="AA102" s="347"/>
      <c r="AB102" s="347"/>
      <c r="AC102" s="347"/>
      <c r="AD102" s="347"/>
      <c r="AE102" s="347"/>
      <c r="AF102" s="347"/>
      <c r="AG102" s="347"/>
      <c r="AH102" s="347"/>
      <c r="AI102" s="347"/>
      <c r="AJ102" s="347"/>
      <c r="AK102" s="347"/>
      <c r="AL102" s="347"/>
      <c r="AM102" s="347"/>
      <c r="AN102" s="347"/>
      <c r="AO102" s="347"/>
      <c r="AP102" s="347"/>
      <c r="AQ102" s="347"/>
      <c r="AR102" s="347"/>
      <c r="AS102" s="347"/>
      <c r="AT102" s="347"/>
      <c r="AU102" s="347"/>
      <c r="AV102" s="347"/>
      <c r="AW102" s="347"/>
      <c r="AX102" s="347"/>
      <c r="AY102" s="347"/>
      <c r="AZ102" s="347"/>
      <c r="BA102" s="347"/>
      <c r="BB102" s="347"/>
      <c r="BC102" s="347"/>
      <c r="BD102" s="347"/>
      <c r="BE102" s="347"/>
      <c r="BF102" s="347"/>
      <c r="BG102" s="347"/>
      <c r="BH102" s="347"/>
      <c r="BI102" s="347"/>
      <c r="BJ102" s="347"/>
      <c r="BK102" s="347"/>
      <c r="BL102" s="347"/>
    </row>
    <row r="103" spans="1:64" ht="25.15" thickBot="1">
      <c r="A103" s="374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2" customFormat="1">
      <c r="A104" s="280" t="s">
        <v>88</v>
      </c>
      <c r="B104" s="280"/>
      <c r="C104" s="280"/>
      <c r="D104" s="280"/>
      <c r="E104" s="280"/>
      <c r="F104" s="280"/>
      <c r="G104" s="280"/>
      <c r="H104" s="280"/>
      <c r="I104" s="280"/>
      <c r="J104" s="280"/>
      <c r="K104" s="280"/>
      <c r="L104" s="280"/>
      <c r="M104" s="280"/>
      <c r="N104" s="280"/>
      <c r="O104" s="280"/>
      <c r="P104" s="280"/>
      <c r="Q104" s="280"/>
      <c r="R104" s="280"/>
      <c r="S104" s="280"/>
      <c r="T104" s="280"/>
      <c r="U104" s="280"/>
      <c r="V104" s="280"/>
      <c r="W104" s="280"/>
      <c r="X104" s="280"/>
      <c r="Y104" s="280"/>
      <c r="Z104" s="280"/>
      <c r="AA104" s="280"/>
      <c r="AB104" s="280"/>
      <c r="AC104" s="280"/>
      <c r="AD104" s="280"/>
      <c r="AE104" s="280"/>
      <c r="AF104" s="280"/>
      <c r="AG104" s="280"/>
      <c r="AH104" s="280"/>
      <c r="AI104" s="280"/>
      <c r="AJ104" s="280"/>
      <c r="AK104" s="280"/>
      <c r="AL104" s="280"/>
      <c r="AM104" s="280"/>
      <c r="AN104" s="280"/>
      <c r="AO104" s="281"/>
      <c r="AP104" s="281"/>
      <c r="AQ104" s="281"/>
      <c r="AR104" s="281"/>
      <c r="AS104" s="281"/>
      <c r="AT104" s="281"/>
      <c r="AU104" s="281"/>
      <c r="AV104" s="281"/>
      <c r="AW104" s="281"/>
      <c r="AX104" s="281"/>
      <c r="AY104" s="281"/>
      <c r="AZ104" s="281"/>
      <c r="BA104" s="281"/>
      <c r="BB104" s="281"/>
      <c r="BC104" s="281"/>
      <c r="BD104" s="281"/>
      <c r="BE104" s="281"/>
      <c r="BF104" s="281"/>
      <c r="BG104" s="281"/>
      <c r="BH104" s="281"/>
      <c r="BI104" s="281"/>
      <c r="BJ104" s="281"/>
      <c r="BK104" s="281"/>
      <c r="BL104" s="281"/>
    </row>
    <row r="105" spans="1:64" s="282" customFormat="1" ht="13.9" thickBot="1">
      <c r="A105" s="283" t="s">
        <v>89</v>
      </c>
      <c r="B105" s="284">
        <v>2012</v>
      </c>
      <c r="C105" s="284">
        <v>2013</v>
      </c>
      <c r="D105" s="284">
        <v>2014</v>
      </c>
      <c r="E105" s="284">
        <v>2015</v>
      </c>
      <c r="F105" s="284">
        <v>2016</v>
      </c>
      <c r="G105" s="284">
        <v>2017</v>
      </c>
      <c r="H105" s="284">
        <v>2018</v>
      </c>
      <c r="I105" s="284">
        <v>2019</v>
      </c>
      <c r="J105" s="284">
        <v>2020</v>
      </c>
      <c r="K105" s="284">
        <v>2021</v>
      </c>
      <c r="L105" s="284">
        <v>2022</v>
      </c>
      <c r="M105" s="284">
        <v>2023</v>
      </c>
      <c r="N105" s="284">
        <v>2024</v>
      </c>
      <c r="O105" s="284">
        <v>2025</v>
      </c>
      <c r="P105" s="284">
        <v>2026</v>
      </c>
      <c r="Q105" s="284">
        <v>2027</v>
      </c>
      <c r="R105" s="284">
        <v>2028</v>
      </c>
      <c r="S105" s="284">
        <v>2029</v>
      </c>
      <c r="T105" s="284">
        <v>2030</v>
      </c>
      <c r="U105" s="284">
        <v>2031</v>
      </c>
      <c r="V105" s="284">
        <v>2032</v>
      </c>
      <c r="W105" s="284">
        <v>2033</v>
      </c>
      <c r="X105" s="284">
        <v>2034</v>
      </c>
      <c r="Y105" s="284">
        <v>2035</v>
      </c>
      <c r="Z105" s="284">
        <v>2036</v>
      </c>
      <c r="AA105" s="284">
        <v>2037</v>
      </c>
      <c r="AB105" s="284">
        <v>2038</v>
      </c>
      <c r="AC105" s="284">
        <v>2039</v>
      </c>
      <c r="AD105" s="284">
        <v>2040</v>
      </c>
      <c r="AE105" s="284">
        <v>2041</v>
      </c>
      <c r="AF105" s="284">
        <v>2042</v>
      </c>
      <c r="AG105" s="284">
        <v>2043</v>
      </c>
      <c r="AH105" s="284">
        <v>2044</v>
      </c>
      <c r="AI105" s="284">
        <v>2045</v>
      </c>
      <c r="AJ105" s="284">
        <v>2046</v>
      </c>
      <c r="AK105" s="284">
        <v>2047</v>
      </c>
      <c r="AL105" s="284">
        <v>2048</v>
      </c>
      <c r="AM105" s="284">
        <v>2049</v>
      </c>
      <c r="AN105" s="284">
        <v>2050</v>
      </c>
      <c r="AO105" s="281"/>
      <c r="AP105" s="281"/>
      <c r="AQ105" s="281"/>
      <c r="AR105" s="281"/>
      <c r="AS105" s="281"/>
      <c r="AT105" s="281"/>
      <c r="AU105" s="281"/>
      <c r="AV105" s="281"/>
      <c r="AW105" s="281"/>
      <c r="AX105" s="281"/>
      <c r="AY105" s="281"/>
      <c r="AZ105" s="281"/>
      <c r="BA105" s="281"/>
      <c r="BB105" s="281"/>
      <c r="BC105" s="281"/>
      <c r="BD105" s="281"/>
      <c r="BE105" s="281"/>
      <c r="BF105" s="281"/>
      <c r="BG105" s="281"/>
      <c r="BH105" s="281"/>
      <c r="BI105" s="281"/>
      <c r="BJ105" s="281"/>
      <c r="BK105" s="281"/>
      <c r="BL105" s="281"/>
    </row>
    <row r="106" spans="1:64" s="282" customFormat="1">
      <c r="A106" s="560" t="s">
        <v>90</v>
      </c>
      <c r="B106" s="562">
        <v>1250000</v>
      </c>
      <c r="C106" s="562">
        <v>1250000</v>
      </c>
      <c r="D106" s="562">
        <v>1250000</v>
      </c>
      <c r="E106" s="562">
        <v>1250000</v>
      </c>
      <c r="F106" s="562">
        <v>1250000</v>
      </c>
      <c r="G106" s="562">
        <v>1250000</v>
      </c>
      <c r="H106" s="562">
        <v>1250000</v>
      </c>
      <c r="I106" s="562">
        <v>1250000</v>
      </c>
      <c r="J106" s="562">
        <v>1250000</v>
      </c>
      <c r="K106" s="562">
        <v>1250000</v>
      </c>
      <c r="L106" s="562">
        <v>1250000</v>
      </c>
      <c r="M106" s="562">
        <v>1250000</v>
      </c>
      <c r="N106" s="562">
        <v>1250000</v>
      </c>
      <c r="O106" s="562">
        <v>1250000</v>
      </c>
      <c r="P106" s="562">
        <v>1250000</v>
      </c>
      <c r="Q106" s="562">
        <v>1250000</v>
      </c>
      <c r="R106" s="562">
        <v>1250000</v>
      </c>
      <c r="S106" s="562">
        <v>1250000</v>
      </c>
      <c r="T106" s="562">
        <v>1250000</v>
      </c>
      <c r="U106" s="562">
        <v>1450000</v>
      </c>
      <c r="V106" s="562">
        <v>1450000</v>
      </c>
      <c r="W106" s="562">
        <v>1450000</v>
      </c>
      <c r="X106" s="562">
        <v>1450000</v>
      </c>
      <c r="Y106" s="562">
        <v>1450000</v>
      </c>
      <c r="Z106" s="562">
        <v>1950000</v>
      </c>
      <c r="AA106" s="562">
        <v>1950000</v>
      </c>
      <c r="AB106" s="562">
        <v>1950000</v>
      </c>
      <c r="AC106" s="562">
        <v>1950000</v>
      </c>
      <c r="AD106" s="562">
        <v>1950000</v>
      </c>
      <c r="AE106" s="562">
        <v>2600000</v>
      </c>
      <c r="AF106" s="562">
        <v>2600000</v>
      </c>
      <c r="AG106" s="562">
        <v>2600000</v>
      </c>
      <c r="AH106" s="562">
        <v>2600000</v>
      </c>
      <c r="AI106" s="562">
        <v>2600000</v>
      </c>
      <c r="AJ106" s="562">
        <v>2750000</v>
      </c>
      <c r="AK106" s="562">
        <v>2750000</v>
      </c>
      <c r="AL106" s="562">
        <v>2750000</v>
      </c>
      <c r="AM106" s="562">
        <v>2750000</v>
      </c>
      <c r="AN106" s="562">
        <v>2750000</v>
      </c>
      <c r="AO106" s="281"/>
      <c r="AP106" s="281"/>
      <c r="AQ106" s="281"/>
      <c r="AR106" s="281"/>
      <c r="AS106" s="281"/>
      <c r="AT106" s="281"/>
      <c r="AU106" s="281"/>
      <c r="AV106" s="281"/>
      <c r="AW106" s="281"/>
      <c r="AX106" s="281"/>
      <c r="AY106" s="281"/>
      <c r="AZ106" s="281"/>
      <c r="BA106" s="281"/>
      <c r="BB106" s="281"/>
      <c r="BC106" s="281"/>
      <c r="BD106" s="281"/>
      <c r="BE106" s="281"/>
      <c r="BF106" s="281"/>
      <c r="BG106" s="281"/>
      <c r="BH106" s="281"/>
      <c r="BI106" s="281"/>
      <c r="BJ106" s="281"/>
      <c r="BK106" s="281"/>
      <c r="BL106" s="281"/>
    </row>
    <row r="107" spans="1:64" s="282" customFormat="1">
      <c r="A107" s="285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1"/>
      <c r="AP107" s="281"/>
      <c r="AQ107" s="281"/>
      <c r="AR107" s="281"/>
      <c r="AS107" s="281"/>
      <c r="AT107" s="281"/>
      <c r="AU107" s="281"/>
      <c r="AV107" s="281"/>
      <c r="AW107" s="281"/>
      <c r="AX107" s="281"/>
      <c r="AY107" s="281"/>
      <c r="AZ107" s="281"/>
      <c r="BA107" s="281"/>
      <c r="BB107" s="281"/>
      <c r="BC107" s="281"/>
      <c r="BD107" s="281"/>
      <c r="BE107" s="281"/>
      <c r="BF107" s="281"/>
      <c r="BG107" s="281"/>
      <c r="BH107" s="281"/>
      <c r="BI107" s="281"/>
      <c r="BJ107" s="281"/>
      <c r="BK107" s="281"/>
      <c r="BL107" s="281"/>
    </row>
    <row r="108" spans="1:64" s="282" customFormat="1">
      <c r="A108" s="561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1"/>
      <c r="AP108" s="281"/>
      <c r="AQ108" s="281"/>
      <c r="AR108" s="281"/>
      <c r="AS108" s="281"/>
      <c r="AT108" s="281"/>
      <c r="AU108" s="281"/>
      <c r="AV108" s="281"/>
      <c r="AW108" s="281"/>
      <c r="AX108" s="281"/>
      <c r="AY108" s="281"/>
      <c r="AZ108" s="281"/>
      <c r="BA108" s="281"/>
      <c r="BB108" s="281"/>
      <c r="BC108" s="281"/>
      <c r="BD108" s="281"/>
      <c r="BE108" s="281"/>
      <c r="BF108" s="281"/>
      <c r="BG108" s="281"/>
      <c r="BH108" s="281"/>
      <c r="BI108" s="281"/>
      <c r="BJ108" s="281"/>
      <c r="BK108" s="281"/>
      <c r="BL108" s="281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0" t="s">
        <v>94</v>
      </c>
      <c r="B112" s="480">
        <v>2012</v>
      </c>
      <c r="C112" s="480">
        <v>2013</v>
      </c>
      <c r="D112" s="480">
        <v>2014</v>
      </c>
      <c r="E112" s="480">
        <v>2015</v>
      </c>
      <c r="F112" s="480">
        <v>2016</v>
      </c>
      <c r="G112" s="480">
        <v>2017</v>
      </c>
      <c r="H112" s="480">
        <v>2018</v>
      </c>
      <c r="I112" s="480">
        <v>2019</v>
      </c>
      <c r="J112" s="480">
        <v>2020</v>
      </c>
      <c r="K112" s="480">
        <v>2021</v>
      </c>
      <c r="L112" s="480">
        <v>2022</v>
      </c>
      <c r="M112" s="480">
        <v>2023</v>
      </c>
      <c r="N112" s="480">
        <v>2024</v>
      </c>
      <c r="O112" s="480">
        <v>2025</v>
      </c>
      <c r="P112" s="480">
        <v>2026</v>
      </c>
      <c r="Q112" s="480">
        <v>2027</v>
      </c>
      <c r="R112" s="480">
        <v>2028</v>
      </c>
      <c r="S112" s="480">
        <v>2029</v>
      </c>
      <c r="T112" s="480">
        <v>2030</v>
      </c>
      <c r="U112" s="480">
        <v>2031</v>
      </c>
      <c r="V112" s="480">
        <v>2032</v>
      </c>
      <c r="W112" s="480">
        <v>2033</v>
      </c>
      <c r="X112" s="480">
        <v>2034</v>
      </c>
      <c r="Y112" s="480">
        <v>2035</v>
      </c>
      <c r="Z112" s="480">
        <v>2036</v>
      </c>
      <c r="AA112" s="480">
        <v>2037</v>
      </c>
      <c r="AB112" s="480">
        <v>2038</v>
      </c>
      <c r="AC112" s="480">
        <v>2039</v>
      </c>
      <c r="AD112" s="480">
        <v>2040</v>
      </c>
      <c r="AE112" s="480">
        <v>2041</v>
      </c>
      <c r="AF112" s="480">
        <v>2042</v>
      </c>
      <c r="AG112" s="480">
        <v>2043</v>
      </c>
      <c r="AH112" s="480">
        <v>2044</v>
      </c>
      <c r="AI112" s="480">
        <v>2045</v>
      </c>
      <c r="AJ112" s="480">
        <v>2046</v>
      </c>
      <c r="AK112" s="480">
        <v>2047</v>
      </c>
      <c r="AL112" s="480">
        <v>2048</v>
      </c>
      <c r="AM112" s="480">
        <v>2049</v>
      </c>
      <c r="AN112" s="480">
        <v>2050</v>
      </c>
    </row>
    <row r="113" spans="1:40">
      <c r="A113" s="481" t="s">
        <v>95</v>
      </c>
      <c r="B113" s="481"/>
      <c r="C113" s="481"/>
      <c r="D113" s="481"/>
      <c r="E113" s="481"/>
      <c r="F113" s="48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1"/>
      <c r="Q113" s="481"/>
      <c r="R113" s="481"/>
      <c r="S113" s="481"/>
      <c r="T113" s="481"/>
      <c r="U113" s="481"/>
      <c r="V113" s="481"/>
      <c r="W113" s="481"/>
      <c r="X113" s="481"/>
      <c r="Y113" s="481"/>
      <c r="Z113" s="481"/>
      <c r="AA113" s="481"/>
      <c r="AB113" s="481"/>
      <c r="AC113" s="481"/>
      <c r="AD113" s="481"/>
      <c r="AE113" s="481"/>
      <c r="AF113" s="481"/>
      <c r="AG113" s="481"/>
      <c r="AH113" s="481"/>
      <c r="AI113" s="481"/>
      <c r="AJ113" s="481"/>
      <c r="AK113" s="481"/>
      <c r="AL113" s="481"/>
      <c r="AM113" s="481"/>
      <c r="AN113" s="481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2" t="s">
        <v>97</v>
      </c>
      <c r="B115" s="482"/>
      <c r="C115" s="482"/>
      <c r="D115" s="482"/>
      <c r="E115" s="482"/>
      <c r="F115" s="482"/>
      <c r="G115" s="482"/>
      <c r="H115" s="482"/>
      <c r="I115" s="482"/>
      <c r="J115" s="482"/>
      <c r="K115" s="482"/>
      <c r="L115" s="482"/>
      <c r="M115" s="482"/>
      <c r="N115" s="482"/>
      <c r="O115" s="482"/>
      <c r="P115" s="482"/>
      <c r="Q115" s="482"/>
      <c r="R115" s="482"/>
      <c r="S115" s="482"/>
      <c r="T115" s="482"/>
      <c r="U115" s="482"/>
      <c r="V115" s="482"/>
      <c r="W115" s="482"/>
      <c r="X115" s="482"/>
      <c r="Y115" s="482"/>
      <c r="Z115" s="482"/>
      <c r="AA115" s="482"/>
      <c r="AB115" s="482"/>
      <c r="AC115" s="482"/>
      <c r="AD115" s="482"/>
      <c r="AE115" s="482"/>
      <c r="AF115" s="482"/>
      <c r="AG115" s="482"/>
      <c r="AH115" s="482"/>
      <c r="AI115" s="482"/>
      <c r="AJ115" s="482"/>
      <c r="AK115" s="482"/>
      <c r="AL115" s="482"/>
      <c r="AM115" s="482"/>
      <c r="AN115" s="482"/>
    </row>
    <row r="120" spans="1:40" ht="14.45">
      <c r="B120" s="479"/>
      <c r="C120" s="478"/>
      <c r="D120" s="478"/>
      <c r="E120" s="478"/>
      <c r="F120" s="478"/>
      <c r="G120" s="478"/>
      <c r="H120" s="478"/>
      <c r="I120" s="478"/>
      <c r="J120" s="478"/>
      <c r="K120" s="478"/>
      <c r="L120" s="478"/>
      <c r="M120" s="479"/>
      <c r="N120" s="479"/>
      <c r="O120" s="479"/>
      <c r="P120" s="479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7" t="s">
        <v>138</v>
      </c>
      <c r="B1" s="427" t="s">
        <v>2574</v>
      </c>
      <c r="C1" s="385" t="s">
        <v>2631</v>
      </c>
      <c r="D1" s="385" t="s">
        <v>2632</v>
      </c>
      <c r="E1" s="385" t="s">
        <v>2633</v>
      </c>
      <c r="F1" s="385" t="s">
        <v>2634</v>
      </c>
    </row>
    <row r="2" spans="1:6" ht="13.9" thickTop="1">
      <c r="A2" s="126">
        <v>1</v>
      </c>
      <c r="B2" s="123" t="s">
        <v>2575</v>
      </c>
      <c r="C2" s="152">
        <v>0.85799999999999998</v>
      </c>
      <c r="D2" s="152">
        <v>0.90100000000000002</v>
      </c>
      <c r="E2" s="152">
        <v>0.87</v>
      </c>
      <c r="F2" s="152">
        <v>0.85699999999999998</v>
      </c>
    </row>
    <row r="3" spans="1:6">
      <c r="A3" s="126">
        <v>2</v>
      </c>
      <c r="B3" s="123" t="s">
        <v>66</v>
      </c>
      <c r="C3" s="152">
        <v>0.88400000000000001</v>
      </c>
      <c r="D3" s="152">
        <v>0.88100000000000001</v>
      </c>
      <c r="E3" s="152">
        <v>0.89400000000000002</v>
      </c>
      <c r="F3" s="152">
        <v>0.89700000000000002</v>
      </c>
    </row>
    <row r="4" spans="1:6">
      <c r="A4" s="126">
        <v>3</v>
      </c>
      <c r="B4" s="123" t="s">
        <v>67</v>
      </c>
      <c r="C4" s="152">
        <v>0.86</v>
      </c>
      <c r="D4" s="152">
        <v>0.86399999999999999</v>
      </c>
      <c r="E4" s="152">
        <v>0.85499999999999998</v>
      </c>
      <c r="F4" s="152">
        <v>0.85</v>
      </c>
    </row>
    <row r="5" spans="1:6">
      <c r="A5" s="126">
        <v>4</v>
      </c>
      <c r="B5" s="123" t="s">
        <v>68</v>
      </c>
      <c r="C5" s="503">
        <v>0.33670199969929338</v>
      </c>
      <c r="D5" s="503">
        <v>0.42373169448203279</v>
      </c>
      <c r="E5" s="503">
        <v>0.22911907983761839</v>
      </c>
      <c r="F5" s="503">
        <v>0.25607502631183282</v>
      </c>
    </row>
    <row r="6" spans="1:6">
      <c r="A6" s="126">
        <v>5</v>
      </c>
      <c r="B6" s="123" t="s">
        <v>2576</v>
      </c>
      <c r="C6" s="152">
        <v>0.69399999999999995</v>
      </c>
      <c r="D6" s="152">
        <v>0.746</v>
      </c>
      <c r="E6" s="152">
        <v>0.74299999999999999</v>
      </c>
      <c r="F6" s="152">
        <v>0.73699999999999999</v>
      </c>
    </row>
    <row r="7" spans="1:6">
      <c r="A7" s="126">
        <v>6</v>
      </c>
      <c r="B7" s="123" t="s">
        <v>2577</v>
      </c>
      <c r="C7" s="152">
        <v>0.76900000000000002</v>
      </c>
      <c r="D7" s="152">
        <v>0.13600000000000001</v>
      </c>
      <c r="E7" s="152">
        <v>0.14699999999999999</v>
      </c>
      <c r="F7" s="152">
        <v>0.17499999999999999</v>
      </c>
    </row>
    <row r="8" spans="1:6">
      <c r="A8" s="126">
        <v>7</v>
      </c>
      <c r="B8" s="123" t="s">
        <v>69</v>
      </c>
      <c r="C8" s="152">
        <v>0.88500000000000001</v>
      </c>
      <c r="D8" s="152">
        <v>0.89300000000000002</v>
      </c>
      <c r="E8" s="152">
        <v>0.90700000000000003</v>
      </c>
      <c r="F8" s="152">
        <v>0.89</v>
      </c>
    </row>
    <row r="9" spans="1:6">
      <c r="A9" s="126">
        <v>9</v>
      </c>
      <c r="B9" s="123" t="s">
        <v>2264</v>
      </c>
      <c r="C9" s="152">
        <v>0.89600000000000002</v>
      </c>
      <c r="D9" s="152">
        <v>0.218</v>
      </c>
      <c r="E9" s="152">
        <v>8.1000000000000003E-2</v>
      </c>
      <c r="F9" s="152">
        <v>0.46899999999999997</v>
      </c>
    </row>
    <row r="10" spans="1:6">
      <c r="A10" s="126">
        <v>10</v>
      </c>
      <c r="B10" s="127" t="s">
        <v>2154</v>
      </c>
      <c r="C10" s="152">
        <v>0.89600000000000002</v>
      </c>
      <c r="D10" s="152">
        <v>0.218</v>
      </c>
      <c r="E10" s="152">
        <v>8.1000000000000003E-2</v>
      </c>
      <c r="F10" s="152">
        <v>0.46899999999999997</v>
      </c>
    </row>
    <row r="11" spans="1:6">
      <c r="A11" s="126">
        <v>100</v>
      </c>
      <c r="B11" s="123" t="s">
        <v>2578</v>
      </c>
      <c r="C11" s="152">
        <v>0.85599999999999998</v>
      </c>
      <c r="D11" s="152">
        <v>0.90200000000000002</v>
      </c>
      <c r="E11" s="152">
        <v>0.86799999999999999</v>
      </c>
      <c r="F11" s="152">
        <v>0.85299999999999998</v>
      </c>
    </row>
    <row r="12" spans="1:6">
      <c r="A12" s="126">
        <v>200</v>
      </c>
      <c r="B12" s="123" t="s">
        <v>2579</v>
      </c>
      <c r="C12" s="152">
        <v>0.85599999999999998</v>
      </c>
      <c r="D12" s="152">
        <v>0.90200000000000002</v>
      </c>
      <c r="E12" s="152">
        <v>0.86799999999999999</v>
      </c>
      <c r="F12" s="152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0" t="s">
        <v>2635</v>
      </c>
      <c r="B1" s="120" t="s">
        <v>1961</v>
      </c>
      <c r="C1" s="120" t="s">
        <v>2636</v>
      </c>
      <c r="D1" s="120" t="s">
        <v>2637</v>
      </c>
    </row>
    <row r="2" spans="1:4">
      <c r="A2" s="134">
        <v>801</v>
      </c>
      <c r="B2" s="94" t="s">
        <v>2638</v>
      </c>
      <c r="C2" s="135">
        <v>1</v>
      </c>
      <c r="D2" s="135">
        <v>2</v>
      </c>
    </row>
    <row r="3" spans="1:4">
      <c r="A3" s="134">
        <v>802</v>
      </c>
      <c r="B3" s="94" t="s">
        <v>2639</v>
      </c>
      <c r="C3" s="135">
        <v>1</v>
      </c>
      <c r="D3" s="135">
        <v>3</v>
      </c>
    </row>
    <row r="4" spans="1:4">
      <c r="A4" s="134">
        <v>803</v>
      </c>
      <c r="B4" s="94" t="s">
        <v>2640</v>
      </c>
      <c r="C4" s="136">
        <v>1</v>
      </c>
      <c r="D4" s="136">
        <v>5</v>
      </c>
    </row>
    <row r="5" spans="1:4">
      <c r="A5" s="134">
        <v>804</v>
      </c>
      <c r="B5" s="94" t="s">
        <v>2641</v>
      </c>
      <c r="C5" s="135">
        <v>1</v>
      </c>
      <c r="D5" s="135">
        <v>100</v>
      </c>
    </row>
    <row r="6" spans="1:4">
      <c r="A6" s="134">
        <v>805</v>
      </c>
      <c r="B6" s="94" t="s">
        <v>2642</v>
      </c>
      <c r="C6" s="135">
        <v>1</v>
      </c>
      <c r="D6" s="135">
        <v>200</v>
      </c>
    </row>
    <row r="7" spans="1:4">
      <c r="A7" s="134">
        <v>806</v>
      </c>
      <c r="B7" s="94" t="s">
        <v>2643</v>
      </c>
      <c r="C7" s="136">
        <v>2</v>
      </c>
      <c r="D7" s="136">
        <v>5</v>
      </c>
    </row>
    <row r="8" spans="1:4">
      <c r="A8" s="134">
        <v>807</v>
      </c>
      <c r="B8" s="94" t="s">
        <v>2644</v>
      </c>
      <c r="C8" s="136">
        <v>2</v>
      </c>
      <c r="D8" s="136">
        <v>100</v>
      </c>
    </row>
    <row r="9" spans="1:4">
      <c r="A9" s="134">
        <v>808</v>
      </c>
      <c r="B9" s="94" t="s">
        <v>2645</v>
      </c>
      <c r="C9" s="136">
        <v>3</v>
      </c>
      <c r="D9" s="136">
        <v>200</v>
      </c>
    </row>
    <row r="10" spans="1:4">
      <c r="A10" s="134">
        <v>809</v>
      </c>
      <c r="B10" s="94" t="s">
        <v>2646</v>
      </c>
      <c r="C10" s="135">
        <v>4</v>
      </c>
      <c r="D10" s="135">
        <v>7</v>
      </c>
    </row>
    <row r="11" spans="1:4">
      <c r="A11" s="134">
        <v>810</v>
      </c>
      <c r="B11" s="94" t="s">
        <v>2647</v>
      </c>
      <c r="C11" s="135">
        <v>4</v>
      </c>
      <c r="D11" s="135">
        <v>200</v>
      </c>
    </row>
    <row r="12" spans="1:4">
      <c r="A12" s="134">
        <v>811</v>
      </c>
      <c r="B12" s="94" t="s">
        <v>2648</v>
      </c>
      <c r="C12" s="136">
        <v>5</v>
      </c>
      <c r="D12" s="136">
        <v>100</v>
      </c>
    </row>
    <row r="13" spans="1:4">
      <c r="A13" s="134">
        <v>812</v>
      </c>
      <c r="B13" s="94" t="s">
        <v>2649</v>
      </c>
      <c r="C13" s="135">
        <v>6</v>
      </c>
      <c r="D13" s="135">
        <v>1</v>
      </c>
    </row>
    <row r="14" spans="1:4">
      <c r="A14" s="134">
        <v>813</v>
      </c>
      <c r="B14" s="94" t="s">
        <v>2650</v>
      </c>
      <c r="C14" s="135">
        <v>7</v>
      </c>
      <c r="D14" s="135">
        <v>6</v>
      </c>
    </row>
    <row r="15" spans="1:4">
      <c r="A15" s="134">
        <v>814</v>
      </c>
      <c r="B15" s="94" t="s">
        <v>2651</v>
      </c>
      <c r="C15" s="135">
        <v>9</v>
      </c>
      <c r="D15" s="135">
        <v>4</v>
      </c>
    </row>
    <row r="16" spans="1:4">
      <c r="A16" s="134">
        <v>815</v>
      </c>
      <c r="B16" s="94" t="s">
        <v>2652</v>
      </c>
      <c r="C16" s="135">
        <v>9</v>
      </c>
      <c r="D16" s="135">
        <v>1</v>
      </c>
    </row>
    <row r="17" spans="1:4">
      <c r="A17" s="134">
        <v>816</v>
      </c>
      <c r="B17" s="94" t="s">
        <v>2653</v>
      </c>
      <c r="C17" s="135">
        <v>10</v>
      </c>
      <c r="D17" s="135">
        <v>1</v>
      </c>
    </row>
    <row r="18" spans="1:4">
      <c r="A18" s="134">
        <v>817</v>
      </c>
      <c r="B18" s="94" t="s">
        <v>2654</v>
      </c>
      <c r="C18" s="135">
        <v>4</v>
      </c>
      <c r="D18" s="135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4" customWidth="1"/>
    <col min="7" max="10" width="16" customWidth="1"/>
    <col min="11" max="11" width="12.5703125" bestFit="1" customWidth="1"/>
  </cols>
  <sheetData>
    <row r="1" spans="1:13" ht="13.9" thickBot="1">
      <c r="A1" s="11" t="s">
        <v>2655</v>
      </c>
      <c r="B1" s="2" t="s">
        <v>2656</v>
      </c>
      <c r="C1" s="11" t="s">
        <v>2635</v>
      </c>
      <c r="D1" s="137" t="s">
        <v>2636</v>
      </c>
      <c r="E1" s="137" t="s">
        <v>2637</v>
      </c>
      <c r="F1" s="138" t="s">
        <v>162</v>
      </c>
      <c r="G1" s="11" t="s">
        <v>2657</v>
      </c>
      <c r="H1" s="11" t="s">
        <v>2658</v>
      </c>
      <c r="I1" s="11" t="s">
        <v>2659</v>
      </c>
      <c r="J1" s="11" t="s">
        <v>2660</v>
      </c>
      <c r="K1" s="428" t="s">
        <v>275</v>
      </c>
      <c r="L1" s="61" t="s">
        <v>276</v>
      </c>
      <c r="M1" s="139" t="s">
        <v>147</v>
      </c>
    </row>
    <row r="2" spans="1:13" ht="13.5" customHeight="1" thickTop="1">
      <c r="A2" s="140">
        <v>6001</v>
      </c>
      <c r="B2" s="378" t="str">
        <f>VLOOKUP(C2,[7]tab_corredor!$A$2:$B$50,2,0)&amp;"_"&amp;K2</f>
        <v>SE-Sul_2012</v>
      </c>
      <c r="C2" s="134">
        <v>801</v>
      </c>
      <c r="D2" s="141">
        <f>IF(C2="","",VLOOKUP(C2,[7]tab_corredor!$A$2:$D$30,3,0))</f>
        <v>1</v>
      </c>
      <c r="E2" s="141">
        <f>IF(C2="","",VLOOKUP(C2,[7]tab_corredor!$A$2:$D$30,4,0))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0">
        <v>6002</v>
      </c>
      <c r="B3" s="378" t="str">
        <f>VLOOKUP(C3,[7]tab_corredor!$A$2:$B$50,2,0)&amp;"_"&amp;K3</f>
        <v>SE-Sul_2017</v>
      </c>
      <c r="C3" s="134">
        <v>801</v>
      </c>
      <c r="D3" s="141">
        <f>IF(C3="","",VLOOKUP(C3,[7]tab_corredor!$A$2:$D$30,3,0))</f>
        <v>1</v>
      </c>
      <c r="E3" s="141">
        <f>IF(C3="","",VLOOKUP(C3,[7]tab_corredor!$A$2:$D$30,4,0))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0">
        <v>6003</v>
      </c>
      <c r="B4" s="378" t="str">
        <f>VLOOKUP(C4,[7]tab_corredor!$A$2:$B$50,2,0)&amp;"_"&amp;K4</f>
        <v>SE-Sul_2020</v>
      </c>
      <c r="C4" s="134">
        <v>801</v>
      </c>
      <c r="D4" s="141">
        <f>IF(C4="","",VLOOKUP(C4,[7]tab_corredor!$A$2:$D$30,3,0))</f>
        <v>1</v>
      </c>
      <c r="E4" s="141">
        <f>IF(C4="","",VLOOKUP(C4,[7]tab_corredor!$A$2:$D$30,4,0))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0">
        <v>6004</v>
      </c>
      <c r="B5" s="378" t="str">
        <f>VLOOKUP(C5,[7]tab_corredor!$A$2:$B$50,2,0)&amp;"_"&amp;K5</f>
        <v>SE-NE_2012</v>
      </c>
      <c r="C5" s="134">
        <v>802</v>
      </c>
      <c r="D5" s="141">
        <f>IF(C5="","",VLOOKUP(C5,[7]tab_corredor!$A$2:$D$30,3,0))</f>
        <v>1</v>
      </c>
      <c r="E5" s="141">
        <f>IF(C5="","",VLOOKUP(C5,[7]tab_corredor!$A$2:$D$30,4,0))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0">
        <v>6005</v>
      </c>
      <c r="B6" s="378" t="str">
        <f>VLOOKUP(C6,[7]tab_corredor!$A$2:$B$50,2,0)&amp;"_"&amp;K6</f>
        <v>SE-NE_2016</v>
      </c>
      <c r="C6" s="134">
        <v>802</v>
      </c>
      <c r="D6" s="141">
        <f>IF(C6="","",VLOOKUP(C6,[7]tab_corredor!$A$2:$D$30,3,0))</f>
        <v>1</v>
      </c>
      <c r="E6" s="141">
        <f>IF(C6="","",VLOOKUP(C6,[7]tab_corredor!$A$2:$D$30,4,0))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0">
        <v>6006</v>
      </c>
      <c r="B7" s="378" t="str">
        <f>VLOOKUP(C7,[7]tab_corredor!$A$2:$B$50,2,0)&amp;"_"&amp;K7</f>
        <v>SE-NE_2023</v>
      </c>
      <c r="C7" s="134">
        <v>802</v>
      </c>
      <c r="D7" s="141">
        <f>IF(C7="","",VLOOKUP(C7,[7]tab_corredor!$A$2:$D$30,3,0))</f>
        <v>1</v>
      </c>
      <c r="E7" s="141">
        <f>IF(C7="","",VLOOKUP(C7,[7]tab_corredor!$A$2:$D$30,4,0))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0">
        <v>6007</v>
      </c>
      <c r="B8" s="378" t="str">
        <f>VLOOKUP(C8,[7]tab_corredor!$A$2:$B$50,2,0)&amp;"_"&amp;K8</f>
        <v>SE-Itaipu_2012</v>
      </c>
      <c r="C8" s="134">
        <v>803</v>
      </c>
      <c r="D8" s="141">
        <f>IF(C8="","",VLOOKUP(C8,[7]tab_corredor!$A$2:$D$30,3,0))</f>
        <v>1</v>
      </c>
      <c r="E8" s="141">
        <f>IF(C8="","",VLOOKUP(C8,[7]tab_corredor!$A$2:$D$30,4,0))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0">
        <v>6008</v>
      </c>
      <c r="B9" s="378" t="str">
        <f>VLOOKUP(C9,[7]tab_corredor!$A$2:$B$50,2,0)&amp;"_"&amp;K9</f>
        <v>SE-Ivaip_2012</v>
      </c>
      <c r="C9" s="134">
        <v>804</v>
      </c>
      <c r="D9" s="141">
        <f>IF(C9="","",VLOOKUP(C9,[7]tab_corredor!$A$2:$D$30,3,0))</f>
        <v>1</v>
      </c>
      <c r="E9" s="141">
        <f>IF(C9="","",VLOOKUP(C9,[7]tab_corredor!$A$2:$D$30,4,0))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0">
        <v>6011</v>
      </c>
      <c r="B10" s="378" t="str">
        <f>VLOOKUP(C10,[7]tab_corredor!$A$2:$B$50,2,0)&amp;"_"&amp;K10</f>
        <v>SE-Imp_2012</v>
      </c>
      <c r="C10" s="134">
        <v>805</v>
      </c>
      <c r="D10" s="141">
        <f>IF(C10="","",VLOOKUP(C10,[7]tab_corredor!$A$2:$D$30,3,0))</f>
        <v>1</v>
      </c>
      <c r="E10" s="141">
        <f>IF(C10="","",VLOOKUP(C10,[7]tab_corredor!$A$2:$D$30,4,0))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0">
        <v>6010</v>
      </c>
      <c r="B11" s="378" t="str">
        <f>VLOOKUP(C11,[7]tab_corredor!$A$2:$B$50,2,0)&amp;"_"&amp;K11</f>
        <v>SE-Imp_2019</v>
      </c>
      <c r="C11" s="134">
        <v>805</v>
      </c>
      <c r="D11" s="141">
        <f>IF(C11="","",VLOOKUP(C11,[7]tab_corredor!$A$2:$D$30,3,0))</f>
        <v>1</v>
      </c>
      <c r="E11" s="141">
        <f>IF(C11="","",VLOOKUP(C11,[7]tab_corredor!$A$2:$D$30,4,0))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0">
        <v>6009</v>
      </c>
      <c r="B12" s="378" t="str">
        <f>VLOOKUP(C12,[7]tab_corredor!$A$2:$B$50,2,0)&amp;"_"&amp;K12</f>
        <v>SE-Imp_2023</v>
      </c>
      <c r="C12" s="134">
        <v>805</v>
      </c>
      <c r="D12" s="141">
        <f>IF(C12="","",VLOOKUP(C12,[7]tab_corredor!$A$2:$D$30,3,0))</f>
        <v>1</v>
      </c>
      <c r="E12" s="141">
        <f>IF(C12="","",VLOOKUP(C12,[7]tab_corredor!$A$2:$D$30,4,0))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0">
        <v>6012</v>
      </c>
      <c r="B13" s="378" t="str">
        <f>VLOOKUP(C13,[7]tab_corredor!$A$2:$B$50,2,0)&amp;"_"&amp;K13</f>
        <v>Sul-Itaipu_2017</v>
      </c>
      <c r="C13" s="134">
        <v>806</v>
      </c>
      <c r="D13" s="141">
        <f>IF(C13="","",VLOOKUP(C13,[7]tab_corredor!$A$2:$D$30,3,0))</f>
        <v>2</v>
      </c>
      <c r="E13" s="141">
        <f>IF(C13="","",VLOOKUP(C13,[7]tab_corredor!$A$2:$D$30,4,0))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0">
        <v>6013</v>
      </c>
      <c r="B14" s="378" t="str">
        <f>VLOOKUP(C14,[7]tab_corredor!$A$2:$B$50,2,0)&amp;"_"&amp;K14</f>
        <v>Sul-Itaipu_2012</v>
      </c>
      <c r="C14" s="134">
        <v>806</v>
      </c>
      <c r="D14" s="141">
        <f>IF(C14="","",VLOOKUP(C14,[7]tab_corredor!$A$2:$D$30,3,0))</f>
        <v>2</v>
      </c>
      <c r="E14" s="141">
        <f>IF(C14="","",VLOOKUP(C14,[7]tab_corredor!$A$2:$D$30,4,0))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0">
        <v>6014</v>
      </c>
      <c r="B15" s="378" t="str">
        <f>VLOOKUP(C15,[7]tab_corredor!$A$2:$B$50,2,0)&amp;"_"&amp;K15</f>
        <v>Sul-Ivaip_2018</v>
      </c>
      <c r="C15" s="134">
        <v>807</v>
      </c>
      <c r="D15" s="141">
        <f>IF(C15="","",VLOOKUP(C15,[7]tab_corredor!$A$2:$D$30,3,0))</f>
        <v>2</v>
      </c>
      <c r="E15" s="141">
        <f>IF(C15="","",VLOOKUP(C15,[7]tab_corredor!$A$2:$D$30,4,0))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0">
        <v>6015</v>
      </c>
      <c r="B16" s="378" t="str">
        <f>VLOOKUP(C16,[7]tab_corredor!$A$2:$B$50,2,0)&amp;"_"&amp;K16</f>
        <v>Sul-Ivaip_2020</v>
      </c>
      <c r="C16" s="134">
        <v>807</v>
      </c>
      <c r="D16" s="141">
        <f>IF(C16="","",VLOOKUP(C16,[7]tab_corredor!$A$2:$D$30,3,0))</f>
        <v>2</v>
      </c>
      <c r="E16" s="141">
        <f>IF(C16="","",VLOOKUP(C16,[7]tab_corredor!$A$2:$D$30,4,0))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0">
        <v>6016</v>
      </c>
      <c r="B17" s="378" t="str">
        <f>VLOOKUP(C17,[7]tab_corredor!$A$2:$B$50,2,0)&amp;"_"&amp;K17</f>
        <v>Sul-Ivaip_2012</v>
      </c>
      <c r="C17" s="134">
        <v>807</v>
      </c>
      <c r="D17" s="141">
        <f>IF(C17="","",VLOOKUP(C17,[7]tab_corredor!$A$2:$D$30,3,0))</f>
        <v>2</v>
      </c>
      <c r="E17" s="141">
        <f>IF(C17="","",VLOOKUP(C17,[7]tab_corredor!$A$2:$D$30,4,0))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0">
        <v>6020</v>
      </c>
      <c r="B18" s="378" t="str">
        <f>VLOOKUP(C18,[7]tab_corredor!$A$2:$B$50,2,0)&amp;"_"&amp;K18</f>
        <v>NE-Imp_2012</v>
      </c>
      <c r="C18" s="134">
        <v>808</v>
      </c>
      <c r="D18" s="141">
        <f>IF(C18="","",VLOOKUP(C18,[7]tab_corredor!$A$2:$D$30,3,0))</f>
        <v>3</v>
      </c>
      <c r="E18" s="141">
        <f>IF(C18="","",VLOOKUP(C18,[7]tab_corredor!$A$2:$D$30,4,0))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0">
        <v>6019</v>
      </c>
      <c r="B19" s="378" t="str">
        <f>VLOOKUP(C19,[7]tab_corredor!$A$2:$B$50,2,0)&amp;"_"&amp;K19</f>
        <v>NE-Imp_2019</v>
      </c>
      <c r="C19" s="134">
        <v>808</v>
      </c>
      <c r="D19" s="141">
        <f>IF(C19="","",VLOOKUP(C19,[7]tab_corredor!$A$2:$D$30,3,0))</f>
        <v>3</v>
      </c>
      <c r="E19" s="141">
        <f>IF(C19="","",VLOOKUP(C19,[7]tab_corredor!$A$2:$D$30,4,0))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0">
        <v>6018</v>
      </c>
      <c r="B20" s="378" t="str">
        <f>VLOOKUP(C20,[7]tab_corredor!$A$2:$B$50,2,0)&amp;"_"&amp;K20</f>
        <v>NE-Imp_2020</v>
      </c>
      <c r="C20" s="134">
        <v>808</v>
      </c>
      <c r="D20" s="141">
        <f>IF(C20="","",VLOOKUP(C20,[7]tab_corredor!$A$2:$D$30,3,0))</f>
        <v>3</v>
      </c>
      <c r="E20" s="141">
        <f>IF(C20="","",VLOOKUP(C20,[7]tab_corredor!$A$2:$D$30,4,0))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0">
        <v>6017</v>
      </c>
      <c r="B21" s="378" t="str">
        <f>VLOOKUP(C21,[7]tab_corredor!$A$2:$B$50,2,0)&amp;"_"&amp;K21</f>
        <v>NE-Imp_2023</v>
      </c>
      <c r="C21" s="134">
        <v>808</v>
      </c>
      <c r="D21" s="141">
        <f>IF(C21="","",VLOOKUP(C21,[7]tab_corredor!$A$2:$D$30,3,0))</f>
        <v>3</v>
      </c>
      <c r="E21" s="141">
        <f>IF(C21="","",VLOOKUP(C21,[7]tab_corredor!$A$2:$D$30,4,0))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0">
        <v>6021</v>
      </c>
      <c r="B22" s="378" t="str">
        <f>VLOOKUP(C22,[7]tab_corredor!$A$2:$B$50,2,0)&amp;"_"&amp;K22</f>
        <v>N-Manaus_2012</v>
      </c>
      <c r="C22" s="134">
        <v>809</v>
      </c>
      <c r="D22" s="141">
        <f>IF(C22="","",VLOOKUP(C22,[7]tab_corredor!$A$2:$D$30,3,0))</f>
        <v>4</v>
      </c>
      <c r="E22" s="141">
        <f>IF(C22="","",VLOOKUP(C22,[7]tab_corredor!$A$2:$D$30,4,0))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0">
        <v>6022</v>
      </c>
      <c r="B23" s="378" t="str">
        <f>VLOOKUP(C23,[7]tab_corredor!$A$2:$B$50,2,0)&amp;"_"&amp;K23</f>
        <v>N-Imp_2016</v>
      </c>
      <c r="C23" s="134">
        <v>810</v>
      </c>
      <c r="D23" s="141">
        <f>IF(C23="","",VLOOKUP(C23,[7]tab_corredor!$A$2:$D$30,3,0))</f>
        <v>4</v>
      </c>
      <c r="E23" s="141">
        <f>IF(C23="","",VLOOKUP(C23,[7]tab_corredor!$A$2:$D$30,4,0))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2661</v>
      </c>
    </row>
    <row r="24" spans="1:13" ht="13.5" customHeight="1">
      <c r="A24" s="140">
        <v>6023</v>
      </c>
      <c r="B24" s="378" t="str">
        <f>VLOOKUP(C24,[7]tab_corredor!$A$2:$B$50,2,0)&amp;"_"&amp;K24</f>
        <v>N-Imp_2019</v>
      </c>
      <c r="C24" s="134">
        <v>810</v>
      </c>
      <c r="D24" s="141">
        <f>IF(C24="","",VLOOKUP(C24,[7]tab_corredor!$A$2:$D$30,3,0))</f>
        <v>4</v>
      </c>
      <c r="E24" s="141">
        <f>IF(C24="","",VLOOKUP(C24,[7]tab_corredor!$A$2:$D$30,4,0))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2661</v>
      </c>
    </row>
    <row r="25" spans="1:13" ht="13.5" customHeight="1">
      <c r="A25" s="140">
        <v>6025</v>
      </c>
      <c r="B25" s="378" t="str">
        <f>VLOOKUP(C25,[7]tab_corredor!$A$2:$B$50,2,0)&amp;"_"&amp;K25</f>
        <v>N-Imp_2023</v>
      </c>
      <c r="C25" s="134">
        <v>810</v>
      </c>
      <c r="D25" s="141">
        <f>IF(C25="","",VLOOKUP(C25,[7]tab_corredor!$A$2:$D$30,3,0))</f>
        <v>4</v>
      </c>
      <c r="E25" s="141">
        <f>IF(C25="","",VLOOKUP(C25,[7]tab_corredor!$A$2:$D$30,4,0))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2661</v>
      </c>
    </row>
    <row r="26" spans="1:13">
      <c r="A26" s="140">
        <v>6026</v>
      </c>
      <c r="B26" s="378" t="str">
        <f>VLOOKUP(C26,[7]tab_corredor!$A$2:$B$50,2,0)&amp;"_"&amp;K26</f>
        <v>Itaipu-Ivaip_2012</v>
      </c>
      <c r="C26" s="134">
        <v>811</v>
      </c>
      <c r="D26" s="141">
        <f>IF(C26="","",VLOOKUP(C26,[7]tab_corredor!$A$2:$D$30,3,0))</f>
        <v>5</v>
      </c>
      <c r="E26" s="141">
        <f>IF(C26="","",VLOOKUP(C26,[7]tab_corredor!$A$2:$D$30,4,0))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0">
        <v>6027</v>
      </c>
      <c r="B27" s="378" t="str">
        <f>VLOOKUP(C27,[7]tab_corredor!$A$2:$B$50,2,0)&amp;"_"&amp;K27</f>
        <v>AC/RO/Mad-SE_2016</v>
      </c>
      <c r="C27" s="134">
        <v>812</v>
      </c>
      <c r="D27" s="141">
        <f>IF(C27="","",VLOOKUP(C27,[7]tab_corredor!$A$2:$D$30,3,0))</f>
        <v>6</v>
      </c>
      <c r="E27" s="141">
        <f>IF(C27="","",VLOOKUP(C27,[7]tab_corredor!$A$2:$D$30,4,0))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0">
        <v>6028</v>
      </c>
      <c r="B28" s="378" t="str">
        <f>VLOOKUP(C28,[7]tab_corredor!$A$2:$B$50,2,0)&amp;"_"&amp;K28</f>
        <v>AC/RO/Mad-SE_2018</v>
      </c>
      <c r="C28" s="134">
        <v>812</v>
      </c>
      <c r="D28" s="141">
        <f>IF(C28="","",VLOOKUP(C28,[7]tab_corredor!$A$2:$D$30,3,0))</f>
        <v>6</v>
      </c>
      <c r="E28" s="141">
        <f>IF(C28="","",VLOOKUP(C28,[7]tab_corredor!$A$2:$D$30,4,0))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0">
        <v>6029</v>
      </c>
      <c r="B29" s="378" t="str">
        <f>VLOOKUP(C29,[7]tab_corredor!$A$2:$B$50,2,0)&amp;"_"&amp;K29</f>
        <v>AC/RO/Mad-SE_2020</v>
      </c>
      <c r="C29" s="134">
        <v>812</v>
      </c>
      <c r="D29" s="141">
        <f>IF(C29="","",VLOOKUP(C29,[7]tab_corredor!$A$2:$D$30,3,0))</f>
        <v>6</v>
      </c>
      <c r="E29" s="141">
        <f>IF(C29="","",VLOOKUP(C29,[7]tab_corredor!$A$2:$D$30,4,0))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0">
        <v>6030</v>
      </c>
      <c r="B30" s="378" t="str">
        <f>VLOOKUP(C30,[7]tab_corredor!$A$2:$B$50,2,0)&amp;"_"&amp;K30</f>
        <v>AC/RO/Mad-SE_2023</v>
      </c>
      <c r="C30" s="134">
        <v>812</v>
      </c>
      <c r="D30" s="141">
        <f>IF(C30="","",VLOOKUP(C30,[7]tab_corredor!$A$2:$D$30,3,0))</f>
        <v>6</v>
      </c>
      <c r="E30" s="141">
        <f>IF(C30="","",VLOOKUP(C30,[7]tab_corredor!$A$2:$D$30,4,0))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0">
        <v>6031</v>
      </c>
      <c r="B31" s="378" t="str">
        <f>VLOOKUP(C31,[7]tab_corredor!$A$2:$B$50,2,0)&amp;"_"&amp;K31</f>
        <v>Tap-N_2024</v>
      </c>
      <c r="C31" s="134">
        <v>814</v>
      </c>
      <c r="D31" s="141">
        <f>IF(C31="","",VLOOKUP(C31,[7]tab_corredor!$A$2:$D$30,3,0))</f>
        <v>9</v>
      </c>
      <c r="E31" s="141">
        <f>IF(C31="","",VLOOKUP(C31,[7]tab_corredor!$A$2:$D$30,4,0))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2662</v>
      </c>
    </row>
    <row r="32" spans="1:13" ht="12.75" customHeight="1">
      <c r="A32" s="140">
        <v>6032</v>
      </c>
      <c r="B32" s="378" t="str">
        <f>VLOOKUP(C32,[7]tab_corredor!$A$2:$B$50,2,0)&amp;"_"&amp;K32</f>
        <v>N-SE/CO_2019</v>
      </c>
      <c r="C32" s="134">
        <v>817</v>
      </c>
      <c r="D32" s="141">
        <f>IF(C32="","",VLOOKUP(C32,[7]tab_corredor!$A$2:$D$30,3,0))</f>
        <v>4</v>
      </c>
      <c r="E32" s="141">
        <f>IF(C32="","",VLOOKUP(C32,[7]tab_corredor!$A$2:$D$30,4,0))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2663</v>
      </c>
    </row>
    <row r="33" spans="1:13" ht="12.75" customHeight="1">
      <c r="A33" s="140">
        <v>6033</v>
      </c>
      <c r="B33" s="378" t="str">
        <f>VLOOKUP(C33,[7]tab_corredor!$A$2:$B$50,2,0)&amp;"_"&amp;K33</f>
        <v>N-SE/CO_2020</v>
      </c>
      <c r="C33" s="134">
        <v>817</v>
      </c>
      <c r="D33" s="141">
        <f>IF(C33="","",VLOOKUP(C33,[7]tab_corredor!$A$2:$D$30,3,0))</f>
        <v>4</v>
      </c>
      <c r="E33" s="141">
        <f>IF(C33="","",VLOOKUP(C33,[7]tab_corredor!$A$2:$D$30,4,0))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2663</v>
      </c>
    </row>
    <row r="34" spans="1:13" ht="12.75" customHeight="1">
      <c r="A34" s="140">
        <v>6034</v>
      </c>
      <c r="B34" s="378" t="str">
        <f>VLOOKUP(C34,[7]tab_corredor!$A$2:$B$50,2,0)&amp;"_"&amp;K34</f>
        <v>TelesP-SE_2020</v>
      </c>
      <c r="C34" s="134">
        <v>816</v>
      </c>
      <c r="D34" s="141">
        <f>IF(C34="","",VLOOKUP(C34,[7]tab_corredor!$A$2:$D$30,3,0))</f>
        <v>10</v>
      </c>
      <c r="E34" s="141">
        <f>IF(C34="","",VLOOKUP(C34,[7]tab_corredor!$A$2:$D$30,4,0))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2663</v>
      </c>
    </row>
    <row r="35" spans="1:13">
      <c r="A35" s="140">
        <v>6033</v>
      </c>
      <c r="B35" s="378" t="str">
        <f>VLOOKUP(C35,[7]tab_corredor!$A$2:$B$50,2,0)&amp;"_"&amp;K35</f>
        <v>N-SE/CO_2023</v>
      </c>
      <c r="C35" s="134">
        <v>817</v>
      </c>
      <c r="D35" s="141">
        <f>IF(C35="","",VLOOKUP(C35,[7]tab_corredor!$A$2:$D$30,3,0))</f>
        <v>4</v>
      </c>
      <c r="E35" s="141">
        <f>IF(C35="","",VLOOKUP(C35,[7]tab_corredor!$A$2:$D$30,4,0))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2663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2664</v>
      </c>
      <c r="B1" s="2" t="s">
        <v>2665</v>
      </c>
      <c r="C1" s="2" t="s">
        <v>2635</v>
      </c>
      <c r="D1" s="137" t="s">
        <v>2666</v>
      </c>
      <c r="E1" s="2" t="s">
        <v>162</v>
      </c>
      <c r="F1" s="2" t="s">
        <v>2667</v>
      </c>
      <c r="G1" s="2" t="s">
        <v>2668</v>
      </c>
      <c r="H1" s="2" t="s">
        <v>2669</v>
      </c>
      <c r="I1" s="392" t="s">
        <v>2659</v>
      </c>
      <c r="J1" s="392" t="s">
        <v>2660</v>
      </c>
      <c r="K1" s="15" t="s">
        <v>141</v>
      </c>
      <c r="L1" s="143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4" t="s">
        <v>190</v>
      </c>
      <c r="R1" s="2" t="s">
        <v>192</v>
      </c>
      <c r="S1" s="145" t="s">
        <v>193</v>
      </c>
      <c r="T1" s="145" t="s">
        <v>195</v>
      </c>
      <c r="U1" s="145" t="s">
        <v>196</v>
      </c>
      <c r="V1" s="145" t="s">
        <v>197</v>
      </c>
      <c r="W1" s="145" t="s">
        <v>198</v>
      </c>
      <c r="X1" s="145" t="s">
        <v>199</v>
      </c>
      <c r="Y1" s="146" t="s">
        <v>2670</v>
      </c>
      <c r="AA1" s="467" t="s">
        <v>2671</v>
      </c>
      <c r="AB1" s="467" t="s">
        <v>2672</v>
      </c>
      <c r="AC1" s="467" t="s">
        <v>2673</v>
      </c>
    </row>
    <row r="2" spans="1:29" ht="13.9" thickTop="1">
      <c r="A2" s="289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1" t="str">
        <f>VLOOKUP(C2,tab_corredor!$A$2:$B$50,2,0)</f>
        <v>SE-Sul</v>
      </c>
      <c r="E2" s="23">
        <v>1500</v>
      </c>
      <c r="F2" s="23" t="s">
        <v>2674</v>
      </c>
      <c r="G2" s="23">
        <v>1500</v>
      </c>
      <c r="H2" s="23">
        <v>1500</v>
      </c>
      <c r="I2" s="393">
        <v>5.0000000000000004E-6</v>
      </c>
      <c r="J2" s="393">
        <v>5.0000000000000004E-6</v>
      </c>
      <c r="K2" s="289">
        <v>1</v>
      </c>
      <c r="L2" s="290" t="s">
        <v>2622</v>
      </c>
      <c r="M2" s="23">
        <v>2015</v>
      </c>
      <c r="N2" s="23">
        <v>2100</v>
      </c>
      <c r="O2" s="291">
        <v>25</v>
      </c>
      <c r="P2" s="292">
        <v>1200</v>
      </c>
      <c r="Q2" s="293">
        <v>1</v>
      </c>
      <c r="R2" s="23"/>
      <c r="S2" s="147">
        <f>P2+R2</f>
        <v>1200</v>
      </c>
      <c r="T2" s="147">
        <f ca="1">IF(S2=0,"",S2*(OFFSET(cod_desembolso!$A$1,Q2,23)))</f>
        <v>1247.0765814495917</v>
      </c>
      <c r="U2" s="148">
        <f>(constantes!$B$3*(1+constantes!$B$3)^(O2))/((1+constantes!$B$3)^(O2)-1)</f>
        <v>9.3678779051968114E-2</v>
      </c>
      <c r="V2" s="147">
        <f t="shared" ref="V2:V65" ca="1" si="1">IF(S2=0,"",T2*U2)</f>
        <v>116.82461153450002</v>
      </c>
      <c r="W2" s="147">
        <f ca="1">(IF(S2=0,"",V2/constantes!$B$3))*1</f>
        <v>1460.3076441812502</v>
      </c>
      <c r="X2" s="149">
        <f ca="1">IF(S2=0,"",PV(constantes!$B$3,O2,-V2)*constantes!$B$3)</f>
        <v>99.766126515967343</v>
      </c>
      <c r="Y2" s="84">
        <f>S2/E2*1000</f>
        <v>800</v>
      </c>
      <c r="Z2">
        <v>1</v>
      </c>
    </row>
    <row r="3" spans="1:29">
      <c r="A3" s="289">
        <v>7002</v>
      </c>
      <c r="B3" s="23" t="str">
        <f t="shared" si="0"/>
        <v>SE-Sul_1500__kV_2</v>
      </c>
      <c r="C3" s="23">
        <v>801</v>
      </c>
      <c r="D3" s="141" t="str">
        <f>VLOOKUP(C3,tab_corredor!$A$2:$B$50,2,0)</f>
        <v>SE-Sul</v>
      </c>
      <c r="E3" s="23">
        <v>1500</v>
      </c>
      <c r="F3" s="23" t="s">
        <v>2674</v>
      </c>
      <c r="G3" s="23">
        <v>1500</v>
      </c>
      <c r="H3" s="23">
        <v>1500</v>
      </c>
      <c r="I3" s="393">
        <v>5.0000000000000004E-6</v>
      </c>
      <c r="J3" s="393">
        <v>5.0000000000000004E-6</v>
      </c>
      <c r="K3" s="289">
        <v>1</v>
      </c>
      <c r="L3" s="290" t="s">
        <v>2622</v>
      </c>
      <c r="M3" s="23">
        <v>2015</v>
      </c>
      <c r="N3" s="23">
        <v>2100</v>
      </c>
      <c r="O3" s="291">
        <v>25</v>
      </c>
      <c r="P3" s="292">
        <v>1200</v>
      </c>
      <c r="Q3" s="293">
        <v>1</v>
      </c>
      <c r="R3" s="23"/>
      <c r="S3" s="147">
        <f t="shared" ref="S3:S65" si="2">P3+R3</f>
        <v>1200</v>
      </c>
      <c r="T3" s="147">
        <f ca="1">IF(S3=0,"",S3*(OFFSET(cod_desembolso!$A$1,Q3,23)))</f>
        <v>1247.0765814495917</v>
      </c>
      <c r="U3" s="148">
        <f>(constantes!$B$3*(1+constantes!$B$3)^(O3))/((1+constantes!$B$3)^(O3)-1)</f>
        <v>9.3678779051968114E-2</v>
      </c>
      <c r="V3" s="147">
        <f t="shared" ca="1" si="1"/>
        <v>116.82461153450002</v>
      </c>
      <c r="W3" s="147">
        <f ca="1">(IF(S3=0,"",V3/constantes!$B$3))*1</f>
        <v>1460.3076441812502</v>
      </c>
      <c r="X3" s="149">
        <f ca="1">IF(S3=0,"",PV(constantes!$B$3,O3,-V3)*constantes!$B$3)</f>
        <v>99.766126515967343</v>
      </c>
      <c r="Y3" s="84">
        <f t="shared" ref="Y3:Y65" si="3">S3/E3*1000</f>
        <v>800</v>
      </c>
      <c r="Z3">
        <v>2</v>
      </c>
    </row>
    <row r="4" spans="1:29">
      <c r="A4" s="289">
        <v>7003</v>
      </c>
      <c r="B4" s="23" t="str">
        <f t="shared" si="0"/>
        <v>SE-Sul_1500__kV_3</v>
      </c>
      <c r="C4" s="23">
        <v>801</v>
      </c>
      <c r="D4" s="141" t="str">
        <f>VLOOKUP(C4,tab_corredor!$A$2:$B$50,2,0)</f>
        <v>SE-Sul</v>
      </c>
      <c r="E4" s="23">
        <v>1500</v>
      </c>
      <c r="F4" s="23" t="s">
        <v>2674</v>
      </c>
      <c r="G4" s="23">
        <v>1500</v>
      </c>
      <c r="H4" s="23">
        <v>1500</v>
      </c>
      <c r="I4" s="393">
        <v>5.0000000000000004E-6</v>
      </c>
      <c r="J4" s="393">
        <v>5.0000000000000004E-6</v>
      </c>
      <c r="K4" s="289">
        <v>1</v>
      </c>
      <c r="L4" s="290" t="s">
        <v>2622</v>
      </c>
      <c r="M4" s="23">
        <v>2015</v>
      </c>
      <c r="N4" s="23">
        <v>2100</v>
      </c>
      <c r="O4" s="291">
        <v>25</v>
      </c>
      <c r="P4" s="292">
        <v>1200</v>
      </c>
      <c r="Q4" s="293">
        <v>1</v>
      </c>
      <c r="R4" s="23"/>
      <c r="S4" s="147">
        <f t="shared" si="2"/>
        <v>1200</v>
      </c>
      <c r="T4" s="147">
        <f ca="1">IF(S4=0,"",S4*(OFFSET(cod_desembolso!$A$1,Q4,23)))</f>
        <v>1247.0765814495917</v>
      </c>
      <c r="U4" s="148">
        <f>(constantes!$B$3*(1+constantes!$B$3)^(O4))/((1+constantes!$B$3)^(O4)-1)</f>
        <v>9.3678779051968114E-2</v>
      </c>
      <c r="V4" s="147">
        <f t="shared" ca="1" si="1"/>
        <v>116.82461153450002</v>
      </c>
      <c r="W4" s="147">
        <f ca="1">(IF(S4=0,"",V4/constantes!$B$3))*1</f>
        <v>1460.3076441812502</v>
      </c>
      <c r="X4" s="149">
        <f ca="1">IF(S4=0,"",PV(constantes!$B$3,O4,-V4)*constantes!$B$3)</f>
        <v>99.766126515967343</v>
      </c>
      <c r="Y4" s="84">
        <f t="shared" si="3"/>
        <v>800</v>
      </c>
      <c r="Z4">
        <v>3</v>
      </c>
    </row>
    <row r="5" spans="1:29">
      <c r="A5" s="289">
        <v>7004</v>
      </c>
      <c r="B5" s="23" t="str">
        <f t="shared" si="0"/>
        <v>SE-Sul_1500__kV_4</v>
      </c>
      <c r="C5" s="23">
        <v>801</v>
      </c>
      <c r="D5" s="141" t="str">
        <f>VLOOKUP(C5,tab_corredor!$A$2:$B$50,2,0)</f>
        <v>SE-Sul</v>
      </c>
      <c r="E5" s="23">
        <v>1500</v>
      </c>
      <c r="F5" s="23" t="s">
        <v>2674</v>
      </c>
      <c r="G5" s="23">
        <v>1500</v>
      </c>
      <c r="H5" s="23">
        <v>1500</v>
      </c>
      <c r="I5" s="393">
        <v>5.0000000000000004E-6</v>
      </c>
      <c r="J5" s="393">
        <v>5.0000000000000004E-6</v>
      </c>
      <c r="K5" s="289">
        <v>1</v>
      </c>
      <c r="L5" s="290" t="s">
        <v>2622</v>
      </c>
      <c r="M5" s="23">
        <v>2015</v>
      </c>
      <c r="N5" s="23">
        <v>2100</v>
      </c>
      <c r="O5" s="291">
        <v>25</v>
      </c>
      <c r="P5" s="292">
        <v>1200</v>
      </c>
      <c r="Q5" s="293">
        <v>1</v>
      </c>
      <c r="R5" s="23"/>
      <c r="S5" s="147">
        <f t="shared" si="2"/>
        <v>1200</v>
      </c>
      <c r="T5" s="147">
        <f ca="1">IF(S5=0,"",S5*(OFFSET(cod_desembolso!$A$1,Q5,23)))</f>
        <v>1247.0765814495917</v>
      </c>
      <c r="U5" s="148">
        <f>(constantes!$B$3*(1+constantes!$B$3)^(O5))/((1+constantes!$B$3)^(O5)-1)</f>
        <v>9.3678779051968114E-2</v>
      </c>
      <c r="V5" s="147">
        <f t="shared" ca="1" si="1"/>
        <v>116.82461153450002</v>
      </c>
      <c r="W5" s="147">
        <f ca="1">(IF(S5=0,"",V5/constantes!$B$3))*1</f>
        <v>1460.3076441812502</v>
      </c>
      <c r="X5" s="149">
        <f ca="1">IF(S5=0,"",PV(constantes!$B$3,O5,-V5)*constantes!$B$3)</f>
        <v>99.766126515967343</v>
      </c>
      <c r="Y5" s="84">
        <f t="shared" si="3"/>
        <v>800</v>
      </c>
      <c r="Z5">
        <v>4</v>
      </c>
    </row>
    <row r="6" spans="1:29">
      <c r="A6" s="289">
        <v>7005</v>
      </c>
      <c r="B6" s="23" t="str">
        <f t="shared" si="0"/>
        <v>SE-Sul_1500__kV_5</v>
      </c>
      <c r="C6" s="23">
        <v>801</v>
      </c>
      <c r="D6" s="141" t="str">
        <f>VLOOKUP(C6,tab_corredor!$A$2:$B$50,2,0)</f>
        <v>SE-Sul</v>
      </c>
      <c r="E6" s="23">
        <v>1500</v>
      </c>
      <c r="F6" s="23" t="s">
        <v>2674</v>
      </c>
      <c r="G6" s="23">
        <v>1500</v>
      </c>
      <c r="H6" s="23">
        <v>1500</v>
      </c>
      <c r="I6" s="393">
        <v>5.0000000000000004E-6</v>
      </c>
      <c r="J6" s="393">
        <v>5.0000000000000004E-6</v>
      </c>
      <c r="K6" s="289">
        <v>1</v>
      </c>
      <c r="L6" s="290" t="s">
        <v>2622</v>
      </c>
      <c r="M6" s="23">
        <v>2015</v>
      </c>
      <c r="N6" s="23">
        <v>2100</v>
      </c>
      <c r="O6" s="291">
        <v>25</v>
      </c>
      <c r="P6" s="292">
        <v>1200</v>
      </c>
      <c r="Q6" s="293">
        <v>1</v>
      </c>
      <c r="R6" s="23"/>
      <c r="S6" s="147">
        <f t="shared" si="2"/>
        <v>1200</v>
      </c>
      <c r="T6" s="147">
        <f ca="1">IF(S6=0,"",S6*(OFFSET(cod_desembolso!$A$1,Q6,23)))</f>
        <v>1247.0765814495917</v>
      </c>
      <c r="U6" s="148">
        <f>(constantes!$B$3*(1+constantes!$B$3)^(O6))/((1+constantes!$B$3)^(O6)-1)</f>
        <v>9.3678779051968114E-2</v>
      </c>
      <c r="V6" s="147">
        <f t="shared" ca="1" si="1"/>
        <v>116.82461153450002</v>
      </c>
      <c r="W6" s="147">
        <f ca="1">(IF(S6=0,"",V6/constantes!$B$3))*1</f>
        <v>1460.3076441812502</v>
      </c>
      <c r="X6" s="149">
        <f ca="1">IF(S6=0,"",PV(constantes!$B$3,O6,-V6)*constantes!$B$3)</f>
        <v>99.766126515967343</v>
      </c>
      <c r="Y6" s="84">
        <f t="shared" si="3"/>
        <v>800</v>
      </c>
      <c r="Z6">
        <v>5</v>
      </c>
    </row>
    <row r="7" spans="1:29">
      <c r="A7" s="289">
        <v>7006</v>
      </c>
      <c r="B7" s="23" t="str">
        <f t="shared" si="0"/>
        <v>SE-Sul_1500__kV_6</v>
      </c>
      <c r="C7" s="23">
        <v>801</v>
      </c>
      <c r="D7" s="141" t="str">
        <f>VLOOKUP(C7,tab_corredor!$A$2:$B$50,2,0)</f>
        <v>SE-Sul</v>
      </c>
      <c r="E7" s="23">
        <v>1500</v>
      </c>
      <c r="F7" s="23" t="s">
        <v>2674</v>
      </c>
      <c r="G7" s="23">
        <v>1500</v>
      </c>
      <c r="H7" s="23">
        <v>1500</v>
      </c>
      <c r="I7" s="393">
        <v>5.0000000000000004E-6</v>
      </c>
      <c r="J7" s="393">
        <v>5.0000000000000004E-6</v>
      </c>
      <c r="K7" s="289">
        <v>1</v>
      </c>
      <c r="L7" s="290" t="s">
        <v>2622</v>
      </c>
      <c r="M7" s="23">
        <v>2015</v>
      </c>
      <c r="N7" s="23">
        <v>2100</v>
      </c>
      <c r="O7" s="291">
        <v>25</v>
      </c>
      <c r="P7" s="292">
        <v>1200</v>
      </c>
      <c r="Q7" s="293">
        <v>1</v>
      </c>
      <c r="R7" s="23"/>
      <c r="S7" s="147">
        <f t="shared" si="2"/>
        <v>1200</v>
      </c>
      <c r="T7" s="147">
        <f ca="1">IF(S7=0,"",S7*(OFFSET(cod_desembolso!$A$1,Q7,23)))</f>
        <v>1247.0765814495917</v>
      </c>
      <c r="U7" s="148">
        <f>(constantes!$B$3*(1+constantes!$B$3)^(O7))/((1+constantes!$B$3)^(O7)-1)</f>
        <v>9.3678779051968114E-2</v>
      </c>
      <c r="V7" s="147">
        <f t="shared" ca="1" si="1"/>
        <v>116.82461153450002</v>
      </c>
      <c r="W7" s="147">
        <f ca="1">(IF(S7=0,"",V7/constantes!$B$3))*1</f>
        <v>1460.3076441812502</v>
      </c>
      <c r="X7" s="149">
        <f ca="1">IF(S7=0,"",PV(constantes!$B$3,O7,-V7)*constantes!$B$3)</f>
        <v>99.766126515967343</v>
      </c>
      <c r="Y7" s="84">
        <f t="shared" si="3"/>
        <v>800</v>
      </c>
      <c r="Z7">
        <v>6</v>
      </c>
    </row>
    <row r="8" spans="1:29">
      <c r="A8" s="289">
        <v>7007</v>
      </c>
      <c r="B8" s="23" t="str">
        <f t="shared" si="0"/>
        <v>SE-Sul_1500__kV_7</v>
      </c>
      <c r="C8" s="23">
        <v>801</v>
      </c>
      <c r="D8" s="141" t="str">
        <f>VLOOKUP(C8,tab_corredor!$A$2:$B$50,2,0)</f>
        <v>SE-Sul</v>
      </c>
      <c r="E8" s="23">
        <v>1500</v>
      </c>
      <c r="F8" s="23" t="s">
        <v>2674</v>
      </c>
      <c r="G8" s="23">
        <v>1500</v>
      </c>
      <c r="H8" s="23">
        <v>1500</v>
      </c>
      <c r="I8" s="393">
        <v>5.0000000000000004E-6</v>
      </c>
      <c r="J8" s="393">
        <v>5.0000000000000004E-6</v>
      </c>
      <c r="K8" s="289">
        <v>1</v>
      </c>
      <c r="L8" s="290" t="s">
        <v>2622</v>
      </c>
      <c r="M8" s="23">
        <v>2015</v>
      </c>
      <c r="N8" s="23">
        <v>2100</v>
      </c>
      <c r="O8" s="291">
        <v>25</v>
      </c>
      <c r="P8" s="292">
        <v>1200</v>
      </c>
      <c r="Q8" s="293">
        <v>1</v>
      </c>
      <c r="R8" s="23"/>
      <c r="S8" s="147">
        <f t="shared" si="2"/>
        <v>1200</v>
      </c>
      <c r="T8" s="147">
        <f ca="1">IF(S8=0,"",S8*(OFFSET(cod_desembolso!$A$1,Q8,23)))</f>
        <v>1247.0765814495917</v>
      </c>
      <c r="U8" s="148">
        <f>(constantes!$B$3*(1+constantes!$B$3)^(O8))/((1+constantes!$B$3)^(O8)-1)</f>
        <v>9.3678779051968114E-2</v>
      </c>
      <c r="V8" s="147">
        <f t="shared" ca="1" si="1"/>
        <v>116.82461153450002</v>
      </c>
      <c r="W8" s="147">
        <f ca="1">(IF(S8=0,"",V8/constantes!$B$3))*1</f>
        <v>1460.3076441812502</v>
      </c>
      <c r="X8" s="149">
        <f ca="1">IF(S8=0,"",PV(constantes!$B$3,O8,-V8)*constantes!$B$3)</f>
        <v>99.766126515967343</v>
      </c>
      <c r="Y8" s="84">
        <f t="shared" si="3"/>
        <v>800</v>
      </c>
      <c r="Z8">
        <v>7</v>
      </c>
    </row>
    <row r="9" spans="1:29">
      <c r="A9" s="289">
        <v>7008</v>
      </c>
      <c r="B9" s="23" t="str">
        <f t="shared" si="0"/>
        <v>SE-Sul_1500__kV_8</v>
      </c>
      <c r="C9" s="23">
        <v>801</v>
      </c>
      <c r="D9" s="141" t="str">
        <f>VLOOKUP(C9,tab_corredor!$A$2:$B$50,2,0)</f>
        <v>SE-Sul</v>
      </c>
      <c r="E9" s="23">
        <v>1500</v>
      </c>
      <c r="F9" s="23" t="s">
        <v>2674</v>
      </c>
      <c r="G9" s="23">
        <v>1500</v>
      </c>
      <c r="H9" s="23">
        <v>1500</v>
      </c>
      <c r="I9" s="393">
        <v>5.0000000000000004E-6</v>
      </c>
      <c r="J9" s="393">
        <v>5.0000000000000004E-6</v>
      </c>
      <c r="K9" s="289">
        <v>1</v>
      </c>
      <c r="L9" s="290" t="s">
        <v>2622</v>
      </c>
      <c r="M9" s="23">
        <v>2015</v>
      </c>
      <c r="N9" s="23">
        <v>2100</v>
      </c>
      <c r="O9" s="291">
        <v>25</v>
      </c>
      <c r="P9" s="292">
        <v>1200</v>
      </c>
      <c r="Q9" s="293">
        <v>1</v>
      </c>
      <c r="R9" s="23"/>
      <c r="S9" s="147">
        <f t="shared" si="2"/>
        <v>1200</v>
      </c>
      <c r="T9" s="147">
        <f ca="1">IF(S9=0,"",S9*(OFFSET(cod_desembolso!$A$1,Q9,23)))</f>
        <v>1247.0765814495917</v>
      </c>
      <c r="U9" s="148">
        <f>(constantes!$B$3*(1+constantes!$B$3)^(O9))/((1+constantes!$B$3)^(O9)-1)</f>
        <v>9.3678779051968114E-2</v>
      </c>
      <c r="V9" s="147">
        <f t="shared" ca="1" si="1"/>
        <v>116.82461153450002</v>
      </c>
      <c r="W9" s="147">
        <f ca="1">(IF(S9=0,"",V9/constantes!$B$3))*1</f>
        <v>1460.3076441812502</v>
      </c>
      <c r="X9" s="149">
        <f ca="1">IF(S9=0,"",PV(constantes!$B$3,O9,-V9)*constantes!$B$3)</f>
        <v>99.766126515967343</v>
      </c>
      <c r="Y9" s="84">
        <f t="shared" si="3"/>
        <v>800</v>
      </c>
      <c r="Z9">
        <v>8</v>
      </c>
    </row>
    <row r="10" spans="1:29">
      <c r="A10" s="289">
        <v>7009</v>
      </c>
      <c r="B10" s="23" t="str">
        <f t="shared" si="0"/>
        <v>SE-Sul_1500__kV_9</v>
      </c>
      <c r="C10" s="23">
        <v>801</v>
      </c>
      <c r="D10" s="141" t="str">
        <f>VLOOKUP(C10,tab_corredor!$A$2:$B$50,2,0)</f>
        <v>SE-Sul</v>
      </c>
      <c r="E10" s="23">
        <v>1500</v>
      </c>
      <c r="F10" s="23" t="s">
        <v>2674</v>
      </c>
      <c r="G10" s="23">
        <v>1500</v>
      </c>
      <c r="H10" s="23">
        <v>1500</v>
      </c>
      <c r="I10" s="393">
        <v>5.0000000000000004E-6</v>
      </c>
      <c r="J10" s="393">
        <v>5.0000000000000004E-6</v>
      </c>
      <c r="K10" s="289">
        <v>1</v>
      </c>
      <c r="L10" s="290" t="s">
        <v>2622</v>
      </c>
      <c r="M10" s="23">
        <v>2015</v>
      </c>
      <c r="N10" s="23">
        <v>2100</v>
      </c>
      <c r="O10" s="291">
        <v>25</v>
      </c>
      <c r="P10" s="292">
        <v>1200</v>
      </c>
      <c r="Q10" s="293">
        <v>1</v>
      </c>
      <c r="R10" s="23"/>
      <c r="S10" s="147">
        <f t="shared" si="2"/>
        <v>1200</v>
      </c>
      <c r="T10" s="147">
        <f ca="1">IF(S10=0,"",S10*(OFFSET(cod_desembolso!$A$1,Q10,23)))</f>
        <v>1247.0765814495917</v>
      </c>
      <c r="U10" s="148">
        <f>(constantes!$B$3*(1+constantes!$B$3)^(O10))/((1+constantes!$B$3)^(O10)-1)</f>
        <v>9.3678779051968114E-2</v>
      </c>
      <c r="V10" s="147">
        <f t="shared" ca="1" si="1"/>
        <v>116.82461153450002</v>
      </c>
      <c r="W10" s="147">
        <f ca="1">(IF(S10=0,"",V10/constantes!$B$3))*1</f>
        <v>1460.3076441812502</v>
      </c>
      <c r="X10" s="149">
        <f ca="1">IF(S10=0,"",PV(constantes!$B$3,O10,-V10)*constantes!$B$3)</f>
        <v>99.766126515967343</v>
      </c>
      <c r="Y10" s="84">
        <f t="shared" si="3"/>
        <v>800</v>
      </c>
      <c r="Z10">
        <v>9</v>
      </c>
    </row>
    <row r="11" spans="1:29">
      <c r="A11" s="289">
        <v>7010</v>
      </c>
      <c r="B11" s="23" t="str">
        <f t="shared" si="0"/>
        <v>SE-Sul_1500__kV_10</v>
      </c>
      <c r="C11" s="23">
        <v>801</v>
      </c>
      <c r="D11" s="141" t="str">
        <f>VLOOKUP(C11,tab_corredor!$A$2:$B$50,2,0)</f>
        <v>SE-Sul</v>
      </c>
      <c r="E11" s="23">
        <v>1500</v>
      </c>
      <c r="F11" s="23" t="s">
        <v>2674</v>
      </c>
      <c r="G11" s="23">
        <v>1500</v>
      </c>
      <c r="H11" s="23">
        <v>1500</v>
      </c>
      <c r="I11" s="393">
        <v>5.0000000000000004E-6</v>
      </c>
      <c r="J11" s="393">
        <v>5.0000000000000004E-6</v>
      </c>
      <c r="K11" s="289">
        <v>1</v>
      </c>
      <c r="L11" s="290" t="s">
        <v>2622</v>
      </c>
      <c r="M11" s="23">
        <v>2015</v>
      </c>
      <c r="N11" s="23">
        <v>2100</v>
      </c>
      <c r="O11" s="291">
        <v>25</v>
      </c>
      <c r="P11" s="292">
        <v>1200</v>
      </c>
      <c r="Q11" s="293">
        <v>1</v>
      </c>
      <c r="R11" s="23"/>
      <c r="S11" s="147">
        <f t="shared" si="2"/>
        <v>1200</v>
      </c>
      <c r="T11" s="147">
        <f ca="1">IF(S11=0,"",S11*(OFFSET(cod_desembolso!$A$1,Q11,23)))</f>
        <v>1247.0765814495917</v>
      </c>
      <c r="U11" s="148">
        <f>(constantes!$B$3*(1+constantes!$B$3)^(O11))/((1+constantes!$B$3)^(O11)-1)</f>
        <v>9.3678779051968114E-2</v>
      </c>
      <c r="V11" s="147">
        <f t="shared" ca="1" si="1"/>
        <v>116.82461153450002</v>
      </c>
      <c r="W11" s="147">
        <f ca="1">(IF(S11=0,"",V11/constantes!$B$3))*1</f>
        <v>1460.3076441812502</v>
      </c>
      <c r="X11" s="149">
        <f ca="1">IF(S11=0,"",PV(constantes!$B$3,O11,-V11)*constantes!$B$3)</f>
        <v>99.766126515967343</v>
      </c>
      <c r="Y11" s="84">
        <f t="shared" si="3"/>
        <v>800</v>
      </c>
      <c r="Z11">
        <v>10</v>
      </c>
    </row>
    <row r="12" spans="1:29">
      <c r="A12" s="289">
        <v>7011</v>
      </c>
      <c r="B12" s="23" t="str">
        <f t="shared" si="0"/>
        <v>SE-Sul_1500__kV_11</v>
      </c>
      <c r="C12" s="23">
        <v>801</v>
      </c>
      <c r="D12" s="141" t="str">
        <f>VLOOKUP(C12,tab_corredor!$A$2:$B$50,2,0)</f>
        <v>SE-Sul</v>
      </c>
      <c r="E12" s="23">
        <v>1500</v>
      </c>
      <c r="F12" s="23" t="s">
        <v>2674</v>
      </c>
      <c r="G12" s="23">
        <v>1500</v>
      </c>
      <c r="H12" s="23">
        <v>1500</v>
      </c>
      <c r="I12" s="393">
        <v>5.0000000000000004E-6</v>
      </c>
      <c r="J12" s="393">
        <v>5.0000000000000004E-6</v>
      </c>
      <c r="K12" s="289">
        <v>1</v>
      </c>
      <c r="L12" s="290" t="s">
        <v>2622</v>
      </c>
      <c r="M12" s="23">
        <v>2015</v>
      </c>
      <c r="N12" s="23">
        <v>2100</v>
      </c>
      <c r="O12" s="291">
        <v>25</v>
      </c>
      <c r="P12" s="292">
        <v>1200</v>
      </c>
      <c r="Q12" s="293">
        <v>1</v>
      </c>
      <c r="R12" s="23"/>
      <c r="S12" s="147">
        <f t="shared" si="2"/>
        <v>1200</v>
      </c>
      <c r="T12" s="147">
        <f ca="1">IF(S12=0,"",S12*(OFFSET(cod_desembolso!$A$1,Q12,23)))</f>
        <v>1247.0765814495917</v>
      </c>
      <c r="U12" s="148">
        <f>(constantes!$B$3*(1+constantes!$B$3)^(O12))/((1+constantes!$B$3)^(O12)-1)</f>
        <v>9.3678779051968114E-2</v>
      </c>
      <c r="V12" s="147">
        <f t="shared" ca="1" si="1"/>
        <v>116.82461153450002</v>
      </c>
      <c r="W12" s="147">
        <f ca="1">(IF(S12=0,"",V12/constantes!$B$3))*1</f>
        <v>1460.3076441812502</v>
      </c>
      <c r="X12" s="149">
        <f ca="1">IF(S12=0,"",PV(constantes!$B$3,O12,-V12)*constantes!$B$3)</f>
        <v>99.766126515967343</v>
      </c>
      <c r="Y12" s="84">
        <f t="shared" si="3"/>
        <v>800</v>
      </c>
      <c r="Z12">
        <v>11</v>
      </c>
    </row>
    <row r="13" spans="1:29">
      <c r="A13" s="289">
        <v>7012</v>
      </c>
      <c r="B13" s="23" t="str">
        <f t="shared" si="0"/>
        <v>SE-Sul_1500__kV_12</v>
      </c>
      <c r="C13" s="23">
        <v>801</v>
      </c>
      <c r="D13" s="141" t="str">
        <f>VLOOKUP(C13,tab_corredor!$A$2:$B$50,2,0)</f>
        <v>SE-Sul</v>
      </c>
      <c r="E13" s="23">
        <v>1500</v>
      </c>
      <c r="F13" s="23" t="s">
        <v>2674</v>
      </c>
      <c r="G13" s="23">
        <v>1500</v>
      </c>
      <c r="H13" s="23">
        <v>1500</v>
      </c>
      <c r="I13" s="393">
        <v>5.0000000000000004E-6</v>
      </c>
      <c r="J13" s="393">
        <v>5.0000000000000004E-6</v>
      </c>
      <c r="K13" s="289">
        <v>1</v>
      </c>
      <c r="L13" s="290" t="s">
        <v>2622</v>
      </c>
      <c r="M13" s="23">
        <v>2015</v>
      </c>
      <c r="N13" s="23">
        <v>2100</v>
      </c>
      <c r="O13" s="291">
        <v>25</v>
      </c>
      <c r="P13" s="292">
        <v>1200</v>
      </c>
      <c r="Q13" s="293">
        <v>1</v>
      </c>
      <c r="R13" s="23"/>
      <c r="S13" s="147">
        <f t="shared" si="2"/>
        <v>1200</v>
      </c>
      <c r="T13" s="147">
        <f ca="1">IF(S13=0,"",S13*(OFFSET(cod_desembolso!$A$1,Q13,23)))</f>
        <v>1247.0765814495917</v>
      </c>
      <c r="U13" s="148">
        <f>(constantes!$B$3*(1+constantes!$B$3)^(O13))/((1+constantes!$B$3)^(O13)-1)</f>
        <v>9.3678779051968114E-2</v>
      </c>
      <c r="V13" s="147">
        <f t="shared" ca="1" si="1"/>
        <v>116.82461153450002</v>
      </c>
      <c r="W13" s="147">
        <f ca="1">(IF(S13=0,"",V13/constantes!$B$3))*1</f>
        <v>1460.3076441812502</v>
      </c>
      <c r="X13" s="149">
        <f ca="1">IF(S13=0,"",PV(constantes!$B$3,O13,-V13)*constantes!$B$3)</f>
        <v>99.766126515967343</v>
      </c>
      <c r="Y13" s="84">
        <f t="shared" si="3"/>
        <v>800</v>
      </c>
      <c r="Z13">
        <v>12</v>
      </c>
    </row>
    <row r="14" spans="1:29">
      <c r="A14" s="289">
        <v>7013</v>
      </c>
      <c r="B14" s="23" t="str">
        <f t="shared" si="0"/>
        <v>SE-NE_1500__kV_13</v>
      </c>
      <c r="C14" s="23">
        <v>802</v>
      </c>
      <c r="D14" s="141" t="str">
        <f>VLOOKUP(C14,tab_corredor!$A$2:$B$50,2,0)</f>
        <v>SE-NE</v>
      </c>
      <c r="E14" s="23">
        <v>1500</v>
      </c>
      <c r="F14" s="23" t="s">
        <v>2674</v>
      </c>
      <c r="G14" s="23">
        <v>1500</v>
      </c>
      <c r="H14" s="23">
        <v>1500</v>
      </c>
      <c r="I14" s="393">
        <v>5.0000000000000004E-6</v>
      </c>
      <c r="J14" s="393">
        <v>5.0000000000000004E-6</v>
      </c>
      <c r="K14" s="289">
        <v>1</v>
      </c>
      <c r="L14" s="290" t="s">
        <v>2622</v>
      </c>
      <c r="M14" s="23">
        <v>2015</v>
      </c>
      <c r="N14" s="23">
        <v>2100</v>
      </c>
      <c r="O14" s="291">
        <v>25</v>
      </c>
      <c r="P14" s="292">
        <v>2100</v>
      </c>
      <c r="Q14" s="293">
        <v>1</v>
      </c>
      <c r="R14" s="23"/>
      <c r="S14" s="147">
        <f t="shared" si="2"/>
        <v>2100</v>
      </c>
      <c r="T14" s="147">
        <f ca="1">IF(S14=0,"",S14*(OFFSET(cod_desembolso!$A$1,Q14,23)))</f>
        <v>2182.3840175367854</v>
      </c>
      <c r="U14" s="148">
        <f>(constantes!$B$3*(1+constantes!$B$3)^(O14))/((1+constantes!$B$3)^(O14)-1)</f>
        <v>9.3678779051968114E-2</v>
      </c>
      <c r="V14" s="147">
        <f t="shared" ca="1" si="1"/>
        <v>204.44307018537503</v>
      </c>
      <c r="W14" s="147">
        <f ca="1">(IF(S14=0,"",V14/constantes!$B$3))*1</f>
        <v>2555.538377317188</v>
      </c>
      <c r="X14" s="149">
        <f ca="1">IF(S14=0,"",PV(constantes!$B$3,O14,-V14)*constantes!$B$3)</f>
        <v>174.59072140294285</v>
      </c>
      <c r="Y14" s="84">
        <f t="shared" si="3"/>
        <v>1400</v>
      </c>
      <c r="Z14">
        <v>13</v>
      </c>
    </row>
    <row r="15" spans="1:29">
      <c r="A15" s="289">
        <v>7014</v>
      </c>
      <c r="B15" s="23" t="str">
        <f t="shared" si="0"/>
        <v>SE-NE_1500__kV_14</v>
      </c>
      <c r="C15" s="23">
        <v>802</v>
      </c>
      <c r="D15" s="141" t="str">
        <f>VLOOKUP(C15,tab_corredor!$A$2:$B$50,2,0)</f>
        <v>SE-NE</v>
      </c>
      <c r="E15" s="23">
        <v>1500</v>
      </c>
      <c r="F15" s="23" t="s">
        <v>2674</v>
      </c>
      <c r="G15" s="23">
        <v>1500</v>
      </c>
      <c r="H15" s="23">
        <v>1500</v>
      </c>
      <c r="I15" s="393">
        <v>5.0000000000000004E-6</v>
      </c>
      <c r="J15" s="393">
        <v>5.0000000000000004E-6</v>
      </c>
      <c r="K15" s="289">
        <v>1</v>
      </c>
      <c r="L15" s="290" t="s">
        <v>2622</v>
      </c>
      <c r="M15" s="23">
        <v>2015</v>
      </c>
      <c r="N15" s="23">
        <v>2100</v>
      </c>
      <c r="O15" s="291">
        <v>25</v>
      </c>
      <c r="P15" s="292">
        <v>2100</v>
      </c>
      <c r="Q15" s="293">
        <v>1</v>
      </c>
      <c r="R15" s="23"/>
      <c r="S15" s="147">
        <f t="shared" si="2"/>
        <v>2100</v>
      </c>
      <c r="T15" s="147">
        <f ca="1">IF(S15=0,"",S15*(OFFSET(cod_desembolso!$A$1,Q15,23)))</f>
        <v>2182.3840175367854</v>
      </c>
      <c r="U15" s="148">
        <f>(constantes!$B$3*(1+constantes!$B$3)^(O15))/((1+constantes!$B$3)^(O15)-1)</f>
        <v>9.3678779051968114E-2</v>
      </c>
      <c r="V15" s="147">
        <f t="shared" ca="1" si="1"/>
        <v>204.44307018537503</v>
      </c>
      <c r="W15" s="147">
        <f ca="1">(IF(S15=0,"",V15/constantes!$B$3))*1</f>
        <v>2555.538377317188</v>
      </c>
      <c r="X15" s="149">
        <f ca="1">IF(S15=0,"",PV(constantes!$B$3,O15,-V15)*constantes!$B$3)</f>
        <v>174.59072140294285</v>
      </c>
      <c r="Y15" s="84">
        <f t="shared" si="3"/>
        <v>1400</v>
      </c>
      <c r="Z15">
        <v>14</v>
      </c>
    </row>
    <row r="16" spans="1:29">
      <c r="A16" s="289">
        <v>7015</v>
      </c>
      <c r="B16" s="23" t="str">
        <f t="shared" si="0"/>
        <v>SE-NE_1500__kV_15</v>
      </c>
      <c r="C16" s="23">
        <v>802</v>
      </c>
      <c r="D16" s="141" t="str">
        <f>VLOOKUP(C16,tab_corredor!$A$2:$B$50,2,0)</f>
        <v>SE-NE</v>
      </c>
      <c r="E16" s="23">
        <v>1500</v>
      </c>
      <c r="F16" s="23" t="s">
        <v>2674</v>
      </c>
      <c r="G16" s="23">
        <v>1500</v>
      </c>
      <c r="H16" s="23">
        <v>1500</v>
      </c>
      <c r="I16" s="393">
        <v>5.0000000000000004E-6</v>
      </c>
      <c r="J16" s="393">
        <v>5.0000000000000004E-6</v>
      </c>
      <c r="K16" s="289">
        <v>1</v>
      </c>
      <c r="L16" s="290" t="s">
        <v>2622</v>
      </c>
      <c r="M16" s="23">
        <v>2015</v>
      </c>
      <c r="N16" s="23">
        <v>2100</v>
      </c>
      <c r="O16" s="291">
        <v>25</v>
      </c>
      <c r="P16" s="292">
        <v>2100</v>
      </c>
      <c r="Q16" s="293">
        <v>1</v>
      </c>
      <c r="R16" s="23"/>
      <c r="S16" s="147">
        <f t="shared" si="2"/>
        <v>2100</v>
      </c>
      <c r="T16" s="147">
        <f ca="1">IF(S16=0,"",S16*(OFFSET(cod_desembolso!$A$1,Q16,23)))</f>
        <v>2182.3840175367854</v>
      </c>
      <c r="U16" s="148">
        <f>(constantes!$B$3*(1+constantes!$B$3)^(O16))/((1+constantes!$B$3)^(O16)-1)</f>
        <v>9.3678779051968114E-2</v>
      </c>
      <c r="V16" s="147">
        <f t="shared" ca="1" si="1"/>
        <v>204.44307018537503</v>
      </c>
      <c r="W16" s="147">
        <f ca="1">(IF(S16=0,"",V16/constantes!$B$3))*1</f>
        <v>2555.538377317188</v>
      </c>
      <c r="X16" s="149">
        <f ca="1">IF(S16=0,"",PV(constantes!$B$3,O16,-V16)*constantes!$B$3)</f>
        <v>174.59072140294285</v>
      </c>
      <c r="Y16" s="84">
        <f>S16/E16*1000</f>
        <v>1400</v>
      </c>
      <c r="Z16">
        <v>15</v>
      </c>
    </row>
    <row r="17" spans="1:26">
      <c r="A17" s="289">
        <v>7016</v>
      </c>
      <c r="B17" s="23" t="str">
        <f t="shared" si="0"/>
        <v>SE-NE_1500__kV_16</v>
      </c>
      <c r="C17" s="23">
        <v>802</v>
      </c>
      <c r="D17" s="141" t="str">
        <f>VLOOKUP(C17,tab_corredor!$A$2:$B$50,2,0)</f>
        <v>SE-NE</v>
      </c>
      <c r="E17" s="23">
        <v>1500</v>
      </c>
      <c r="F17" s="23" t="s">
        <v>2674</v>
      </c>
      <c r="G17" s="23">
        <v>1500</v>
      </c>
      <c r="H17" s="23">
        <v>1500</v>
      </c>
      <c r="I17" s="393">
        <v>5.0000000000000004E-6</v>
      </c>
      <c r="J17" s="393">
        <v>5.0000000000000004E-6</v>
      </c>
      <c r="K17" s="289">
        <v>1</v>
      </c>
      <c r="L17" s="290" t="s">
        <v>2622</v>
      </c>
      <c r="M17" s="23">
        <v>2015</v>
      </c>
      <c r="N17" s="23">
        <v>2100</v>
      </c>
      <c r="O17" s="291">
        <v>25</v>
      </c>
      <c r="P17" s="292">
        <v>2100</v>
      </c>
      <c r="Q17" s="293">
        <v>1</v>
      </c>
      <c r="R17" s="23"/>
      <c r="S17" s="147">
        <f t="shared" si="2"/>
        <v>2100</v>
      </c>
      <c r="T17" s="147">
        <f ca="1">IF(S17=0,"",S17*(OFFSET(cod_desembolso!$A$1,Q17,23)))</f>
        <v>2182.3840175367854</v>
      </c>
      <c r="U17" s="148">
        <f>(constantes!$B$3*(1+constantes!$B$3)^(O17))/((1+constantes!$B$3)^(O17)-1)</f>
        <v>9.3678779051968114E-2</v>
      </c>
      <c r="V17" s="147">
        <f t="shared" ca="1" si="1"/>
        <v>204.44307018537503</v>
      </c>
      <c r="W17" s="147">
        <f ca="1">(IF(S17=0,"",V17/constantes!$B$3))*1</f>
        <v>2555.538377317188</v>
      </c>
      <c r="X17" s="149">
        <f ca="1">IF(S17=0,"",PV(constantes!$B$3,O17,-V17)*constantes!$B$3)</f>
        <v>174.59072140294285</v>
      </c>
      <c r="Y17" s="84">
        <f t="shared" si="3"/>
        <v>1400</v>
      </c>
      <c r="Z17">
        <v>16</v>
      </c>
    </row>
    <row r="18" spans="1:26">
      <c r="A18" s="289">
        <v>7017</v>
      </c>
      <c r="B18" s="23" t="str">
        <f t="shared" si="0"/>
        <v>SE-NE_1500__kV_17</v>
      </c>
      <c r="C18" s="23">
        <v>802</v>
      </c>
      <c r="D18" s="141" t="str">
        <f>VLOOKUP(C18,tab_corredor!$A$2:$B$50,2,0)</f>
        <v>SE-NE</v>
      </c>
      <c r="E18" s="23">
        <v>1500</v>
      </c>
      <c r="F18" s="23" t="s">
        <v>2674</v>
      </c>
      <c r="G18" s="23">
        <v>1500</v>
      </c>
      <c r="H18" s="23">
        <v>1500</v>
      </c>
      <c r="I18" s="393">
        <v>5.0000000000000004E-6</v>
      </c>
      <c r="J18" s="393">
        <v>5.0000000000000004E-6</v>
      </c>
      <c r="K18" s="289">
        <v>1</v>
      </c>
      <c r="L18" s="290" t="s">
        <v>2622</v>
      </c>
      <c r="M18" s="23">
        <v>2015</v>
      </c>
      <c r="N18" s="23">
        <v>2100</v>
      </c>
      <c r="O18" s="291">
        <v>25</v>
      </c>
      <c r="P18" s="292">
        <v>2100</v>
      </c>
      <c r="Q18" s="293">
        <v>1</v>
      </c>
      <c r="R18" s="23"/>
      <c r="S18" s="147">
        <f t="shared" si="2"/>
        <v>2100</v>
      </c>
      <c r="T18" s="147">
        <f ca="1">IF(S18=0,"",S18*(OFFSET(cod_desembolso!$A$1,Q18,23)))</f>
        <v>2182.3840175367854</v>
      </c>
      <c r="U18" s="148">
        <f>(constantes!$B$3*(1+constantes!$B$3)^(O18))/((1+constantes!$B$3)^(O18)-1)</f>
        <v>9.3678779051968114E-2</v>
      </c>
      <c r="V18" s="147">
        <f t="shared" ca="1" si="1"/>
        <v>204.44307018537503</v>
      </c>
      <c r="W18" s="147">
        <f ca="1">(IF(S18=0,"",V18/constantes!$B$3))*1</f>
        <v>2555.538377317188</v>
      </c>
      <c r="X18" s="149">
        <f ca="1">IF(S18=0,"",PV(constantes!$B$3,O18,-V18)*constantes!$B$3)</f>
        <v>174.59072140294285</v>
      </c>
      <c r="Y18" s="84">
        <f t="shared" si="3"/>
        <v>1400</v>
      </c>
      <c r="Z18">
        <v>17</v>
      </c>
    </row>
    <row r="19" spans="1:26">
      <c r="A19" s="289">
        <v>7018</v>
      </c>
      <c r="B19" s="23" t="str">
        <f t="shared" si="0"/>
        <v>SE-NE_1500__kV_18</v>
      </c>
      <c r="C19" s="23">
        <v>802</v>
      </c>
      <c r="D19" s="141" t="str">
        <f>VLOOKUP(C19,tab_corredor!$A$2:$B$50,2,0)</f>
        <v>SE-NE</v>
      </c>
      <c r="E19" s="23">
        <v>1500</v>
      </c>
      <c r="F19" s="23" t="s">
        <v>2674</v>
      </c>
      <c r="G19" s="23">
        <v>1500</v>
      </c>
      <c r="H19" s="23">
        <v>1500</v>
      </c>
      <c r="I19" s="393">
        <v>5.0000000000000004E-6</v>
      </c>
      <c r="J19" s="393">
        <v>5.0000000000000004E-6</v>
      </c>
      <c r="K19" s="289">
        <v>1</v>
      </c>
      <c r="L19" s="290" t="s">
        <v>2622</v>
      </c>
      <c r="M19" s="23">
        <v>2015</v>
      </c>
      <c r="N19" s="23">
        <v>2100</v>
      </c>
      <c r="O19" s="291">
        <v>25</v>
      </c>
      <c r="P19" s="292">
        <v>2100</v>
      </c>
      <c r="Q19" s="293">
        <v>1</v>
      </c>
      <c r="R19" s="23"/>
      <c r="S19" s="147">
        <f t="shared" si="2"/>
        <v>2100</v>
      </c>
      <c r="T19" s="147">
        <f ca="1">IF(S19=0,"",S19*(OFFSET(cod_desembolso!$A$1,Q19,23)))</f>
        <v>2182.3840175367854</v>
      </c>
      <c r="U19" s="148">
        <f>(constantes!$B$3*(1+constantes!$B$3)^(O19))/((1+constantes!$B$3)^(O19)-1)</f>
        <v>9.3678779051968114E-2</v>
      </c>
      <c r="V19" s="147">
        <f t="shared" ca="1" si="1"/>
        <v>204.44307018537503</v>
      </c>
      <c r="W19" s="147">
        <f ca="1">(IF(S19=0,"",V19/constantes!$B$3))*1</f>
        <v>2555.538377317188</v>
      </c>
      <c r="X19" s="149">
        <f ca="1">IF(S19=0,"",PV(constantes!$B$3,O19,-V19)*constantes!$B$3)</f>
        <v>174.59072140294285</v>
      </c>
      <c r="Y19" s="84">
        <f t="shared" si="3"/>
        <v>1400</v>
      </c>
      <c r="Z19">
        <v>18</v>
      </c>
    </row>
    <row r="20" spans="1:26">
      <c r="A20" s="289">
        <v>7019</v>
      </c>
      <c r="B20" s="23" t="str">
        <f t="shared" si="0"/>
        <v>SE-NE_1500__kV_19</v>
      </c>
      <c r="C20" s="23">
        <v>802</v>
      </c>
      <c r="D20" s="141" t="str">
        <f>VLOOKUP(C20,tab_corredor!$A$2:$B$50,2,0)</f>
        <v>SE-NE</v>
      </c>
      <c r="E20" s="23">
        <v>1500</v>
      </c>
      <c r="F20" s="23" t="s">
        <v>2674</v>
      </c>
      <c r="G20" s="23">
        <v>1500</v>
      </c>
      <c r="H20" s="23">
        <v>1500</v>
      </c>
      <c r="I20" s="393">
        <v>5.0000000000000004E-6</v>
      </c>
      <c r="J20" s="393">
        <v>5.0000000000000004E-6</v>
      </c>
      <c r="K20" s="289">
        <v>1</v>
      </c>
      <c r="L20" s="290" t="s">
        <v>2622</v>
      </c>
      <c r="M20" s="23">
        <v>2015</v>
      </c>
      <c r="N20" s="23">
        <v>2100</v>
      </c>
      <c r="O20" s="291">
        <v>25</v>
      </c>
      <c r="P20" s="292">
        <v>2100</v>
      </c>
      <c r="Q20" s="293">
        <v>1</v>
      </c>
      <c r="R20" s="23"/>
      <c r="S20" s="147">
        <f t="shared" si="2"/>
        <v>2100</v>
      </c>
      <c r="T20" s="147">
        <f ca="1">IF(S20=0,"",S20*(OFFSET(cod_desembolso!$A$1,Q20,23)))</f>
        <v>2182.3840175367854</v>
      </c>
      <c r="U20" s="148">
        <f>(constantes!$B$3*(1+constantes!$B$3)^(O20))/((1+constantes!$B$3)^(O20)-1)</f>
        <v>9.3678779051968114E-2</v>
      </c>
      <c r="V20" s="147">
        <f t="shared" ca="1" si="1"/>
        <v>204.44307018537503</v>
      </c>
      <c r="W20" s="147">
        <f ca="1">(IF(S20=0,"",V20/constantes!$B$3))*1</f>
        <v>2555.538377317188</v>
      </c>
      <c r="X20" s="149">
        <f ca="1">IF(S20=0,"",PV(constantes!$B$3,O20,-V20)*constantes!$B$3)</f>
        <v>174.59072140294285</v>
      </c>
      <c r="Y20" s="84">
        <f t="shared" si="3"/>
        <v>1400</v>
      </c>
      <c r="Z20">
        <v>19</v>
      </c>
    </row>
    <row r="21" spans="1:26">
      <c r="A21" s="289">
        <v>7020</v>
      </c>
      <c r="B21" s="23" t="str">
        <f t="shared" si="0"/>
        <v>SE-NE_1500__kV_20</v>
      </c>
      <c r="C21" s="23">
        <v>802</v>
      </c>
      <c r="D21" s="141" t="str">
        <f>VLOOKUP(C21,tab_corredor!$A$2:$B$50,2,0)</f>
        <v>SE-NE</v>
      </c>
      <c r="E21" s="23">
        <v>1500</v>
      </c>
      <c r="F21" s="23" t="s">
        <v>2674</v>
      </c>
      <c r="G21" s="23">
        <v>1500</v>
      </c>
      <c r="H21" s="23">
        <v>1500</v>
      </c>
      <c r="I21" s="393">
        <v>5.0000000000000004E-6</v>
      </c>
      <c r="J21" s="393">
        <v>5.0000000000000004E-6</v>
      </c>
      <c r="K21" s="289">
        <v>1</v>
      </c>
      <c r="L21" s="290" t="s">
        <v>2622</v>
      </c>
      <c r="M21" s="23">
        <v>2015</v>
      </c>
      <c r="N21" s="23">
        <v>2100</v>
      </c>
      <c r="O21" s="291">
        <v>25</v>
      </c>
      <c r="P21" s="292">
        <v>2100</v>
      </c>
      <c r="Q21" s="293">
        <v>1</v>
      </c>
      <c r="R21" s="23"/>
      <c r="S21" s="147">
        <f t="shared" si="2"/>
        <v>2100</v>
      </c>
      <c r="T21" s="147">
        <f ca="1">IF(S21=0,"",S21*(OFFSET(cod_desembolso!$A$1,Q21,23)))</f>
        <v>2182.3840175367854</v>
      </c>
      <c r="U21" s="148">
        <f>(constantes!$B$3*(1+constantes!$B$3)^(O21))/((1+constantes!$B$3)^(O21)-1)</f>
        <v>9.3678779051968114E-2</v>
      </c>
      <c r="V21" s="147">
        <f t="shared" ca="1" si="1"/>
        <v>204.44307018537503</v>
      </c>
      <c r="W21" s="147">
        <f ca="1">(IF(S21=0,"",V21/constantes!$B$3))*1</f>
        <v>2555.538377317188</v>
      </c>
      <c r="X21" s="149">
        <f ca="1">IF(S21=0,"",PV(constantes!$B$3,O21,-V21)*constantes!$B$3)</f>
        <v>174.59072140294285</v>
      </c>
      <c r="Y21" s="84">
        <f t="shared" si="3"/>
        <v>1400</v>
      </c>
      <c r="Z21">
        <v>20</v>
      </c>
    </row>
    <row r="22" spans="1:26">
      <c r="A22" s="289">
        <v>7021</v>
      </c>
      <c r="B22" s="23" t="str">
        <f t="shared" si="0"/>
        <v>SE-NE_1500__kV_21</v>
      </c>
      <c r="C22" s="23">
        <v>802</v>
      </c>
      <c r="D22" s="141" t="str">
        <f>VLOOKUP(C22,tab_corredor!$A$2:$B$50,2,0)</f>
        <v>SE-NE</v>
      </c>
      <c r="E22" s="23">
        <v>1500</v>
      </c>
      <c r="F22" s="23" t="s">
        <v>2674</v>
      </c>
      <c r="G22" s="23">
        <v>1500</v>
      </c>
      <c r="H22" s="23">
        <v>1500</v>
      </c>
      <c r="I22" s="393">
        <v>5.0000000000000004E-6</v>
      </c>
      <c r="J22" s="393">
        <v>5.0000000000000004E-6</v>
      </c>
      <c r="K22" s="289">
        <v>1</v>
      </c>
      <c r="L22" s="290" t="s">
        <v>2622</v>
      </c>
      <c r="M22" s="23">
        <v>2015</v>
      </c>
      <c r="N22" s="23">
        <v>2100</v>
      </c>
      <c r="O22" s="291">
        <v>25</v>
      </c>
      <c r="P22" s="292">
        <v>2100</v>
      </c>
      <c r="Q22" s="293">
        <v>1</v>
      </c>
      <c r="R22" s="23"/>
      <c r="S22" s="147">
        <f t="shared" si="2"/>
        <v>2100</v>
      </c>
      <c r="T22" s="147">
        <f ca="1">IF(S22=0,"",S22*(OFFSET(cod_desembolso!$A$1,Q22,23)))</f>
        <v>2182.3840175367854</v>
      </c>
      <c r="U22" s="148">
        <f>(constantes!$B$3*(1+constantes!$B$3)^(O22))/((1+constantes!$B$3)^(O22)-1)</f>
        <v>9.3678779051968114E-2</v>
      </c>
      <c r="V22" s="147">
        <f t="shared" ca="1" si="1"/>
        <v>204.44307018537503</v>
      </c>
      <c r="W22" s="147">
        <f ca="1">(IF(S22=0,"",V22/constantes!$B$3))*1</f>
        <v>2555.538377317188</v>
      </c>
      <c r="X22" s="149">
        <f ca="1">IF(S22=0,"",PV(constantes!$B$3,O22,-V22)*constantes!$B$3)</f>
        <v>174.59072140294285</v>
      </c>
      <c r="Y22" s="84">
        <f t="shared" si="3"/>
        <v>1400</v>
      </c>
      <c r="Z22">
        <v>21</v>
      </c>
    </row>
    <row r="23" spans="1:26">
      <c r="A23" s="289">
        <v>7022</v>
      </c>
      <c r="B23" s="23" t="str">
        <f t="shared" si="0"/>
        <v>SE-NE_1500__kV_22</v>
      </c>
      <c r="C23" s="23">
        <v>802</v>
      </c>
      <c r="D23" s="141" t="str">
        <f>VLOOKUP(C23,tab_corredor!$A$2:$B$50,2,0)</f>
        <v>SE-NE</v>
      </c>
      <c r="E23" s="23">
        <v>1500</v>
      </c>
      <c r="F23" s="23" t="s">
        <v>2674</v>
      </c>
      <c r="G23" s="23">
        <v>1500</v>
      </c>
      <c r="H23" s="23">
        <v>1500</v>
      </c>
      <c r="I23" s="393">
        <v>5.0000000000000004E-6</v>
      </c>
      <c r="J23" s="393">
        <v>5.0000000000000004E-6</v>
      </c>
      <c r="K23" s="289">
        <v>1</v>
      </c>
      <c r="L23" s="290" t="s">
        <v>2622</v>
      </c>
      <c r="M23" s="23">
        <v>2015</v>
      </c>
      <c r="N23" s="23">
        <v>2100</v>
      </c>
      <c r="O23" s="291">
        <v>25</v>
      </c>
      <c r="P23" s="292">
        <v>2100</v>
      </c>
      <c r="Q23" s="293">
        <v>1</v>
      </c>
      <c r="R23" s="23"/>
      <c r="S23" s="147">
        <f t="shared" si="2"/>
        <v>2100</v>
      </c>
      <c r="T23" s="147">
        <f ca="1">IF(S23=0,"",S23*(OFFSET(cod_desembolso!$A$1,Q23,23)))</f>
        <v>2182.3840175367854</v>
      </c>
      <c r="U23" s="148">
        <f>(constantes!$B$3*(1+constantes!$B$3)^(O23))/((1+constantes!$B$3)^(O23)-1)</f>
        <v>9.3678779051968114E-2</v>
      </c>
      <c r="V23" s="147">
        <f t="shared" ca="1" si="1"/>
        <v>204.44307018537503</v>
      </c>
      <c r="W23" s="147">
        <f ca="1">(IF(S23=0,"",V23/constantes!$B$3))*1</f>
        <v>2555.538377317188</v>
      </c>
      <c r="X23" s="149">
        <f ca="1">IF(S23=0,"",PV(constantes!$B$3,O23,-V23)*constantes!$B$3)</f>
        <v>174.59072140294285</v>
      </c>
      <c r="Y23" s="84">
        <f t="shared" si="3"/>
        <v>1400</v>
      </c>
      <c r="Z23">
        <v>22</v>
      </c>
    </row>
    <row r="24" spans="1:26">
      <c r="A24" s="289">
        <v>7023</v>
      </c>
      <c r="B24" s="23" t="str">
        <f t="shared" si="0"/>
        <v>SE-NE_1500__kV_23</v>
      </c>
      <c r="C24" s="23">
        <v>802</v>
      </c>
      <c r="D24" s="141" t="str">
        <f>VLOOKUP(C24,tab_corredor!$A$2:$B$50,2,0)</f>
        <v>SE-NE</v>
      </c>
      <c r="E24" s="23">
        <v>1500</v>
      </c>
      <c r="F24" s="23" t="s">
        <v>2674</v>
      </c>
      <c r="G24" s="23">
        <v>1500</v>
      </c>
      <c r="H24" s="23">
        <v>1500</v>
      </c>
      <c r="I24" s="393">
        <v>5.0000000000000004E-6</v>
      </c>
      <c r="J24" s="393">
        <v>5.0000000000000004E-6</v>
      </c>
      <c r="K24" s="289">
        <v>1</v>
      </c>
      <c r="L24" s="290" t="s">
        <v>2622</v>
      </c>
      <c r="M24" s="23">
        <v>2015</v>
      </c>
      <c r="N24" s="23">
        <v>2100</v>
      </c>
      <c r="O24" s="291">
        <v>25</v>
      </c>
      <c r="P24" s="292">
        <v>2100</v>
      </c>
      <c r="Q24" s="293">
        <v>1</v>
      </c>
      <c r="R24" s="23"/>
      <c r="S24" s="147">
        <f t="shared" si="2"/>
        <v>2100</v>
      </c>
      <c r="T24" s="147">
        <f ca="1">IF(S24=0,"",S24*(OFFSET(cod_desembolso!$A$1,Q24,23)))</f>
        <v>2182.3840175367854</v>
      </c>
      <c r="U24" s="148">
        <f>(constantes!$B$3*(1+constantes!$B$3)^(O24))/((1+constantes!$B$3)^(O24)-1)</f>
        <v>9.3678779051968114E-2</v>
      </c>
      <c r="V24" s="147">
        <f t="shared" ca="1" si="1"/>
        <v>204.44307018537503</v>
      </c>
      <c r="W24" s="147">
        <f ca="1">(IF(S24=0,"",V24/constantes!$B$3))*1</f>
        <v>2555.538377317188</v>
      </c>
      <c r="X24" s="149">
        <f ca="1">IF(S24=0,"",PV(constantes!$B$3,O24,-V24)*constantes!$B$3)</f>
        <v>174.59072140294285</v>
      </c>
      <c r="Y24" s="84">
        <f t="shared" si="3"/>
        <v>1400</v>
      </c>
      <c r="Z24">
        <v>23</v>
      </c>
    </row>
    <row r="25" spans="1:26">
      <c r="A25" s="289">
        <v>7024</v>
      </c>
      <c r="B25" s="23" t="str">
        <f t="shared" si="0"/>
        <v>SE-NE_1500__kV_24</v>
      </c>
      <c r="C25" s="23">
        <v>802</v>
      </c>
      <c r="D25" s="141" t="str">
        <f>VLOOKUP(C25,tab_corredor!$A$2:$B$50,2,0)</f>
        <v>SE-NE</v>
      </c>
      <c r="E25" s="23">
        <v>1500</v>
      </c>
      <c r="F25" s="23" t="s">
        <v>2674</v>
      </c>
      <c r="G25" s="23">
        <v>1500</v>
      </c>
      <c r="H25" s="23">
        <v>1500</v>
      </c>
      <c r="I25" s="393">
        <v>5.0000000000000004E-6</v>
      </c>
      <c r="J25" s="393">
        <v>5.0000000000000004E-6</v>
      </c>
      <c r="K25" s="289">
        <v>1</v>
      </c>
      <c r="L25" s="290" t="s">
        <v>2622</v>
      </c>
      <c r="M25" s="23">
        <v>2015</v>
      </c>
      <c r="N25" s="23">
        <v>2100</v>
      </c>
      <c r="O25" s="291">
        <v>25</v>
      </c>
      <c r="P25" s="292">
        <v>2100</v>
      </c>
      <c r="Q25" s="293">
        <v>1</v>
      </c>
      <c r="R25" s="23"/>
      <c r="S25" s="147">
        <f t="shared" si="2"/>
        <v>2100</v>
      </c>
      <c r="T25" s="147">
        <f ca="1">IF(S25=0,"",S25*(OFFSET(cod_desembolso!$A$1,Q25,23)))</f>
        <v>2182.3840175367854</v>
      </c>
      <c r="U25" s="148">
        <f>(constantes!$B$3*(1+constantes!$B$3)^(O25))/((1+constantes!$B$3)^(O25)-1)</f>
        <v>9.3678779051968114E-2</v>
      </c>
      <c r="V25" s="147">
        <f t="shared" ca="1" si="1"/>
        <v>204.44307018537503</v>
      </c>
      <c r="W25" s="147">
        <f ca="1">(IF(S25=0,"",V25/constantes!$B$3))*1</f>
        <v>2555.538377317188</v>
      </c>
      <c r="X25" s="149">
        <f ca="1">IF(S25=0,"",PV(constantes!$B$3,O25,-V25)*constantes!$B$3)</f>
        <v>174.59072140294285</v>
      </c>
      <c r="Y25" s="84">
        <f t="shared" si="3"/>
        <v>1400</v>
      </c>
      <c r="Z25">
        <v>24</v>
      </c>
    </row>
    <row r="26" spans="1:26">
      <c r="A26" s="289">
        <v>7025</v>
      </c>
      <c r="B26" s="23" t="str">
        <f t="shared" si="0"/>
        <v>SE-NE_1500__kV_25</v>
      </c>
      <c r="C26" s="23">
        <v>802</v>
      </c>
      <c r="D26" s="141" t="str">
        <f>VLOOKUP(C26,tab_corredor!$A$2:$B$50,2,0)</f>
        <v>SE-NE</v>
      </c>
      <c r="E26" s="23">
        <v>1500</v>
      </c>
      <c r="F26" s="23" t="s">
        <v>2674</v>
      </c>
      <c r="G26" s="23">
        <v>1500</v>
      </c>
      <c r="H26" s="23">
        <v>1500</v>
      </c>
      <c r="I26" s="393">
        <v>5.0000000000000004E-6</v>
      </c>
      <c r="J26" s="393">
        <v>5.0000000000000004E-6</v>
      </c>
      <c r="K26" s="289">
        <v>1</v>
      </c>
      <c r="L26" s="290" t="s">
        <v>2622</v>
      </c>
      <c r="M26" s="23">
        <v>2015</v>
      </c>
      <c r="N26" s="23">
        <v>2100</v>
      </c>
      <c r="O26" s="291">
        <v>25</v>
      </c>
      <c r="P26" s="292">
        <v>2100</v>
      </c>
      <c r="Q26" s="293">
        <v>1</v>
      </c>
      <c r="R26" s="23"/>
      <c r="S26" s="147">
        <f t="shared" si="2"/>
        <v>2100</v>
      </c>
      <c r="T26" s="147">
        <f ca="1">IF(S26=0,"",S26*(OFFSET(cod_desembolso!$A$1,Q26,23)))</f>
        <v>2182.3840175367854</v>
      </c>
      <c r="U26" s="148">
        <f>(constantes!$B$3*(1+constantes!$B$3)^(O26))/((1+constantes!$B$3)^(O26)-1)</f>
        <v>9.3678779051968114E-2</v>
      </c>
      <c r="V26" s="147">
        <f t="shared" ca="1" si="1"/>
        <v>204.44307018537503</v>
      </c>
      <c r="W26" s="147">
        <f ca="1">(IF(S26=0,"",V26/constantes!$B$3))*1</f>
        <v>2555.538377317188</v>
      </c>
      <c r="X26" s="149">
        <f ca="1">IF(S26=0,"",PV(constantes!$B$3,O26,-V26)*constantes!$B$3)</f>
        <v>174.59072140294285</v>
      </c>
      <c r="Y26" s="84">
        <f t="shared" si="3"/>
        <v>1400</v>
      </c>
      <c r="Z26">
        <v>25</v>
      </c>
    </row>
    <row r="27" spans="1:26">
      <c r="A27" s="289">
        <v>7026</v>
      </c>
      <c r="B27" s="23" t="str">
        <f t="shared" si="0"/>
        <v>SE-NE_1500__kV_26</v>
      </c>
      <c r="C27" s="23">
        <v>802</v>
      </c>
      <c r="D27" s="141" t="str">
        <f>VLOOKUP(C27,tab_corredor!$A$2:$B$50,2,0)</f>
        <v>SE-NE</v>
      </c>
      <c r="E27" s="23">
        <v>1500</v>
      </c>
      <c r="F27" s="23" t="s">
        <v>2674</v>
      </c>
      <c r="G27" s="23">
        <v>1500</v>
      </c>
      <c r="H27" s="23">
        <v>1500</v>
      </c>
      <c r="I27" s="393">
        <v>5.0000000000000004E-6</v>
      </c>
      <c r="J27" s="393">
        <v>5.0000000000000004E-6</v>
      </c>
      <c r="K27" s="289">
        <v>1</v>
      </c>
      <c r="L27" s="290" t="s">
        <v>2622</v>
      </c>
      <c r="M27" s="23">
        <v>2015</v>
      </c>
      <c r="N27" s="23">
        <v>2100</v>
      </c>
      <c r="O27" s="291">
        <v>25</v>
      </c>
      <c r="P27" s="292">
        <v>2100</v>
      </c>
      <c r="Q27" s="293">
        <v>1</v>
      </c>
      <c r="R27" s="23"/>
      <c r="S27" s="147">
        <f t="shared" si="2"/>
        <v>2100</v>
      </c>
      <c r="T27" s="147">
        <f ca="1">IF(S27=0,"",S27*(OFFSET(cod_desembolso!$A$1,Q27,23)))</f>
        <v>2182.3840175367854</v>
      </c>
      <c r="U27" s="148">
        <f>(constantes!$B$3*(1+constantes!$B$3)^(O27))/((1+constantes!$B$3)^(O27)-1)</f>
        <v>9.3678779051968114E-2</v>
      </c>
      <c r="V27" s="147">
        <f t="shared" ca="1" si="1"/>
        <v>204.44307018537503</v>
      </c>
      <c r="W27" s="147">
        <f ca="1">(IF(S27=0,"",V27/constantes!$B$3))*1</f>
        <v>2555.538377317188</v>
      </c>
      <c r="X27" s="149">
        <f ca="1">IF(S27=0,"",PV(constantes!$B$3,O27,-V27)*constantes!$B$3)</f>
        <v>174.59072140294285</v>
      </c>
      <c r="Y27" s="84">
        <f t="shared" si="3"/>
        <v>1400</v>
      </c>
      <c r="Z27">
        <v>26</v>
      </c>
    </row>
    <row r="28" spans="1:26">
      <c r="A28" s="289">
        <v>7027</v>
      </c>
      <c r="B28" s="23" t="str">
        <f t="shared" si="0"/>
        <v>SE-NE_1500__kV_27</v>
      </c>
      <c r="C28" s="23">
        <v>802</v>
      </c>
      <c r="D28" s="141" t="str">
        <f>VLOOKUP(C28,tab_corredor!$A$2:$B$50,2,0)</f>
        <v>SE-NE</v>
      </c>
      <c r="E28" s="23">
        <v>1500</v>
      </c>
      <c r="F28" s="23" t="s">
        <v>2674</v>
      </c>
      <c r="G28" s="23">
        <v>1500</v>
      </c>
      <c r="H28" s="23">
        <v>1500</v>
      </c>
      <c r="I28" s="393">
        <v>5.0000000000000004E-6</v>
      </c>
      <c r="J28" s="393">
        <v>5.0000000000000004E-6</v>
      </c>
      <c r="K28" s="289">
        <v>1</v>
      </c>
      <c r="L28" s="290" t="s">
        <v>2622</v>
      </c>
      <c r="M28" s="23">
        <v>2015</v>
      </c>
      <c r="N28" s="23">
        <v>2100</v>
      </c>
      <c r="O28" s="291">
        <v>25</v>
      </c>
      <c r="P28" s="292">
        <v>2100</v>
      </c>
      <c r="Q28" s="293">
        <v>1</v>
      </c>
      <c r="R28" s="23"/>
      <c r="S28" s="147">
        <f t="shared" si="2"/>
        <v>2100</v>
      </c>
      <c r="T28" s="147">
        <f ca="1">IF(S28=0,"",S28*(OFFSET(cod_desembolso!$A$1,Q28,23)))</f>
        <v>2182.3840175367854</v>
      </c>
      <c r="U28" s="148">
        <f>(constantes!$B$3*(1+constantes!$B$3)^(O28))/((1+constantes!$B$3)^(O28)-1)</f>
        <v>9.3678779051968114E-2</v>
      </c>
      <c r="V28" s="147">
        <f t="shared" ca="1" si="1"/>
        <v>204.44307018537503</v>
      </c>
      <c r="W28" s="147">
        <f ca="1">(IF(S28=0,"",V28/constantes!$B$3))*1</f>
        <v>2555.538377317188</v>
      </c>
      <c r="X28" s="149">
        <f ca="1">IF(S28=0,"",PV(constantes!$B$3,O28,-V28)*constantes!$B$3)</f>
        <v>174.59072140294285</v>
      </c>
      <c r="Y28" s="84">
        <f t="shared" si="3"/>
        <v>1400</v>
      </c>
      <c r="Z28">
        <v>27</v>
      </c>
    </row>
    <row r="29" spans="1:26">
      <c r="A29" s="289">
        <v>7028</v>
      </c>
      <c r="B29" s="23" t="str">
        <f t="shared" si="0"/>
        <v>SE-NE_1500__kV_28</v>
      </c>
      <c r="C29" s="23">
        <v>802</v>
      </c>
      <c r="D29" s="141" t="str">
        <f>VLOOKUP(C29,tab_corredor!$A$2:$B$50,2,0)</f>
        <v>SE-NE</v>
      </c>
      <c r="E29" s="23">
        <v>1500</v>
      </c>
      <c r="F29" s="23" t="s">
        <v>2674</v>
      </c>
      <c r="G29" s="23">
        <v>1500</v>
      </c>
      <c r="H29" s="23">
        <v>1500</v>
      </c>
      <c r="I29" s="393">
        <v>5.0000000000000004E-6</v>
      </c>
      <c r="J29" s="393">
        <v>5.0000000000000004E-6</v>
      </c>
      <c r="K29" s="289">
        <v>1</v>
      </c>
      <c r="L29" s="290" t="s">
        <v>2622</v>
      </c>
      <c r="M29" s="23">
        <v>2015</v>
      </c>
      <c r="N29" s="23">
        <v>2100</v>
      </c>
      <c r="O29" s="291">
        <v>25</v>
      </c>
      <c r="P29" s="292">
        <v>2100</v>
      </c>
      <c r="Q29" s="293">
        <v>1</v>
      </c>
      <c r="R29" s="23"/>
      <c r="S29" s="147">
        <f t="shared" si="2"/>
        <v>2100</v>
      </c>
      <c r="T29" s="147">
        <f ca="1">IF(S29=0,"",S29*(OFFSET(cod_desembolso!$A$1,Q29,23)))</f>
        <v>2182.3840175367854</v>
      </c>
      <c r="U29" s="148">
        <f>(constantes!$B$3*(1+constantes!$B$3)^(O29))/((1+constantes!$B$3)^(O29)-1)</f>
        <v>9.3678779051968114E-2</v>
      </c>
      <c r="V29" s="147">
        <f t="shared" ca="1" si="1"/>
        <v>204.44307018537503</v>
      </c>
      <c r="W29" s="147">
        <f ca="1">(IF(S29=0,"",V29/constantes!$B$3))*1</f>
        <v>2555.538377317188</v>
      </c>
      <c r="X29" s="149">
        <f ca="1">IF(S29=0,"",PV(constantes!$B$3,O29,-V29)*constantes!$B$3)</f>
        <v>174.59072140294285</v>
      </c>
      <c r="Y29" s="84">
        <f t="shared" si="3"/>
        <v>1400</v>
      </c>
      <c r="Z29">
        <v>28</v>
      </c>
    </row>
    <row r="30" spans="1:26">
      <c r="A30" s="289">
        <v>7029</v>
      </c>
      <c r="B30" s="23" t="str">
        <f t="shared" si="0"/>
        <v>SE-NE_1500__kV_29</v>
      </c>
      <c r="C30" s="23">
        <v>802</v>
      </c>
      <c r="D30" s="141" t="str">
        <f>VLOOKUP(C30,tab_corredor!$A$2:$B$50,2,0)</f>
        <v>SE-NE</v>
      </c>
      <c r="E30" s="23">
        <v>1500</v>
      </c>
      <c r="F30" s="23" t="s">
        <v>2674</v>
      </c>
      <c r="G30" s="23">
        <v>1500</v>
      </c>
      <c r="H30" s="23">
        <v>1500</v>
      </c>
      <c r="I30" s="393">
        <v>5.0000000000000004E-6</v>
      </c>
      <c r="J30" s="393">
        <v>5.0000000000000004E-6</v>
      </c>
      <c r="K30" s="289">
        <v>1</v>
      </c>
      <c r="L30" s="290" t="s">
        <v>2622</v>
      </c>
      <c r="M30" s="23">
        <v>2015</v>
      </c>
      <c r="N30" s="23">
        <v>2100</v>
      </c>
      <c r="O30" s="291">
        <v>25</v>
      </c>
      <c r="P30" s="292">
        <v>2100</v>
      </c>
      <c r="Q30" s="293">
        <v>1</v>
      </c>
      <c r="R30" s="23"/>
      <c r="S30" s="147">
        <f t="shared" si="2"/>
        <v>2100</v>
      </c>
      <c r="T30" s="147">
        <f ca="1">IF(S30=0,"",S30*(OFFSET(cod_desembolso!$A$1,Q30,23)))</f>
        <v>2182.3840175367854</v>
      </c>
      <c r="U30" s="148">
        <f>(constantes!$B$3*(1+constantes!$B$3)^(O30))/((1+constantes!$B$3)^(O30)-1)</f>
        <v>9.3678779051968114E-2</v>
      </c>
      <c r="V30" s="147">
        <f t="shared" ca="1" si="1"/>
        <v>204.44307018537503</v>
      </c>
      <c r="W30" s="147">
        <f ca="1">(IF(S30=0,"",V30/constantes!$B$3))*1</f>
        <v>2555.538377317188</v>
      </c>
      <c r="X30" s="149">
        <f ca="1">IF(S30=0,"",PV(constantes!$B$3,O30,-V30)*constantes!$B$3)</f>
        <v>174.59072140294285</v>
      </c>
      <c r="Y30" s="84">
        <f t="shared" si="3"/>
        <v>1400</v>
      </c>
      <c r="Z30">
        <v>29</v>
      </c>
    </row>
    <row r="31" spans="1:26">
      <c r="A31" s="289">
        <v>7030</v>
      </c>
      <c r="B31" s="23" t="str">
        <f t="shared" si="0"/>
        <v>SE-NE_1500__kV_30</v>
      </c>
      <c r="C31" s="23">
        <v>802</v>
      </c>
      <c r="D31" s="141" t="str">
        <f>VLOOKUP(C31,tab_corredor!$A$2:$B$50,2,0)</f>
        <v>SE-NE</v>
      </c>
      <c r="E31" s="23">
        <v>1500</v>
      </c>
      <c r="F31" s="23" t="s">
        <v>2674</v>
      </c>
      <c r="G31" s="23">
        <v>1500</v>
      </c>
      <c r="H31" s="23">
        <v>1500</v>
      </c>
      <c r="I31" s="393">
        <v>5.0000000000000004E-6</v>
      </c>
      <c r="J31" s="393">
        <v>5.0000000000000004E-6</v>
      </c>
      <c r="K31" s="289">
        <v>1</v>
      </c>
      <c r="L31" s="290" t="s">
        <v>2622</v>
      </c>
      <c r="M31" s="23">
        <v>2015</v>
      </c>
      <c r="N31" s="23">
        <v>2100</v>
      </c>
      <c r="O31" s="291">
        <v>25</v>
      </c>
      <c r="P31" s="292">
        <v>2100</v>
      </c>
      <c r="Q31" s="293">
        <v>1</v>
      </c>
      <c r="R31" s="23"/>
      <c r="S31" s="147">
        <f t="shared" si="2"/>
        <v>2100</v>
      </c>
      <c r="T31" s="147">
        <f ca="1">IF(S31=0,"",S31*(OFFSET(cod_desembolso!$A$1,Q31,23)))</f>
        <v>2182.3840175367854</v>
      </c>
      <c r="U31" s="148">
        <f>(constantes!$B$3*(1+constantes!$B$3)^(O31))/((1+constantes!$B$3)^(O31)-1)</f>
        <v>9.3678779051968114E-2</v>
      </c>
      <c r="V31" s="147">
        <f t="shared" ca="1" si="1"/>
        <v>204.44307018537503</v>
      </c>
      <c r="W31" s="147">
        <f ca="1">(IF(S31=0,"",V31/constantes!$B$3))*1</f>
        <v>2555.538377317188</v>
      </c>
      <c r="X31" s="149">
        <f ca="1">IF(S31=0,"",PV(constantes!$B$3,O31,-V31)*constantes!$B$3)</f>
        <v>174.59072140294285</v>
      </c>
      <c r="Y31" s="84">
        <f t="shared" si="3"/>
        <v>1400</v>
      </c>
      <c r="Z31">
        <v>30</v>
      </c>
    </row>
    <row r="32" spans="1:26">
      <c r="A32" s="289">
        <v>7031</v>
      </c>
      <c r="B32" s="23" t="str">
        <f t="shared" si="0"/>
        <v>SE-NE_1500__kV_31</v>
      </c>
      <c r="C32" s="23">
        <v>802</v>
      </c>
      <c r="D32" s="141" t="str">
        <f>VLOOKUP(C32,tab_corredor!$A$2:$B$50,2,0)</f>
        <v>SE-NE</v>
      </c>
      <c r="E32" s="23">
        <v>1500</v>
      </c>
      <c r="F32" s="23" t="s">
        <v>2674</v>
      </c>
      <c r="G32" s="23">
        <v>1500</v>
      </c>
      <c r="H32" s="23">
        <v>1500</v>
      </c>
      <c r="I32" s="393">
        <v>5.0000000000000004E-6</v>
      </c>
      <c r="J32" s="393">
        <v>5.0000000000000004E-6</v>
      </c>
      <c r="K32" s="289">
        <v>1</v>
      </c>
      <c r="L32" s="290" t="s">
        <v>2622</v>
      </c>
      <c r="M32" s="23">
        <v>2015</v>
      </c>
      <c r="N32" s="23">
        <v>2100</v>
      </c>
      <c r="O32" s="291">
        <v>25</v>
      </c>
      <c r="P32" s="292">
        <v>2100</v>
      </c>
      <c r="Q32" s="293">
        <v>1</v>
      </c>
      <c r="R32" s="23"/>
      <c r="S32" s="147">
        <f t="shared" si="2"/>
        <v>2100</v>
      </c>
      <c r="T32" s="147">
        <f ca="1">IF(S32=0,"",S32*(OFFSET(cod_desembolso!$A$1,Q32,23)))</f>
        <v>2182.3840175367854</v>
      </c>
      <c r="U32" s="148">
        <f>(constantes!$B$3*(1+constantes!$B$3)^(O32))/((1+constantes!$B$3)^(O32)-1)</f>
        <v>9.3678779051968114E-2</v>
      </c>
      <c r="V32" s="147">
        <f t="shared" ca="1" si="1"/>
        <v>204.44307018537503</v>
      </c>
      <c r="W32" s="147">
        <f ca="1">(IF(S32=0,"",V32/constantes!$B$3))*1</f>
        <v>2555.538377317188</v>
      </c>
      <c r="X32" s="149">
        <f ca="1">IF(S32=0,"",PV(constantes!$B$3,O32,-V32)*constantes!$B$3)</f>
        <v>174.59072140294285</v>
      </c>
      <c r="Y32" s="84">
        <f t="shared" si="3"/>
        <v>1400</v>
      </c>
      <c r="Z32">
        <v>31</v>
      </c>
    </row>
    <row r="33" spans="1:26">
      <c r="A33" s="289">
        <v>7032</v>
      </c>
      <c r="B33" s="23" t="str">
        <f t="shared" si="0"/>
        <v>SE-NE_1500__kV_32</v>
      </c>
      <c r="C33" s="23">
        <v>802</v>
      </c>
      <c r="D33" s="141" t="str">
        <f>VLOOKUP(C33,tab_corredor!$A$2:$B$50,2,0)</f>
        <v>SE-NE</v>
      </c>
      <c r="E33" s="23">
        <v>1500</v>
      </c>
      <c r="F33" s="23" t="s">
        <v>2674</v>
      </c>
      <c r="G33" s="23">
        <v>1500</v>
      </c>
      <c r="H33" s="23">
        <v>1500</v>
      </c>
      <c r="I33" s="393">
        <v>5.0000000000000004E-6</v>
      </c>
      <c r="J33" s="393">
        <v>5.0000000000000004E-6</v>
      </c>
      <c r="K33" s="289">
        <v>1</v>
      </c>
      <c r="L33" s="290" t="s">
        <v>2622</v>
      </c>
      <c r="M33" s="23">
        <v>2015</v>
      </c>
      <c r="N33" s="23">
        <v>2100</v>
      </c>
      <c r="O33" s="291">
        <v>25</v>
      </c>
      <c r="P33" s="292">
        <v>2100</v>
      </c>
      <c r="Q33" s="293">
        <v>1</v>
      </c>
      <c r="R33" s="23"/>
      <c r="S33" s="147">
        <f t="shared" si="2"/>
        <v>2100</v>
      </c>
      <c r="T33" s="147">
        <f ca="1">IF(S33=0,"",S33*(OFFSET(cod_desembolso!$A$1,Q33,23)))</f>
        <v>2182.3840175367854</v>
      </c>
      <c r="U33" s="148">
        <f>(constantes!$B$3*(1+constantes!$B$3)^(O33))/((1+constantes!$B$3)^(O33)-1)</f>
        <v>9.3678779051968114E-2</v>
      </c>
      <c r="V33" s="147">
        <f t="shared" ca="1" si="1"/>
        <v>204.44307018537503</v>
      </c>
      <c r="W33" s="147">
        <f ca="1">(IF(S33=0,"",V33/constantes!$B$3))*1</f>
        <v>2555.538377317188</v>
      </c>
      <c r="X33" s="149">
        <f ca="1">IF(S33=0,"",PV(constantes!$B$3,O33,-V33)*constantes!$B$3)</f>
        <v>174.59072140294285</v>
      </c>
      <c r="Y33" s="84">
        <f t="shared" si="3"/>
        <v>1400</v>
      </c>
      <c r="Z33">
        <v>32</v>
      </c>
    </row>
    <row r="34" spans="1:26">
      <c r="A34" s="289">
        <v>7033</v>
      </c>
      <c r="B34" s="23" t="str">
        <f t="shared" si="0"/>
        <v>SE-NE_1500__kV_33</v>
      </c>
      <c r="C34" s="23">
        <v>802</v>
      </c>
      <c r="D34" s="141" t="str">
        <f>VLOOKUP(C34,tab_corredor!$A$2:$B$50,2,0)</f>
        <v>SE-NE</v>
      </c>
      <c r="E34" s="23">
        <v>1500</v>
      </c>
      <c r="F34" s="23" t="s">
        <v>2674</v>
      </c>
      <c r="G34" s="23">
        <v>1500</v>
      </c>
      <c r="H34" s="23">
        <v>1500</v>
      </c>
      <c r="I34" s="393">
        <v>5.0000000000000004E-6</v>
      </c>
      <c r="J34" s="393">
        <v>5.0000000000000004E-6</v>
      </c>
      <c r="K34" s="289">
        <v>1</v>
      </c>
      <c r="L34" s="290" t="s">
        <v>2622</v>
      </c>
      <c r="M34" s="23">
        <v>2015</v>
      </c>
      <c r="N34" s="23">
        <v>2100</v>
      </c>
      <c r="O34" s="291">
        <v>25</v>
      </c>
      <c r="P34" s="292">
        <v>2100</v>
      </c>
      <c r="Q34" s="293">
        <v>1</v>
      </c>
      <c r="R34" s="23"/>
      <c r="S34" s="147">
        <f t="shared" si="2"/>
        <v>2100</v>
      </c>
      <c r="T34" s="147">
        <f ca="1">IF(S34=0,"",S34*(OFFSET(cod_desembolso!$A$1,Q34,23)))</f>
        <v>2182.3840175367854</v>
      </c>
      <c r="U34" s="148">
        <f>(constantes!$B$3*(1+constantes!$B$3)^(O34))/((1+constantes!$B$3)^(O34)-1)</f>
        <v>9.3678779051968114E-2</v>
      </c>
      <c r="V34" s="147">
        <f t="shared" ca="1" si="1"/>
        <v>204.44307018537503</v>
      </c>
      <c r="W34" s="147">
        <f ca="1">(IF(S34=0,"",V34/constantes!$B$3))*1</f>
        <v>2555.538377317188</v>
      </c>
      <c r="X34" s="149">
        <f ca="1">IF(S34=0,"",PV(constantes!$B$3,O34,-V34)*constantes!$B$3)</f>
        <v>174.59072140294285</v>
      </c>
      <c r="Y34" s="84">
        <f t="shared" si="3"/>
        <v>1400</v>
      </c>
      <c r="Z34">
        <v>33</v>
      </c>
    </row>
    <row r="35" spans="1:26">
      <c r="A35" s="289">
        <v>7034</v>
      </c>
      <c r="B35" s="23" t="str">
        <f t="shared" si="0"/>
        <v>SE-NE_1500__kV_34</v>
      </c>
      <c r="C35" s="23">
        <v>802</v>
      </c>
      <c r="D35" s="141" t="str">
        <f>VLOOKUP(C35,tab_corredor!$A$2:$B$50,2,0)</f>
        <v>SE-NE</v>
      </c>
      <c r="E35" s="23">
        <v>1500</v>
      </c>
      <c r="F35" s="23" t="s">
        <v>2674</v>
      </c>
      <c r="G35" s="23">
        <v>1500</v>
      </c>
      <c r="H35" s="23">
        <v>1500</v>
      </c>
      <c r="I35" s="393">
        <v>5.0000000000000004E-6</v>
      </c>
      <c r="J35" s="393">
        <v>5.0000000000000004E-6</v>
      </c>
      <c r="K35" s="289">
        <v>1</v>
      </c>
      <c r="L35" s="290" t="s">
        <v>2622</v>
      </c>
      <c r="M35" s="23">
        <v>2015</v>
      </c>
      <c r="N35" s="23">
        <v>2100</v>
      </c>
      <c r="O35" s="291">
        <v>25</v>
      </c>
      <c r="P35" s="292">
        <v>2100</v>
      </c>
      <c r="Q35" s="293">
        <v>1</v>
      </c>
      <c r="R35" s="23"/>
      <c r="S35" s="147">
        <f t="shared" si="2"/>
        <v>2100</v>
      </c>
      <c r="T35" s="147">
        <f ca="1">IF(S35=0,"",S35*(OFFSET(cod_desembolso!$A$1,Q35,23)))</f>
        <v>2182.3840175367854</v>
      </c>
      <c r="U35" s="148">
        <f>(constantes!$B$3*(1+constantes!$B$3)^(O35))/((1+constantes!$B$3)^(O35)-1)</f>
        <v>9.3678779051968114E-2</v>
      </c>
      <c r="V35" s="147">
        <f t="shared" ca="1" si="1"/>
        <v>204.44307018537503</v>
      </c>
      <c r="W35" s="147">
        <f ca="1">(IF(S35=0,"",V35/constantes!$B$3))*1</f>
        <v>2555.538377317188</v>
      </c>
      <c r="X35" s="149">
        <f ca="1">IF(S35=0,"",PV(constantes!$B$3,O35,-V35)*constantes!$B$3)</f>
        <v>174.59072140294285</v>
      </c>
      <c r="Y35" s="84">
        <f t="shared" si="3"/>
        <v>1400</v>
      </c>
      <c r="Z35">
        <v>34</v>
      </c>
    </row>
    <row r="36" spans="1:26">
      <c r="A36" s="289">
        <v>7035</v>
      </c>
      <c r="B36" s="23" t="str">
        <f t="shared" si="0"/>
        <v>SE-NE_1500__kV_35</v>
      </c>
      <c r="C36" s="23">
        <v>802</v>
      </c>
      <c r="D36" s="141" t="str">
        <f>VLOOKUP(C36,tab_corredor!$A$2:$B$50,2,0)</f>
        <v>SE-NE</v>
      </c>
      <c r="E36" s="23">
        <v>1500</v>
      </c>
      <c r="F36" s="23" t="s">
        <v>2674</v>
      </c>
      <c r="G36" s="23">
        <v>1500</v>
      </c>
      <c r="H36" s="23">
        <v>1500</v>
      </c>
      <c r="I36" s="393">
        <v>5.0000000000000004E-6</v>
      </c>
      <c r="J36" s="393">
        <v>5.0000000000000004E-6</v>
      </c>
      <c r="K36" s="289">
        <v>1</v>
      </c>
      <c r="L36" s="290" t="s">
        <v>2622</v>
      </c>
      <c r="M36" s="23">
        <v>2015</v>
      </c>
      <c r="N36" s="23">
        <v>2100</v>
      </c>
      <c r="O36" s="291">
        <v>25</v>
      </c>
      <c r="P36" s="292">
        <v>2100</v>
      </c>
      <c r="Q36" s="293">
        <v>1</v>
      </c>
      <c r="R36" s="23"/>
      <c r="S36" s="147">
        <f t="shared" si="2"/>
        <v>2100</v>
      </c>
      <c r="T36" s="147">
        <f ca="1">IF(S36=0,"",S36*(OFFSET(cod_desembolso!$A$1,Q36,23)))</f>
        <v>2182.3840175367854</v>
      </c>
      <c r="U36" s="148">
        <f>(constantes!$B$3*(1+constantes!$B$3)^(O36))/((1+constantes!$B$3)^(O36)-1)</f>
        <v>9.3678779051968114E-2</v>
      </c>
      <c r="V36" s="147">
        <f t="shared" ca="1" si="1"/>
        <v>204.44307018537503</v>
      </c>
      <c r="W36" s="147">
        <f ca="1">(IF(S36=0,"",V36/constantes!$B$3))*1</f>
        <v>2555.538377317188</v>
      </c>
      <c r="X36" s="149">
        <f ca="1">IF(S36=0,"",PV(constantes!$B$3,O36,-V36)*constantes!$B$3)</f>
        <v>174.59072140294285</v>
      </c>
      <c r="Y36" s="84">
        <f t="shared" si="3"/>
        <v>1400</v>
      </c>
      <c r="Z36">
        <v>35</v>
      </c>
    </row>
    <row r="37" spans="1:26">
      <c r="A37" s="289">
        <v>7036</v>
      </c>
      <c r="B37" s="23" t="str">
        <f t="shared" si="0"/>
        <v>SE-NE_1500__kV_36</v>
      </c>
      <c r="C37" s="23">
        <v>802</v>
      </c>
      <c r="D37" s="141" t="str">
        <f>VLOOKUP(C37,tab_corredor!$A$2:$B$50,2,0)</f>
        <v>SE-NE</v>
      </c>
      <c r="E37" s="23">
        <v>1500</v>
      </c>
      <c r="F37" s="23" t="s">
        <v>2674</v>
      </c>
      <c r="G37" s="23">
        <v>1500</v>
      </c>
      <c r="H37" s="23">
        <v>1500</v>
      </c>
      <c r="I37" s="393">
        <v>5.0000000000000004E-6</v>
      </c>
      <c r="J37" s="393">
        <v>5.0000000000000004E-6</v>
      </c>
      <c r="K37" s="289">
        <v>1</v>
      </c>
      <c r="L37" s="290" t="s">
        <v>2622</v>
      </c>
      <c r="M37" s="23">
        <v>2015</v>
      </c>
      <c r="N37" s="23">
        <v>2100</v>
      </c>
      <c r="O37" s="291">
        <v>25</v>
      </c>
      <c r="P37" s="292">
        <v>2100</v>
      </c>
      <c r="Q37" s="293">
        <v>1</v>
      </c>
      <c r="R37" s="23"/>
      <c r="S37" s="147">
        <f t="shared" si="2"/>
        <v>2100</v>
      </c>
      <c r="T37" s="147">
        <f ca="1">IF(S37=0,"",S37*(OFFSET(cod_desembolso!$A$1,Q37,23)))</f>
        <v>2182.3840175367854</v>
      </c>
      <c r="U37" s="148">
        <f>(constantes!$B$3*(1+constantes!$B$3)^(O37))/((1+constantes!$B$3)^(O37)-1)</f>
        <v>9.3678779051968114E-2</v>
      </c>
      <c r="V37" s="147">
        <f t="shared" ca="1" si="1"/>
        <v>204.44307018537503</v>
      </c>
      <c r="W37" s="147">
        <f ca="1">(IF(S37=0,"",V37/constantes!$B$3))*1</f>
        <v>2555.538377317188</v>
      </c>
      <c r="X37" s="149">
        <f ca="1">IF(S37=0,"",PV(constantes!$B$3,O37,-V37)*constantes!$B$3)</f>
        <v>174.59072140294285</v>
      </c>
      <c r="Y37" s="84">
        <f t="shared" si="3"/>
        <v>1400</v>
      </c>
      <c r="Z37">
        <v>36</v>
      </c>
    </row>
    <row r="38" spans="1:26">
      <c r="A38" s="289">
        <v>7037</v>
      </c>
      <c r="B38" s="23" t="str">
        <f t="shared" si="0"/>
        <v>SE-NE_1500__kV_37</v>
      </c>
      <c r="C38" s="23">
        <v>802</v>
      </c>
      <c r="D38" s="141" t="str">
        <f>VLOOKUP(C38,tab_corredor!$A$2:$B$50,2,0)</f>
        <v>SE-NE</v>
      </c>
      <c r="E38" s="23">
        <v>1500</v>
      </c>
      <c r="F38" s="23" t="s">
        <v>2674</v>
      </c>
      <c r="G38" s="23">
        <v>1500</v>
      </c>
      <c r="H38" s="23">
        <v>1500</v>
      </c>
      <c r="I38" s="393">
        <v>5.0000000000000004E-6</v>
      </c>
      <c r="J38" s="393">
        <v>5.0000000000000004E-6</v>
      </c>
      <c r="K38" s="289">
        <v>1</v>
      </c>
      <c r="L38" s="290" t="s">
        <v>2622</v>
      </c>
      <c r="M38" s="23">
        <v>2015</v>
      </c>
      <c r="N38" s="23">
        <v>2100</v>
      </c>
      <c r="O38" s="291">
        <v>25</v>
      </c>
      <c r="P38" s="292">
        <v>2100</v>
      </c>
      <c r="Q38" s="293">
        <v>1</v>
      </c>
      <c r="R38" s="23"/>
      <c r="S38" s="147">
        <f t="shared" si="2"/>
        <v>2100</v>
      </c>
      <c r="T38" s="147">
        <f ca="1">IF(S38=0,"",S38*(OFFSET(cod_desembolso!$A$1,Q38,23)))</f>
        <v>2182.3840175367854</v>
      </c>
      <c r="U38" s="148">
        <f>(constantes!$B$3*(1+constantes!$B$3)^(O38))/((1+constantes!$B$3)^(O38)-1)</f>
        <v>9.3678779051968114E-2</v>
      </c>
      <c r="V38" s="147">
        <f t="shared" ca="1" si="1"/>
        <v>204.44307018537503</v>
      </c>
      <c r="W38" s="147">
        <f ca="1">(IF(S38=0,"",V38/constantes!$B$3))*1</f>
        <v>2555.538377317188</v>
      </c>
      <c r="X38" s="149">
        <f ca="1">IF(S38=0,"",PV(constantes!$B$3,O38,-V38)*constantes!$B$3)</f>
        <v>174.59072140294285</v>
      </c>
      <c r="Y38" s="84">
        <f t="shared" si="3"/>
        <v>1400</v>
      </c>
      <c r="Z38">
        <v>37</v>
      </c>
    </row>
    <row r="39" spans="1:26">
      <c r="A39" s="289">
        <v>7038</v>
      </c>
      <c r="B39" s="23" t="str">
        <f t="shared" si="0"/>
        <v>SE-NE_1500__kV_38</v>
      </c>
      <c r="C39" s="23">
        <v>802</v>
      </c>
      <c r="D39" s="141" t="str">
        <f>VLOOKUP(C39,tab_corredor!$A$2:$B$50,2,0)</f>
        <v>SE-NE</v>
      </c>
      <c r="E39" s="23">
        <v>1500</v>
      </c>
      <c r="F39" s="23" t="s">
        <v>2674</v>
      </c>
      <c r="G39" s="23">
        <v>1500</v>
      </c>
      <c r="H39" s="23">
        <v>1500</v>
      </c>
      <c r="I39" s="393">
        <v>5.0000000000000004E-6</v>
      </c>
      <c r="J39" s="393">
        <v>5.0000000000000004E-6</v>
      </c>
      <c r="K39" s="289">
        <v>1</v>
      </c>
      <c r="L39" s="290" t="s">
        <v>2622</v>
      </c>
      <c r="M39" s="23">
        <v>2015</v>
      </c>
      <c r="N39" s="23">
        <v>2100</v>
      </c>
      <c r="O39" s="291">
        <v>25</v>
      </c>
      <c r="P39" s="292">
        <v>2100</v>
      </c>
      <c r="Q39" s="293">
        <v>1</v>
      </c>
      <c r="R39" s="23"/>
      <c r="S39" s="147">
        <f t="shared" si="2"/>
        <v>2100</v>
      </c>
      <c r="T39" s="147">
        <f ca="1">IF(S39=0,"",S39*(OFFSET(cod_desembolso!$A$1,Q39,23)))</f>
        <v>2182.3840175367854</v>
      </c>
      <c r="U39" s="148">
        <f>(constantes!$B$3*(1+constantes!$B$3)^(O39))/((1+constantes!$B$3)^(O39)-1)</f>
        <v>9.3678779051968114E-2</v>
      </c>
      <c r="V39" s="147">
        <f t="shared" ca="1" si="1"/>
        <v>204.44307018537503</v>
      </c>
      <c r="W39" s="147">
        <f ca="1">(IF(S39=0,"",V39/constantes!$B$3))*1</f>
        <v>2555.538377317188</v>
      </c>
      <c r="X39" s="149">
        <f ca="1">IF(S39=0,"",PV(constantes!$B$3,O39,-V39)*constantes!$B$3)</f>
        <v>174.59072140294285</v>
      </c>
      <c r="Y39" s="84">
        <f t="shared" si="3"/>
        <v>1400</v>
      </c>
      <c r="Z39">
        <v>38</v>
      </c>
    </row>
    <row r="40" spans="1:26">
      <c r="A40" s="289">
        <v>7039</v>
      </c>
      <c r="B40" s="23" t="str">
        <f t="shared" si="0"/>
        <v>SE-NE_1500__kV_39</v>
      </c>
      <c r="C40" s="23">
        <v>802</v>
      </c>
      <c r="D40" s="141" t="str">
        <f>VLOOKUP(C40,tab_corredor!$A$2:$B$50,2,0)</f>
        <v>SE-NE</v>
      </c>
      <c r="E40" s="23">
        <v>1500</v>
      </c>
      <c r="F40" s="23" t="s">
        <v>2674</v>
      </c>
      <c r="G40" s="23">
        <v>1500</v>
      </c>
      <c r="H40" s="23">
        <v>1500</v>
      </c>
      <c r="I40" s="393">
        <v>5.0000000000000004E-6</v>
      </c>
      <c r="J40" s="393">
        <v>5.0000000000000004E-6</v>
      </c>
      <c r="K40" s="289">
        <v>1</v>
      </c>
      <c r="L40" s="290" t="s">
        <v>2622</v>
      </c>
      <c r="M40" s="23">
        <v>2015</v>
      </c>
      <c r="N40" s="23">
        <v>2100</v>
      </c>
      <c r="O40" s="291">
        <v>25</v>
      </c>
      <c r="P40" s="292">
        <v>2100</v>
      </c>
      <c r="Q40" s="293">
        <v>1</v>
      </c>
      <c r="R40" s="23"/>
      <c r="S40" s="147">
        <f t="shared" si="2"/>
        <v>2100</v>
      </c>
      <c r="T40" s="147">
        <f ca="1">IF(S40=0,"",S40*(OFFSET(cod_desembolso!$A$1,Q40,23)))</f>
        <v>2182.3840175367854</v>
      </c>
      <c r="U40" s="148">
        <f>(constantes!$B$3*(1+constantes!$B$3)^(O40))/((1+constantes!$B$3)^(O40)-1)</f>
        <v>9.3678779051968114E-2</v>
      </c>
      <c r="V40" s="147">
        <f t="shared" ca="1" si="1"/>
        <v>204.44307018537503</v>
      </c>
      <c r="W40" s="147">
        <f ca="1">(IF(S40=0,"",V40/constantes!$B$3))*1</f>
        <v>2555.538377317188</v>
      </c>
      <c r="X40" s="149">
        <f ca="1">IF(S40=0,"",PV(constantes!$B$3,O40,-V40)*constantes!$B$3)</f>
        <v>174.59072140294285</v>
      </c>
      <c r="Y40" s="84">
        <f t="shared" si="3"/>
        <v>1400</v>
      </c>
      <c r="Z40">
        <v>39</v>
      </c>
    </row>
    <row r="41" spans="1:26">
      <c r="A41" s="289">
        <v>7040</v>
      </c>
      <c r="B41" s="23" t="str">
        <f t="shared" si="0"/>
        <v>SE-NE_1500__kV_40</v>
      </c>
      <c r="C41" s="23">
        <v>802</v>
      </c>
      <c r="D41" s="141" t="str">
        <f>VLOOKUP(C41,tab_corredor!$A$2:$B$50,2,0)</f>
        <v>SE-NE</v>
      </c>
      <c r="E41" s="23">
        <v>1500</v>
      </c>
      <c r="F41" s="23" t="s">
        <v>2674</v>
      </c>
      <c r="G41" s="23">
        <v>1500</v>
      </c>
      <c r="H41" s="23">
        <v>1500</v>
      </c>
      <c r="I41" s="393">
        <v>5.0000000000000004E-6</v>
      </c>
      <c r="J41" s="393">
        <v>5.0000000000000004E-6</v>
      </c>
      <c r="K41" s="289">
        <v>1</v>
      </c>
      <c r="L41" s="290" t="s">
        <v>2622</v>
      </c>
      <c r="M41" s="23">
        <v>2015</v>
      </c>
      <c r="N41" s="23">
        <v>2100</v>
      </c>
      <c r="O41" s="291">
        <v>25</v>
      </c>
      <c r="P41" s="292">
        <v>2100</v>
      </c>
      <c r="Q41" s="293">
        <v>1</v>
      </c>
      <c r="R41" s="23"/>
      <c r="S41" s="147">
        <f t="shared" si="2"/>
        <v>2100</v>
      </c>
      <c r="T41" s="147">
        <f ca="1">IF(S41=0,"",S41*(OFFSET(cod_desembolso!$A$1,Q41,23)))</f>
        <v>2182.3840175367854</v>
      </c>
      <c r="U41" s="148">
        <f>(constantes!$B$3*(1+constantes!$B$3)^(O41))/((1+constantes!$B$3)^(O41)-1)</f>
        <v>9.3678779051968114E-2</v>
      </c>
      <c r="V41" s="147">
        <f t="shared" ca="1" si="1"/>
        <v>204.44307018537503</v>
      </c>
      <c r="W41" s="147">
        <f ca="1">(IF(S41=0,"",V41/constantes!$B$3))*1</f>
        <v>2555.538377317188</v>
      </c>
      <c r="X41" s="149">
        <f ca="1">IF(S41=0,"",PV(constantes!$B$3,O41,-V41)*constantes!$B$3)</f>
        <v>174.59072140294285</v>
      </c>
      <c r="Y41" s="84">
        <f t="shared" si="3"/>
        <v>1400</v>
      </c>
      <c r="Z41">
        <v>40</v>
      </c>
    </row>
    <row r="42" spans="1:26">
      <c r="A42" s="289">
        <v>7041</v>
      </c>
      <c r="B42" s="23" t="str">
        <f t="shared" si="0"/>
        <v>SE-NE_1500__kV_41</v>
      </c>
      <c r="C42" s="23">
        <v>802</v>
      </c>
      <c r="D42" s="141" t="str">
        <f>VLOOKUP(C42,tab_corredor!$A$2:$B$50,2,0)</f>
        <v>SE-NE</v>
      </c>
      <c r="E42" s="23">
        <v>1500</v>
      </c>
      <c r="F42" s="23" t="s">
        <v>2674</v>
      </c>
      <c r="G42" s="23">
        <v>1500</v>
      </c>
      <c r="H42" s="23">
        <v>1500</v>
      </c>
      <c r="I42" s="393">
        <v>5.0000000000000004E-6</v>
      </c>
      <c r="J42" s="393">
        <v>5.0000000000000004E-6</v>
      </c>
      <c r="K42" s="289">
        <v>1</v>
      </c>
      <c r="L42" s="290" t="s">
        <v>2622</v>
      </c>
      <c r="M42" s="23">
        <v>2015</v>
      </c>
      <c r="N42" s="23">
        <v>2100</v>
      </c>
      <c r="O42" s="291">
        <v>25</v>
      </c>
      <c r="P42" s="292">
        <v>2100</v>
      </c>
      <c r="Q42" s="293">
        <v>1</v>
      </c>
      <c r="R42" s="23"/>
      <c r="S42" s="147">
        <f t="shared" si="2"/>
        <v>2100</v>
      </c>
      <c r="T42" s="147">
        <f ca="1">IF(S42=0,"",S42*(OFFSET(cod_desembolso!$A$1,Q42,23)))</f>
        <v>2182.3840175367854</v>
      </c>
      <c r="U42" s="148">
        <f>(constantes!$B$3*(1+constantes!$B$3)^(O42))/((1+constantes!$B$3)^(O42)-1)</f>
        <v>9.3678779051968114E-2</v>
      </c>
      <c r="V42" s="147">
        <f t="shared" ca="1" si="1"/>
        <v>204.44307018537503</v>
      </c>
      <c r="W42" s="147">
        <f ca="1">(IF(S42=0,"",V42/constantes!$B$3))*1</f>
        <v>2555.538377317188</v>
      </c>
      <c r="X42" s="149">
        <f ca="1">IF(S42=0,"",PV(constantes!$B$3,O42,-V42)*constantes!$B$3)</f>
        <v>174.59072140294285</v>
      </c>
      <c r="Y42" s="84">
        <f t="shared" si="3"/>
        <v>1400</v>
      </c>
      <c r="Z42">
        <v>41</v>
      </c>
    </row>
    <row r="43" spans="1:26">
      <c r="A43" s="289">
        <v>7042</v>
      </c>
      <c r="B43" s="23" t="str">
        <f t="shared" si="0"/>
        <v>SE-NE_1500__kV_42</v>
      </c>
      <c r="C43" s="23">
        <v>802</v>
      </c>
      <c r="D43" s="141" t="str">
        <f>VLOOKUP(C43,tab_corredor!$A$2:$B$50,2,0)</f>
        <v>SE-NE</v>
      </c>
      <c r="E43" s="23">
        <v>1500</v>
      </c>
      <c r="F43" s="23" t="s">
        <v>2674</v>
      </c>
      <c r="G43" s="23">
        <v>1500</v>
      </c>
      <c r="H43" s="23">
        <v>1500</v>
      </c>
      <c r="I43" s="393">
        <v>5.0000000000000004E-6</v>
      </c>
      <c r="J43" s="393">
        <v>5.0000000000000004E-6</v>
      </c>
      <c r="K43" s="289">
        <v>1</v>
      </c>
      <c r="L43" s="290" t="s">
        <v>2622</v>
      </c>
      <c r="M43" s="23">
        <v>2015</v>
      </c>
      <c r="N43" s="23">
        <v>2100</v>
      </c>
      <c r="O43" s="291">
        <v>25</v>
      </c>
      <c r="P43" s="292">
        <v>2100</v>
      </c>
      <c r="Q43" s="293">
        <v>1</v>
      </c>
      <c r="R43" s="23"/>
      <c r="S43" s="147">
        <f t="shared" si="2"/>
        <v>2100</v>
      </c>
      <c r="T43" s="147">
        <f ca="1">IF(S43=0,"",S43*(OFFSET(cod_desembolso!$A$1,Q43,23)))</f>
        <v>2182.3840175367854</v>
      </c>
      <c r="U43" s="148">
        <f>(constantes!$B$3*(1+constantes!$B$3)^(O43))/((1+constantes!$B$3)^(O43)-1)</f>
        <v>9.3678779051968114E-2</v>
      </c>
      <c r="V43" s="147">
        <f t="shared" ca="1" si="1"/>
        <v>204.44307018537503</v>
      </c>
      <c r="W43" s="147">
        <f ca="1">(IF(S43=0,"",V43/constantes!$B$3))*1</f>
        <v>2555.538377317188</v>
      </c>
      <c r="X43" s="149">
        <f ca="1">IF(S43=0,"",PV(constantes!$B$3,O43,-V43)*constantes!$B$3)</f>
        <v>174.59072140294285</v>
      </c>
      <c r="Y43" s="84">
        <f t="shared" si="3"/>
        <v>1400</v>
      </c>
      <c r="Z43">
        <v>42</v>
      </c>
    </row>
    <row r="44" spans="1:26">
      <c r="A44" s="289">
        <v>7043</v>
      </c>
      <c r="B44" s="23" t="str">
        <f t="shared" si="0"/>
        <v>SE-NE_1500__kV_43</v>
      </c>
      <c r="C44" s="23">
        <v>802</v>
      </c>
      <c r="D44" s="141" t="str">
        <f>VLOOKUP(C44,tab_corredor!$A$2:$B$50,2,0)</f>
        <v>SE-NE</v>
      </c>
      <c r="E44" s="23">
        <v>1500</v>
      </c>
      <c r="F44" s="23" t="s">
        <v>2674</v>
      </c>
      <c r="G44" s="23">
        <v>1500</v>
      </c>
      <c r="H44" s="23">
        <v>1500</v>
      </c>
      <c r="I44" s="393">
        <v>5.0000000000000004E-6</v>
      </c>
      <c r="J44" s="393">
        <v>5.0000000000000004E-6</v>
      </c>
      <c r="K44" s="289">
        <v>1</v>
      </c>
      <c r="L44" s="290" t="s">
        <v>2622</v>
      </c>
      <c r="M44" s="23">
        <v>2015</v>
      </c>
      <c r="N44" s="23">
        <v>2100</v>
      </c>
      <c r="O44" s="291">
        <v>25</v>
      </c>
      <c r="P44" s="292">
        <v>2100</v>
      </c>
      <c r="Q44" s="293">
        <v>1</v>
      </c>
      <c r="R44" s="23"/>
      <c r="S44" s="147">
        <f t="shared" si="2"/>
        <v>2100</v>
      </c>
      <c r="T44" s="147">
        <f ca="1">IF(S44=0,"",S44*(OFFSET(cod_desembolso!$A$1,Q44,23)))</f>
        <v>2182.3840175367854</v>
      </c>
      <c r="U44" s="148">
        <f>(constantes!$B$3*(1+constantes!$B$3)^(O44))/((1+constantes!$B$3)^(O44)-1)</f>
        <v>9.3678779051968114E-2</v>
      </c>
      <c r="V44" s="147">
        <f t="shared" ca="1" si="1"/>
        <v>204.44307018537503</v>
      </c>
      <c r="W44" s="147">
        <f ca="1">(IF(S44=0,"",V44/constantes!$B$3))*1</f>
        <v>2555.538377317188</v>
      </c>
      <c r="X44" s="149">
        <f ca="1">IF(S44=0,"",PV(constantes!$B$3,O44,-V44)*constantes!$B$3)</f>
        <v>174.59072140294285</v>
      </c>
      <c r="Y44" s="84">
        <f t="shared" si="3"/>
        <v>1400</v>
      </c>
      <c r="Z44">
        <v>43</v>
      </c>
    </row>
    <row r="45" spans="1:26">
      <c r="A45" s="289">
        <v>7044</v>
      </c>
      <c r="B45" s="23" t="str">
        <f t="shared" si="0"/>
        <v>SE-NE_1500__kV_44</v>
      </c>
      <c r="C45" s="23">
        <v>802</v>
      </c>
      <c r="D45" s="141" t="str">
        <f>VLOOKUP(C45,tab_corredor!$A$2:$B$50,2,0)</f>
        <v>SE-NE</v>
      </c>
      <c r="E45" s="23">
        <v>1500</v>
      </c>
      <c r="F45" s="23" t="s">
        <v>2674</v>
      </c>
      <c r="G45" s="23">
        <v>1500</v>
      </c>
      <c r="H45" s="23">
        <v>1500</v>
      </c>
      <c r="I45" s="393">
        <v>5.0000000000000004E-6</v>
      </c>
      <c r="J45" s="393">
        <v>5.0000000000000004E-6</v>
      </c>
      <c r="K45" s="289">
        <v>1</v>
      </c>
      <c r="L45" s="290" t="s">
        <v>2622</v>
      </c>
      <c r="M45" s="23">
        <v>2015</v>
      </c>
      <c r="N45" s="23">
        <v>2100</v>
      </c>
      <c r="O45" s="291">
        <v>25</v>
      </c>
      <c r="P45" s="292">
        <v>2100</v>
      </c>
      <c r="Q45" s="293">
        <v>1</v>
      </c>
      <c r="R45" s="23"/>
      <c r="S45" s="147">
        <f t="shared" si="2"/>
        <v>2100</v>
      </c>
      <c r="T45" s="147">
        <f ca="1">IF(S45=0,"",S45*(OFFSET(cod_desembolso!$A$1,Q45,23)))</f>
        <v>2182.3840175367854</v>
      </c>
      <c r="U45" s="148">
        <f>(constantes!$B$3*(1+constantes!$B$3)^(O45))/((1+constantes!$B$3)^(O45)-1)</f>
        <v>9.3678779051968114E-2</v>
      </c>
      <c r="V45" s="147">
        <f t="shared" ca="1" si="1"/>
        <v>204.44307018537503</v>
      </c>
      <c r="W45" s="147">
        <f ca="1">(IF(S45=0,"",V45/constantes!$B$3))*1</f>
        <v>2555.538377317188</v>
      </c>
      <c r="X45" s="149">
        <f ca="1">IF(S45=0,"",PV(constantes!$B$3,O45,-V45)*constantes!$B$3)</f>
        <v>174.59072140294285</v>
      </c>
      <c r="Y45" s="84">
        <f t="shared" si="3"/>
        <v>1400</v>
      </c>
      <c r="Z45">
        <v>44</v>
      </c>
    </row>
    <row r="46" spans="1:26">
      <c r="A46" s="289">
        <v>7045</v>
      </c>
      <c r="B46" s="23" t="str">
        <f t="shared" si="0"/>
        <v>SE-NE_1500__kV_45</v>
      </c>
      <c r="C46" s="23">
        <v>802</v>
      </c>
      <c r="D46" s="141" t="str">
        <f>VLOOKUP(C46,tab_corredor!$A$2:$B$50,2,0)</f>
        <v>SE-NE</v>
      </c>
      <c r="E46" s="23">
        <v>1500</v>
      </c>
      <c r="F46" s="23" t="s">
        <v>2674</v>
      </c>
      <c r="G46" s="23">
        <v>1500</v>
      </c>
      <c r="H46" s="23">
        <v>1500</v>
      </c>
      <c r="I46" s="393">
        <v>5.0000000000000004E-6</v>
      </c>
      <c r="J46" s="393">
        <v>5.0000000000000004E-6</v>
      </c>
      <c r="K46" s="289">
        <v>1</v>
      </c>
      <c r="L46" s="290" t="s">
        <v>2622</v>
      </c>
      <c r="M46" s="23">
        <v>2015</v>
      </c>
      <c r="N46" s="23">
        <v>2100</v>
      </c>
      <c r="O46" s="291">
        <v>25</v>
      </c>
      <c r="P46" s="292">
        <v>2100</v>
      </c>
      <c r="Q46" s="293">
        <v>1</v>
      </c>
      <c r="R46" s="23"/>
      <c r="S46" s="147">
        <f t="shared" si="2"/>
        <v>2100</v>
      </c>
      <c r="T46" s="147">
        <f ca="1">IF(S46=0,"",S46*(OFFSET(cod_desembolso!$A$1,Q46,23)))</f>
        <v>2182.3840175367854</v>
      </c>
      <c r="U46" s="148">
        <f>(constantes!$B$3*(1+constantes!$B$3)^(O46))/((1+constantes!$B$3)^(O46)-1)</f>
        <v>9.3678779051968114E-2</v>
      </c>
      <c r="V46" s="147">
        <f t="shared" ca="1" si="1"/>
        <v>204.44307018537503</v>
      </c>
      <c r="W46" s="147">
        <f ca="1">(IF(S46=0,"",V46/constantes!$B$3))*1</f>
        <v>2555.538377317188</v>
      </c>
      <c r="X46" s="149">
        <f ca="1">IF(S46=0,"",PV(constantes!$B$3,O46,-V46)*constantes!$B$3)</f>
        <v>174.59072140294285</v>
      </c>
      <c r="Y46" s="84">
        <f t="shared" si="3"/>
        <v>1400</v>
      </c>
      <c r="Z46">
        <v>45</v>
      </c>
    </row>
    <row r="47" spans="1:26">
      <c r="A47" s="289">
        <v>7046</v>
      </c>
      <c r="B47" s="23" t="str">
        <f t="shared" si="0"/>
        <v>SE-NE_1500__kV_46</v>
      </c>
      <c r="C47" s="23">
        <v>802</v>
      </c>
      <c r="D47" s="141" t="str">
        <f>VLOOKUP(C47,tab_corredor!$A$2:$B$50,2,0)</f>
        <v>SE-NE</v>
      </c>
      <c r="E47" s="23">
        <v>1500</v>
      </c>
      <c r="F47" s="23" t="s">
        <v>2674</v>
      </c>
      <c r="G47" s="23">
        <v>1500</v>
      </c>
      <c r="H47" s="23">
        <v>1500</v>
      </c>
      <c r="I47" s="393">
        <v>5.0000000000000004E-6</v>
      </c>
      <c r="J47" s="393">
        <v>5.0000000000000004E-6</v>
      </c>
      <c r="K47" s="289">
        <v>1</v>
      </c>
      <c r="L47" s="290" t="s">
        <v>2622</v>
      </c>
      <c r="M47" s="23">
        <v>2015</v>
      </c>
      <c r="N47" s="23">
        <v>2100</v>
      </c>
      <c r="O47" s="291">
        <v>25</v>
      </c>
      <c r="P47" s="292">
        <v>2100</v>
      </c>
      <c r="Q47" s="293">
        <v>1</v>
      </c>
      <c r="R47" s="23"/>
      <c r="S47" s="147">
        <f t="shared" si="2"/>
        <v>2100</v>
      </c>
      <c r="T47" s="147">
        <f ca="1">IF(S47=0,"",S47*(OFFSET(cod_desembolso!$A$1,Q47,23)))</f>
        <v>2182.3840175367854</v>
      </c>
      <c r="U47" s="148">
        <f>(constantes!$B$3*(1+constantes!$B$3)^(O47))/((1+constantes!$B$3)^(O47)-1)</f>
        <v>9.3678779051968114E-2</v>
      </c>
      <c r="V47" s="147">
        <f t="shared" ca="1" si="1"/>
        <v>204.44307018537503</v>
      </c>
      <c r="W47" s="147">
        <f ca="1">(IF(S47=0,"",V47/constantes!$B$3))*1</f>
        <v>2555.538377317188</v>
      </c>
      <c r="X47" s="149">
        <f ca="1">IF(S47=0,"",PV(constantes!$B$3,O47,-V47)*constantes!$B$3)</f>
        <v>174.59072140294285</v>
      </c>
      <c r="Y47" s="84">
        <f t="shared" si="3"/>
        <v>1400</v>
      </c>
      <c r="Z47">
        <v>46</v>
      </c>
    </row>
    <row r="48" spans="1:26">
      <c r="A48" s="289">
        <v>7047</v>
      </c>
      <c r="B48" s="23" t="str">
        <f t="shared" si="0"/>
        <v>SE-NE_1500__kV_47</v>
      </c>
      <c r="C48" s="23">
        <v>802</v>
      </c>
      <c r="D48" s="141" t="str">
        <f>VLOOKUP(C48,tab_corredor!$A$2:$B$50,2,0)</f>
        <v>SE-NE</v>
      </c>
      <c r="E48" s="23">
        <v>1500</v>
      </c>
      <c r="F48" s="23" t="s">
        <v>2674</v>
      </c>
      <c r="G48" s="23">
        <v>1500</v>
      </c>
      <c r="H48" s="23">
        <v>1500</v>
      </c>
      <c r="I48" s="393">
        <v>5.0000000000000004E-6</v>
      </c>
      <c r="J48" s="393">
        <v>5.0000000000000004E-6</v>
      </c>
      <c r="K48" s="289">
        <v>1</v>
      </c>
      <c r="L48" s="290" t="s">
        <v>2622</v>
      </c>
      <c r="M48" s="23">
        <v>2015</v>
      </c>
      <c r="N48" s="23">
        <v>2100</v>
      </c>
      <c r="O48" s="291">
        <v>25</v>
      </c>
      <c r="P48" s="292">
        <v>2100</v>
      </c>
      <c r="Q48" s="293">
        <v>1</v>
      </c>
      <c r="R48" s="23"/>
      <c r="S48" s="147">
        <f t="shared" si="2"/>
        <v>2100</v>
      </c>
      <c r="T48" s="147">
        <f ca="1">IF(S48=0,"",S48*(OFFSET(cod_desembolso!$A$1,Q48,23)))</f>
        <v>2182.3840175367854</v>
      </c>
      <c r="U48" s="148">
        <f>(constantes!$B$3*(1+constantes!$B$3)^(O48))/((1+constantes!$B$3)^(O48)-1)</f>
        <v>9.3678779051968114E-2</v>
      </c>
      <c r="V48" s="147">
        <f t="shared" ca="1" si="1"/>
        <v>204.44307018537503</v>
      </c>
      <c r="W48" s="147">
        <f ca="1">(IF(S48=0,"",V48/constantes!$B$3))*1</f>
        <v>2555.538377317188</v>
      </c>
      <c r="X48" s="149">
        <f ca="1">IF(S48=0,"",PV(constantes!$B$3,O48,-V48)*constantes!$B$3)</f>
        <v>174.59072140294285</v>
      </c>
      <c r="Y48" s="84">
        <f t="shared" si="3"/>
        <v>1400</v>
      </c>
      <c r="Z48">
        <v>47</v>
      </c>
    </row>
    <row r="49" spans="1:26">
      <c r="A49" s="289">
        <v>7048</v>
      </c>
      <c r="B49" s="23" t="str">
        <f t="shared" si="0"/>
        <v>SE-NE_1500__kV_48</v>
      </c>
      <c r="C49" s="23">
        <v>802</v>
      </c>
      <c r="D49" s="141" t="str">
        <f>VLOOKUP(C49,tab_corredor!$A$2:$B$50,2,0)</f>
        <v>SE-NE</v>
      </c>
      <c r="E49" s="23">
        <v>1500</v>
      </c>
      <c r="F49" s="23" t="s">
        <v>2674</v>
      </c>
      <c r="G49" s="23">
        <v>1500</v>
      </c>
      <c r="H49" s="23">
        <v>1500</v>
      </c>
      <c r="I49" s="393">
        <v>5.0000000000000004E-6</v>
      </c>
      <c r="J49" s="393">
        <v>5.0000000000000004E-6</v>
      </c>
      <c r="K49" s="289">
        <v>1</v>
      </c>
      <c r="L49" s="290" t="s">
        <v>2622</v>
      </c>
      <c r="M49" s="23">
        <v>2015</v>
      </c>
      <c r="N49" s="23">
        <v>2100</v>
      </c>
      <c r="O49" s="291">
        <v>25</v>
      </c>
      <c r="P49" s="292">
        <v>2100</v>
      </c>
      <c r="Q49" s="293">
        <v>1</v>
      </c>
      <c r="R49" s="23"/>
      <c r="S49" s="147">
        <f t="shared" si="2"/>
        <v>2100</v>
      </c>
      <c r="T49" s="147">
        <f ca="1">IF(S49=0,"",S49*(OFFSET(cod_desembolso!$A$1,Q49,23)))</f>
        <v>2182.3840175367854</v>
      </c>
      <c r="U49" s="148">
        <f>(constantes!$B$3*(1+constantes!$B$3)^(O49))/((1+constantes!$B$3)^(O49)-1)</f>
        <v>9.3678779051968114E-2</v>
      </c>
      <c r="V49" s="147">
        <f t="shared" ca="1" si="1"/>
        <v>204.44307018537503</v>
      </c>
      <c r="W49" s="147">
        <f ca="1">(IF(S49=0,"",V49/constantes!$B$3))*1</f>
        <v>2555.538377317188</v>
      </c>
      <c r="X49" s="149">
        <f ca="1">IF(S49=0,"",PV(constantes!$B$3,O49,-V49)*constantes!$B$3)</f>
        <v>174.59072140294285</v>
      </c>
      <c r="Y49" s="84">
        <f t="shared" si="3"/>
        <v>1400</v>
      </c>
      <c r="Z49">
        <v>48</v>
      </c>
    </row>
    <row r="50" spans="1:26">
      <c r="A50" s="289">
        <v>7049</v>
      </c>
      <c r="B50" s="23" t="str">
        <f t="shared" si="0"/>
        <v>SE-NE_1500__kV_49</v>
      </c>
      <c r="C50" s="23">
        <v>802</v>
      </c>
      <c r="D50" s="141" t="str">
        <f>VLOOKUP(C50,tab_corredor!$A$2:$B$50,2,0)</f>
        <v>SE-NE</v>
      </c>
      <c r="E50" s="23">
        <v>1500</v>
      </c>
      <c r="F50" s="23" t="s">
        <v>2674</v>
      </c>
      <c r="G50" s="23">
        <v>1500</v>
      </c>
      <c r="H50" s="23">
        <v>1500</v>
      </c>
      <c r="I50" s="393">
        <v>5.0000000000000004E-6</v>
      </c>
      <c r="J50" s="393">
        <v>5.0000000000000004E-6</v>
      </c>
      <c r="K50" s="289">
        <v>1</v>
      </c>
      <c r="L50" s="290" t="s">
        <v>2622</v>
      </c>
      <c r="M50" s="23">
        <v>2015</v>
      </c>
      <c r="N50" s="23">
        <v>2100</v>
      </c>
      <c r="O50" s="291">
        <v>25</v>
      </c>
      <c r="P50" s="292">
        <v>2100</v>
      </c>
      <c r="Q50" s="293">
        <v>1</v>
      </c>
      <c r="R50" s="23"/>
      <c r="S50" s="147">
        <f t="shared" si="2"/>
        <v>2100</v>
      </c>
      <c r="T50" s="147">
        <f ca="1">IF(S50=0,"",S50*(OFFSET(cod_desembolso!$A$1,Q50,23)))</f>
        <v>2182.3840175367854</v>
      </c>
      <c r="U50" s="148">
        <f>(constantes!$B$3*(1+constantes!$B$3)^(O50))/((1+constantes!$B$3)^(O50)-1)</f>
        <v>9.3678779051968114E-2</v>
      </c>
      <c r="V50" s="147">
        <f t="shared" ca="1" si="1"/>
        <v>204.44307018537503</v>
      </c>
      <c r="W50" s="147">
        <f ca="1">(IF(S50=0,"",V50/constantes!$B$3))*1</f>
        <v>2555.538377317188</v>
      </c>
      <c r="X50" s="149">
        <f ca="1">IF(S50=0,"",PV(constantes!$B$3,O50,-V50)*constantes!$B$3)</f>
        <v>174.59072140294285</v>
      </c>
      <c r="Y50" s="84">
        <f t="shared" si="3"/>
        <v>1400</v>
      </c>
      <c r="Z50">
        <v>49</v>
      </c>
    </row>
    <row r="51" spans="1:26">
      <c r="A51" s="289">
        <v>7050</v>
      </c>
      <c r="B51" s="23" t="str">
        <f t="shared" si="0"/>
        <v>SE-NE_1500__kV_50</v>
      </c>
      <c r="C51" s="23">
        <v>802</v>
      </c>
      <c r="D51" s="141" t="str">
        <f>VLOOKUP(C51,tab_corredor!$A$2:$B$50,2,0)</f>
        <v>SE-NE</v>
      </c>
      <c r="E51" s="23">
        <v>1500</v>
      </c>
      <c r="F51" s="23" t="s">
        <v>2674</v>
      </c>
      <c r="G51" s="23">
        <v>1500</v>
      </c>
      <c r="H51" s="23">
        <v>1500</v>
      </c>
      <c r="I51" s="393">
        <v>5.0000000000000004E-6</v>
      </c>
      <c r="J51" s="393">
        <v>5.0000000000000004E-6</v>
      </c>
      <c r="K51" s="289">
        <v>1</v>
      </c>
      <c r="L51" s="290" t="s">
        <v>2622</v>
      </c>
      <c r="M51" s="23">
        <v>2015</v>
      </c>
      <c r="N51" s="23">
        <v>2100</v>
      </c>
      <c r="O51" s="291">
        <v>25</v>
      </c>
      <c r="P51" s="292">
        <v>2100</v>
      </c>
      <c r="Q51" s="293">
        <v>1</v>
      </c>
      <c r="R51" s="23"/>
      <c r="S51" s="147">
        <f t="shared" si="2"/>
        <v>2100</v>
      </c>
      <c r="T51" s="147">
        <f ca="1">IF(S51=0,"",S51*(OFFSET(cod_desembolso!$A$1,Q51,23)))</f>
        <v>2182.3840175367854</v>
      </c>
      <c r="U51" s="148">
        <f>(constantes!$B$3*(1+constantes!$B$3)^(O51))/((1+constantes!$B$3)^(O51)-1)</f>
        <v>9.3678779051968114E-2</v>
      </c>
      <c r="V51" s="147">
        <f t="shared" ca="1" si="1"/>
        <v>204.44307018537503</v>
      </c>
      <c r="W51" s="147">
        <f ca="1">(IF(S51=0,"",V51/constantes!$B$3))*1</f>
        <v>2555.538377317188</v>
      </c>
      <c r="X51" s="149">
        <f ca="1">IF(S51=0,"",PV(constantes!$B$3,O51,-V51)*constantes!$B$3)</f>
        <v>174.59072140294285</v>
      </c>
      <c r="Y51" s="84">
        <f t="shared" si="3"/>
        <v>1400</v>
      </c>
      <c r="Z51">
        <v>50</v>
      </c>
    </row>
    <row r="52" spans="1:26">
      <c r="A52" s="289">
        <v>7051</v>
      </c>
      <c r="B52" s="23" t="str">
        <f t="shared" si="0"/>
        <v>SE-NE_1500__kV_51</v>
      </c>
      <c r="C52" s="23">
        <v>802</v>
      </c>
      <c r="D52" s="141" t="str">
        <f>VLOOKUP(C52,tab_corredor!$A$2:$B$50,2,0)</f>
        <v>SE-NE</v>
      </c>
      <c r="E52" s="23">
        <v>1500</v>
      </c>
      <c r="F52" s="23" t="s">
        <v>2674</v>
      </c>
      <c r="G52" s="23">
        <v>1500</v>
      </c>
      <c r="H52" s="23">
        <v>1500</v>
      </c>
      <c r="I52" s="393">
        <v>5.0000000000000004E-6</v>
      </c>
      <c r="J52" s="393">
        <v>5.0000000000000004E-6</v>
      </c>
      <c r="K52" s="289">
        <v>1</v>
      </c>
      <c r="L52" s="290" t="s">
        <v>2622</v>
      </c>
      <c r="M52" s="23">
        <v>2015</v>
      </c>
      <c r="N52" s="23">
        <v>2100</v>
      </c>
      <c r="O52" s="291">
        <v>25</v>
      </c>
      <c r="P52" s="292">
        <v>2100</v>
      </c>
      <c r="Q52" s="293">
        <v>1</v>
      </c>
      <c r="R52" s="23"/>
      <c r="S52" s="147">
        <f t="shared" si="2"/>
        <v>2100</v>
      </c>
      <c r="T52" s="147">
        <f ca="1">IF(S52=0,"",S52*(OFFSET(cod_desembolso!$A$1,Q52,23)))</f>
        <v>2182.3840175367854</v>
      </c>
      <c r="U52" s="148">
        <f>(constantes!$B$3*(1+constantes!$B$3)^(O52))/((1+constantes!$B$3)^(O52)-1)</f>
        <v>9.3678779051968114E-2</v>
      </c>
      <c r="V52" s="147">
        <f t="shared" ca="1" si="1"/>
        <v>204.44307018537503</v>
      </c>
      <c r="W52" s="147">
        <f ca="1">(IF(S52=0,"",V52/constantes!$B$3))*1</f>
        <v>2555.538377317188</v>
      </c>
      <c r="X52" s="149">
        <f ca="1">IF(S52=0,"",PV(constantes!$B$3,O52,-V52)*constantes!$B$3)</f>
        <v>174.59072140294285</v>
      </c>
      <c r="Y52" s="84">
        <f t="shared" si="3"/>
        <v>1400</v>
      </c>
      <c r="Z52">
        <v>51</v>
      </c>
    </row>
    <row r="53" spans="1:26">
      <c r="A53" s="289">
        <v>7052</v>
      </c>
      <c r="B53" s="23" t="str">
        <f t="shared" si="0"/>
        <v>SE-NE_1500__kV_52</v>
      </c>
      <c r="C53" s="23">
        <v>802</v>
      </c>
      <c r="D53" s="141" t="str">
        <f>VLOOKUP(C53,tab_corredor!$A$2:$B$50,2,0)</f>
        <v>SE-NE</v>
      </c>
      <c r="E53" s="23">
        <v>1500</v>
      </c>
      <c r="F53" s="23" t="s">
        <v>2674</v>
      </c>
      <c r="G53" s="23">
        <v>1500</v>
      </c>
      <c r="H53" s="23">
        <v>1500</v>
      </c>
      <c r="I53" s="393">
        <v>5.0000000000000004E-6</v>
      </c>
      <c r="J53" s="393">
        <v>5.0000000000000004E-6</v>
      </c>
      <c r="K53" s="289">
        <v>1</v>
      </c>
      <c r="L53" s="290" t="s">
        <v>2622</v>
      </c>
      <c r="M53" s="23">
        <v>2015</v>
      </c>
      <c r="N53" s="23">
        <v>2100</v>
      </c>
      <c r="O53" s="291">
        <v>25</v>
      </c>
      <c r="P53" s="292">
        <v>2100</v>
      </c>
      <c r="Q53" s="293">
        <v>1</v>
      </c>
      <c r="R53" s="23"/>
      <c r="S53" s="147">
        <f t="shared" si="2"/>
        <v>2100</v>
      </c>
      <c r="T53" s="147">
        <f ca="1">IF(S53=0,"",S53*(OFFSET(cod_desembolso!$A$1,Q53,23)))</f>
        <v>2182.3840175367854</v>
      </c>
      <c r="U53" s="148">
        <f>(constantes!$B$3*(1+constantes!$B$3)^(O53))/((1+constantes!$B$3)^(O53)-1)</f>
        <v>9.3678779051968114E-2</v>
      </c>
      <c r="V53" s="147">
        <f t="shared" ca="1" si="1"/>
        <v>204.44307018537503</v>
      </c>
      <c r="W53" s="147">
        <f ca="1">(IF(S53=0,"",V53/constantes!$B$3))*1</f>
        <v>2555.538377317188</v>
      </c>
      <c r="X53" s="149">
        <f ca="1">IF(S53=0,"",PV(constantes!$B$3,O53,-V53)*constantes!$B$3)</f>
        <v>174.59072140294285</v>
      </c>
      <c r="Y53" s="84">
        <f t="shared" si="3"/>
        <v>1400</v>
      </c>
      <c r="Z53">
        <v>52</v>
      </c>
    </row>
    <row r="54" spans="1:26">
      <c r="A54" s="289">
        <v>7053</v>
      </c>
      <c r="B54" s="23" t="str">
        <f t="shared" si="0"/>
        <v>SE-NE_1500__kV_53</v>
      </c>
      <c r="C54" s="23">
        <v>802</v>
      </c>
      <c r="D54" s="141" t="str">
        <f>VLOOKUP(C54,tab_corredor!$A$2:$B$50,2,0)</f>
        <v>SE-NE</v>
      </c>
      <c r="E54" s="23">
        <v>1500</v>
      </c>
      <c r="F54" s="23" t="s">
        <v>2674</v>
      </c>
      <c r="G54" s="23">
        <v>1500</v>
      </c>
      <c r="H54" s="23">
        <v>1500</v>
      </c>
      <c r="I54" s="393">
        <v>5.0000000000000004E-6</v>
      </c>
      <c r="J54" s="393">
        <v>5.0000000000000004E-6</v>
      </c>
      <c r="K54" s="289">
        <v>1</v>
      </c>
      <c r="L54" s="290" t="s">
        <v>2622</v>
      </c>
      <c r="M54" s="23">
        <v>2015</v>
      </c>
      <c r="N54" s="23">
        <v>2100</v>
      </c>
      <c r="O54" s="291">
        <v>25</v>
      </c>
      <c r="P54" s="292">
        <v>2100</v>
      </c>
      <c r="Q54" s="293">
        <v>1</v>
      </c>
      <c r="R54" s="23"/>
      <c r="S54" s="147">
        <f t="shared" si="2"/>
        <v>2100</v>
      </c>
      <c r="T54" s="147">
        <f ca="1">IF(S54=0,"",S54*(OFFSET(cod_desembolso!$A$1,Q54,23)))</f>
        <v>2182.3840175367854</v>
      </c>
      <c r="U54" s="148">
        <f>(constantes!$B$3*(1+constantes!$B$3)^(O54))/((1+constantes!$B$3)^(O54)-1)</f>
        <v>9.3678779051968114E-2</v>
      </c>
      <c r="V54" s="147">
        <f t="shared" ca="1" si="1"/>
        <v>204.44307018537503</v>
      </c>
      <c r="W54" s="147">
        <f ca="1">(IF(S54=0,"",V54/constantes!$B$3))*1</f>
        <v>2555.538377317188</v>
      </c>
      <c r="X54" s="149">
        <f ca="1">IF(S54=0,"",PV(constantes!$B$3,O54,-V54)*constantes!$B$3)</f>
        <v>174.59072140294285</v>
      </c>
      <c r="Y54" s="84">
        <f t="shared" si="3"/>
        <v>1400</v>
      </c>
      <c r="Z54">
        <v>53</v>
      </c>
    </row>
    <row r="55" spans="1:26">
      <c r="A55" s="289">
        <v>7054</v>
      </c>
      <c r="B55" s="23" t="str">
        <f t="shared" si="0"/>
        <v>SE-NE_1500__kV_54</v>
      </c>
      <c r="C55" s="23">
        <v>802</v>
      </c>
      <c r="D55" s="141" t="str">
        <f>VLOOKUP(C55,tab_corredor!$A$2:$B$50,2,0)</f>
        <v>SE-NE</v>
      </c>
      <c r="E55" s="23">
        <v>1500</v>
      </c>
      <c r="F55" s="23" t="s">
        <v>2674</v>
      </c>
      <c r="G55" s="23">
        <v>1500</v>
      </c>
      <c r="H55" s="23">
        <v>1500</v>
      </c>
      <c r="I55" s="393">
        <v>5.0000000000000004E-6</v>
      </c>
      <c r="J55" s="393">
        <v>5.0000000000000004E-6</v>
      </c>
      <c r="K55" s="289">
        <v>1</v>
      </c>
      <c r="L55" s="290" t="s">
        <v>2622</v>
      </c>
      <c r="M55" s="23">
        <v>2015</v>
      </c>
      <c r="N55" s="23">
        <v>2100</v>
      </c>
      <c r="O55" s="291">
        <v>25</v>
      </c>
      <c r="P55" s="292">
        <v>2100</v>
      </c>
      <c r="Q55" s="293">
        <v>1</v>
      </c>
      <c r="R55" s="23"/>
      <c r="S55" s="147">
        <f t="shared" si="2"/>
        <v>2100</v>
      </c>
      <c r="T55" s="147">
        <f ca="1">IF(S55=0,"",S55*(OFFSET(cod_desembolso!$A$1,Q55,23)))</f>
        <v>2182.3840175367854</v>
      </c>
      <c r="U55" s="148">
        <f>(constantes!$B$3*(1+constantes!$B$3)^(O55))/((1+constantes!$B$3)^(O55)-1)</f>
        <v>9.3678779051968114E-2</v>
      </c>
      <c r="V55" s="147">
        <f t="shared" ca="1" si="1"/>
        <v>204.44307018537503</v>
      </c>
      <c r="W55" s="147">
        <f ca="1">(IF(S55=0,"",V55/constantes!$B$3))*1</f>
        <v>2555.538377317188</v>
      </c>
      <c r="X55" s="149">
        <f ca="1">IF(S55=0,"",PV(constantes!$B$3,O55,-V55)*constantes!$B$3)</f>
        <v>174.59072140294285</v>
      </c>
      <c r="Y55" s="84">
        <f t="shared" si="3"/>
        <v>1400</v>
      </c>
      <c r="Z55">
        <v>54</v>
      </c>
    </row>
    <row r="56" spans="1:26">
      <c r="A56" s="289">
        <v>7055</v>
      </c>
      <c r="B56" s="23" t="str">
        <f t="shared" si="0"/>
        <v>SE-NE_1500__kV_55</v>
      </c>
      <c r="C56" s="23">
        <v>802</v>
      </c>
      <c r="D56" s="141" t="str">
        <f>VLOOKUP(C56,tab_corredor!$A$2:$B$50,2,0)</f>
        <v>SE-NE</v>
      </c>
      <c r="E56" s="23">
        <v>1500</v>
      </c>
      <c r="F56" s="23" t="s">
        <v>2674</v>
      </c>
      <c r="G56" s="23">
        <v>1500</v>
      </c>
      <c r="H56" s="23">
        <v>1500</v>
      </c>
      <c r="I56" s="393">
        <v>5.0000000000000004E-6</v>
      </c>
      <c r="J56" s="393">
        <v>5.0000000000000004E-6</v>
      </c>
      <c r="K56" s="289">
        <v>1</v>
      </c>
      <c r="L56" s="290" t="s">
        <v>2622</v>
      </c>
      <c r="M56" s="23">
        <v>2015</v>
      </c>
      <c r="N56" s="23">
        <v>2100</v>
      </c>
      <c r="O56" s="291">
        <v>25</v>
      </c>
      <c r="P56" s="292">
        <v>2100</v>
      </c>
      <c r="Q56" s="293">
        <v>1</v>
      </c>
      <c r="R56" s="23"/>
      <c r="S56" s="147">
        <f t="shared" si="2"/>
        <v>2100</v>
      </c>
      <c r="T56" s="147">
        <f ca="1">IF(S56=0,"",S56*(OFFSET(cod_desembolso!$A$1,Q56,23)))</f>
        <v>2182.3840175367854</v>
      </c>
      <c r="U56" s="148">
        <f>(constantes!$B$3*(1+constantes!$B$3)^(O56))/((1+constantes!$B$3)^(O56)-1)</f>
        <v>9.3678779051968114E-2</v>
      </c>
      <c r="V56" s="147">
        <f t="shared" ca="1" si="1"/>
        <v>204.44307018537503</v>
      </c>
      <c r="W56" s="147">
        <f ca="1">(IF(S56=0,"",V56/constantes!$B$3))*1</f>
        <v>2555.538377317188</v>
      </c>
      <c r="X56" s="149">
        <f ca="1">IF(S56=0,"",PV(constantes!$B$3,O56,-V56)*constantes!$B$3)</f>
        <v>174.59072140294285</v>
      </c>
      <c r="Y56" s="84">
        <f t="shared" si="3"/>
        <v>1400</v>
      </c>
      <c r="Z56">
        <v>55</v>
      </c>
    </row>
    <row r="57" spans="1:26">
      <c r="A57" s="289">
        <v>7056</v>
      </c>
      <c r="B57" s="23" t="str">
        <f t="shared" si="0"/>
        <v>SE-NE_1500__kV_56</v>
      </c>
      <c r="C57" s="23">
        <v>802</v>
      </c>
      <c r="D57" s="141" t="str">
        <f>VLOOKUP(C57,tab_corredor!$A$2:$B$50,2,0)</f>
        <v>SE-NE</v>
      </c>
      <c r="E57" s="23">
        <v>1500</v>
      </c>
      <c r="F57" s="23" t="s">
        <v>2674</v>
      </c>
      <c r="G57" s="23">
        <v>1500</v>
      </c>
      <c r="H57" s="23">
        <v>1500</v>
      </c>
      <c r="I57" s="393">
        <v>5.0000000000000004E-6</v>
      </c>
      <c r="J57" s="393">
        <v>5.0000000000000004E-6</v>
      </c>
      <c r="K57" s="289">
        <v>1</v>
      </c>
      <c r="L57" s="290" t="s">
        <v>2622</v>
      </c>
      <c r="M57" s="23">
        <v>2015</v>
      </c>
      <c r="N57" s="23">
        <v>2100</v>
      </c>
      <c r="O57" s="291">
        <v>25</v>
      </c>
      <c r="P57" s="292">
        <v>2100</v>
      </c>
      <c r="Q57" s="293">
        <v>1</v>
      </c>
      <c r="R57" s="23"/>
      <c r="S57" s="147">
        <f t="shared" si="2"/>
        <v>2100</v>
      </c>
      <c r="T57" s="147">
        <f ca="1">IF(S57=0,"",S57*(OFFSET(cod_desembolso!$A$1,Q57,23)))</f>
        <v>2182.3840175367854</v>
      </c>
      <c r="U57" s="148">
        <f>(constantes!$B$3*(1+constantes!$B$3)^(O57))/((1+constantes!$B$3)^(O57)-1)</f>
        <v>9.3678779051968114E-2</v>
      </c>
      <c r="V57" s="147">
        <f t="shared" ca="1" si="1"/>
        <v>204.44307018537503</v>
      </c>
      <c r="W57" s="147">
        <f ca="1">(IF(S57=0,"",V57/constantes!$B$3))*1</f>
        <v>2555.538377317188</v>
      </c>
      <c r="X57" s="149">
        <f ca="1">IF(S57=0,"",PV(constantes!$B$3,O57,-V57)*constantes!$B$3)</f>
        <v>174.59072140294285</v>
      </c>
      <c r="Y57" s="84">
        <f t="shared" si="3"/>
        <v>1400</v>
      </c>
      <c r="Z57">
        <v>56</v>
      </c>
    </row>
    <row r="58" spans="1:26">
      <c r="A58" s="289">
        <v>7057</v>
      </c>
      <c r="B58" s="23" t="str">
        <f t="shared" si="0"/>
        <v>SE-NE_1500__kV_57</v>
      </c>
      <c r="C58" s="23">
        <v>802</v>
      </c>
      <c r="D58" s="141" t="str">
        <f>VLOOKUP(C58,tab_corredor!$A$2:$B$50,2,0)</f>
        <v>SE-NE</v>
      </c>
      <c r="E58" s="23">
        <v>1500</v>
      </c>
      <c r="F58" s="23" t="s">
        <v>2674</v>
      </c>
      <c r="G58" s="23">
        <v>1500</v>
      </c>
      <c r="H58" s="23">
        <v>1500</v>
      </c>
      <c r="I58" s="393">
        <v>5.0000000000000004E-6</v>
      </c>
      <c r="J58" s="393">
        <v>5.0000000000000004E-6</v>
      </c>
      <c r="K58" s="289">
        <v>1</v>
      </c>
      <c r="L58" s="290" t="s">
        <v>2622</v>
      </c>
      <c r="M58" s="23">
        <v>2015</v>
      </c>
      <c r="N58" s="23">
        <v>2100</v>
      </c>
      <c r="O58" s="291">
        <v>25</v>
      </c>
      <c r="P58" s="292">
        <v>2100</v>
      </c>
      <c r="Q58" s="293">
        <v>1</v>
      </c>
      <c r="R58" s="23"/>
      <c r="S58" s="147">
        <f t="shared" si="2"/>
        <v>2100</v>
      </c>
      <c r="T58" s="147">
        <f ca="1">IF(S58=0,"",S58*(OFFSET(cod_desembolso!$A$1,Q58,23)))</f>
        <v>2182.3840175367854</v>
      </c>
      <c r="U58" s="148">
        <f>(constantes!$B$3*(1+constantes!$B$3)^(O58))/((1+constantes!$B$3)^(O58)-1)</f>
        <v>9.3678779051968114E-2</v>
      </c>
      <c r="V58" s="147">
        <f t="shared" ca="1" si="1"/>
        <v>204.44307018537503</v>
      </c>
      <c r="W58" s="147">
        <f ca="1">(IF(S58=0,"",V58/constantes!$B$3))*1</f>
        <v>2555.538377317188</v>
      </c>
      <c r="X58" s="149">
        <f ca="1">IF(S58=0,"",PV(constantes!$B$3,O58,-V58)*constantes!$B$3)</f>
        <v>174.59072140294285</v>
      </c>
      <c r="Y58" s="84">
        <f t="shared" si="3"/>
        <v>1400</v>
      </c>
      <c r="Z58">
        <v>57</v>
      </c>
    </row>
    <row r="59" spans="1:26">
      <c r="A59" s="289">
        <v>7058</v>
      </c>
      <c r="B59" s="23" t="str">
        <f t="shared" si="0"/>
        <v>SE-NE_1500__kV_58</v>
      </c>
      <c r="C59" s="23">
        <v>802</v>
      </c>
      <c r="D59" s="141" t="str">
        <f>VLOOKUP(C59,tab_corredor!$A$2:$B$50,2,0)</f>
        <v>SE-NE</v>
      </c>
      <c r="E59" s="23">
        <v>1500</v>
      </c>
      <c r="F59" s="23" t="s">
        <v>2674</v>
      </c>
      <c r="G59" s="23">
        <v>1500</v>
      </c>
      <c r="H59" s="23">
        <v>1500</v>
      </c>
      <c r="I59" s="393">
        <v>5.0000000000000004E-6</v>
      </c>
      <c r="J59" s="393">
        <v>5.0000000000000004E-6</v>
      </c>
      <c r="K59" s="289">
        <v>1</v>
      </c>
      <c r="L59" s="290" t="s">
        <v>2622</v>
      </c>
      <c r="M59" s="23">
        <v>2015</v>
      </c>
      <c r="N59" s="23">
        <v>2100</v>
      </c>
      <c r="O59" s="291">
        <v>25</v>
      </c>
      <c r="P59" s="292">
        <v>2100</v>
      </c>
      <c r="Q59" s="293">
        <v>1</v>
      </c>
      <c r="R59" s="23"/>
      <c r="S59" s="147">
        <f t="shared" si="2"/>
        <v>2100</v>
      </c>
      <c r="T59" s="147">
        <f ca="1">IF(S59=0,"",S59*(OFFSET(cod_desembolso!$A$1,Q59,23)))</f>
        <v>2182.3840175367854</v>
      </c>
      <c r="U59" s="148">
        <f>(constantes!$B$3*(1+constantes!$B$3)^(O59))/((1+constantes!$B$3)^(O59)-1)</f>
        <v>9.3678779051968114E-2</v>
      </c>
      <c r="V59" s="147">
        <f t="shared" ca="1" si="1"/>
        <v>204.44307018537503</v>
      </c>
      <c r="W59" s="147">
        <f ca="1">(IF(S59=0,"",V59/constantes!$B$3))*1</f>
        <v>2555.538377317188</v>
      </c>
      <c r="X59" s="149">
        <f ca="1">IF(S59=0,"",PV(constantes!$B$3,O59,-V59)*constantes!$B$3)</f>
        <v>174.59072140294285</v>
      </c>
      <c r="Y59" s="84">
        <f t="shared" si="3"/>
        <v>1400</v>
      </c>
      <c r="Z59">
        <v>58</v>
      </c>
    </row>
    <row r="60" spans="1:26">
      <c r="A60" s="289">
        <v>7059</v>
      </c>
      <c r="B60" s="23" t="str">
        <f t="shared" si="0"/>
        <v>SE-NE_1500__kV_59</v>
      </c>
      <c r="C60" s="23">
        <v>802</v>
      </c>
      <c r="D60" s="141" t="str">
        <f>VLOOKUP(C60,tab_corredor!$A$2:$B$50,2,0)</f>
        <v>SE-NE</v>
      </c>
      <c r="E60" s="23">
        <v>1500</v>
      </c>
      <c r="F60" s="23" t="s">
        <v>2674</v>
      </c>
      <c r="G60" s="23">
        <v>1500</v>
      </c>
      <c r="H60" s="23">
        <v>1500</v>
      </c>
      <c r="I60" s="393">
        <v>5.0000000000000004E-6</v>
      </c>
      <c r="J60" s="393">
        <v>5.0000000000000004E-6</v>
      </c>
      <c r="K60" s="289">
        <v>1</v>
      </c>
      <c r="L60" s="290" t="s">
        <v>2622</v>
      </c>
      <c r="M60" s="23">
        <v>2015</v>
      </c>
      <c r="N60" s="23">
        <v>2100</v>
      </c>
      <c r="O60" s="291">
        <v>25</v>
      </c>
      <c r="P60" s="292">
        <v>2100</v>
      </c>
      <c r="Q60" s="293">
        <v>1</v>
      </c>
      <c r="R60" s="23"/>
      <c r="S60" s="147">
        <f t="shared" si="2"/>
        <v>2100</v>
      </c>
      <c r="T60" s="147">
        <f ca="1">IF(S60=0,"",S60*(OFFSET(cod_desembolso!$A$1,Q60,23)))</f>
        <v>2182.3840175367854</v>
      </c>
      <c r="U60" s="148">
        <f>(constantes!$B$3*(1+constantes!$B$3)^(O60))/((1+constantes!$B$3)^(O60)-1)</f>
        <v>9.3678779051968114E-2</v>
      </c>
      <c r="V60" s="147">
        <f t="shared" ca="1" si="1"/>
        <v>204.44307018537503</v>
      </c>
      <c r="W60" s="147">
        <f ca="1">(IF(S60=0,"",V60/constantes!$B$3))*1</f>
        <v>2555.538377317188</v>
      </c>
      <c r="X60" s="149">
        <f ca="1">IF(S60=0,"",PV(constantes!$B$3,O60,-V60)*constantes!$B$3)</f>
        <v>174.59072140294285</v>
      </c>
      <c r="Y60" s="84">
        <f t="shared" si="3"/>
        <v>1400</v>
      </c>
      <c r="Z60">
        <v>59</v>
      </c>
    </row>
    <row r="61" spans="1:26">
      <c r="A61" s="289">
        <v>7060</v>
      </c>
      <c r="B61" s="23" t="str">
        <f t="shared" si="0"/>
        <v>SE-NE_1500__kV_60</v>
      </c>
      <c r="C61" s="23">
        <v>802</v>
      </c>
      <c r="D61" s="141" t="str">
        <f>VLOOKUP(C61,tab_corredor!$A$2:$B$50,2,0)</f>
        <v>SE-NE</v>
      </c>
      <c r="E61" s="23">
        <v>1500</v>
      </c>
      <c r="F61" s="23" t="s">
        <v>2674</v>
      </c>
      <c r="G61" s="23">
        <v>1500</v>
      </c>
      <c r="H61" s="23">
        <v>1500</v>
      </c>
      <c r="I61" s="393">
        <v>5.0000000000000004E-6</v>
      </c>
      <c r="J61" s="393">
        <v>5.0000000000000004E-6</v>
      </c>
      <c r="K61" s="289">
        <v>1</v>
      </c>
      <c r="L61" s="290" t="s">
        <v>2622</v>
      </c>
      <c r="M61" s="23">
        <v>2015</v>
      </c>
      <c r="N61" s="23">
        <v>2100</v>
      </c>
      <c r="O61" s="291">
        <v>25</v>
      </c>
      <c r="P61" s="292">
        <v>2100</v>
      </c>
      <c r="Q61" s="293">
        <v>1</v>
      </c>
      <c r="R61" s="23"/>
      <c r="S61" s="147">
        <f t="shared" si="2"/>
        <v>2100</v>
      </c>
      <c r="T61" s="147">
        <f ca="1">IF(S61=0,"",S61*(OFFSET(cod_desembolso!$A$1,Q61,23)))</f>
        <v>2182.3840175367854</v>
      </c>
      <c r="U61" s="148">
        <f>(constantes!$B$3*(1+constantes!$B$3)^(O61))/((1+constantes!$B$3)^(O61)-1)</f>
        <v>9.3678779051968114E-2</v>
      </c>
      <c r="V61" s="147">
        <f t="shared" ca="1" si="1"/>
        <v>204.44307018537503</v>
      </c>
      <c r="W61" s="147">
        <f ca="1">(IF(S61=0,"",V61/constantes!$B$3))*1</f>
        <v>2555.538377317188</v>
      </c>
      <c r="X61" s="149">
        <f ca="1">IF(S61=0,"",PV(constantes!$B$3,O61,-V61)*constantes!$B$3)</f>
        <v>174.59072140294285</v>
      </c>
      <c r="Y61" s="84">
        <f t="shared" si="3"/>
        <v>1400</v>
      </c>
      <c r="Z61">
        <v>60</v>
      </c>
    </row>
    <row r="62" spans="1:26">
      <c r="A62" s="289">
        <v>7061</v>
      </c>
      <c r="B62" s="23" t="str">
        <f t="shared" si="0"/>
        <v>SE-NE_1500__kV_61</v>
      </c>
      <c r="C62" s="23">
        <v>802</v>
      </c>
      <c r="D62" s="141" t="str">
        <f>VLOOKUP(C62,tab_corredor!$A$2:$B$50,2,0)</f>
        <v>SE-NE</v>
      </c>
      <c r="E62" s="23">
        <v>1500</v>
      </c>
      <c r="F62" s="23" t="s">
        <v>2674</v>
      </c>
      <c r="G62" s="23">
        <v>1500</v>
      </c>
      <c r="H62" s="23">
        <v>1500</v>
      </c>
      <c r="I62" s="393">
        <v>5.0000000000000004E-6</v>
      </c>
      <c r="J62" s="393">
        <v>5.0000000000000004E-6</v>
      </c>
      <c r="K62" s="289">
        <v>1</v>
      </c>
      <c r="L62" s="290" t="s">
        <v>2622</v>
      </c>
      <c r="M62" s="23">
        <v>2015</v>
      </c>
      <c r="N62" s="23">
        <v>2100</v>
      </c>
      <c r="O62" s="291">
        <v>25</v>
      </c>
      <c r="P62" s="292">
        <v>2100</v>
      </c>
      <c r="Q62" s="293">
        <v>1</v>
      </c>
      <c r="R62" s="23"/>
      <c r="S62" s="147">
        <f t="shared" si="2"/>
        <v>2100</v>
      </c>
      <c r="T62" s="147">
        <f ca="1">IF(S62=0,"",S62*(OFFSET(cod_desembolso!$A$1,Q62,23)))</f>
        <v>2182.3840175367854</v>
      </c>
      <c r="U62" s="148">
        <f>(constantes!$B$3*(1+constantes!$B$3)^(O62))/((1+constantes!$B$3)^(O62)-1)</f>
        <v>9.3678779051968114E-2</v>
      </c>
      <c r="V62" s="147">
        <f t="shared" ca="1" si="1"/>
        <v>204.44307018537503</v>
      </c>
      <c r="W62" s="147">
        <f ca="1">(IF(S62=0,"",V62/constantes!$B$3))*1</f>
        <v>2555.538377317188</v>
      </c>
      <c r="X62" s="149">
        <f ca="1">IF(S62=0,"",PV(constantes!$B$3,O62,-V62)*constantes!$B$3)</f>
        <v>174.59072140294285</v>
      </c>
      <c r="Y62" s="84">
        <f t="shared" si="3"/>
        <v>1400</v>
      </c>
      <c r="Z62">
        <v>61</v>
      </c>
    </row>
    <row r="63" spans="1:26">
      <c r="A63" s="289">
        <v>7062</v>
      </c>
      <c r="B63" s="23" t="str">
        <f t="shared" si="0"/>
        <v>SE-NE_1500__kV_62</v>
      </c>
      <c r="C63" s="23">
        <v>802</v>
      </c>
      <c r="D63" s="141" t="str">
        <f>VLOOKUP(C63,tab_corredor!$A$2:$B$50,2,0)</f>
        <v>SE-NE</v>
      </c>
      <c r="E63" s="23">
        <v>1500</v>
      </c>
      <c r="F63" s="23" t="s">
        <v>2674</v>
      </c>
      <c r="G63" s="23">
        <v>1500</v>
      </c>
      <c r="H63" s="23">
        <v>1500</v>
      </c>
      <c r="I63" s="393">
        <v>5.0000000000000004E-6</v>
      </c>
      <c r="J63" s="393">
        <v>5.0000000000000004E-6</v>
      </c>
      <c r="K63" s="289">
        <v>1</v>
      </c>
      <c r="L63" s="290" t="s">
        <v>2622</v>
      </c>
      <c r="M63" s="23">
        <v>2015</v>
      </c>
      <c r="N63" s="23">
        <v>2100</v>
      </c>
      <c r="O63" s="291">
        <v>25</v>
      </c>
      <c r="P63" s="292">
        <v>2100</v>
      </c>
      <c r="Q63" s="293">
        <v>1</v>
      </c>
      <c r="R63" s="23"/>
      <c r="S63" s="147">
        <f t="shared" si="2"/>
        <v>2100</v>
      </c>
      <c r="T63" s="147">
        <f ca="1">IF(S63=0,"",S63*(OFFSET(cod_desembolso!$A$1,Q63,23)))</f>
        <v>2182.3840175367854</v>
      </c>
      <c r="U63" s="148">
        <f>(constantes!$B$3*(1+constantes!$B$3)^(O63))/((1+constantes!$B$3)^(O63)-1)</f>
        <v>9.3678779051968114E-2</v>
      </c>
      <c r="V63" s="147">
        <f t="shared" ca="1" si="1"/>
        <v>204.44307018537503</v>
      </c>
      <c r="W63" s="147">
        <f ca="1">(IF(S63=0,"",V63/constantes!$B$3))*1</f>
        <v>2555.538377317188</v>
      </c>
      <c r="X63" s="149">
        <f ca="1">IF(S63=0,"",PV(constantes!$B$3,O63,-V63)*constantes!$B$3)</f>
        <v>174.59072140294285</v>
      </c>
      <c r="Y63" s="84">
        <f t="shared" si="3"/>
        <v>1400</v>
      </c>
      <c r="Z63">
        <v>62</v>
      </c>
    </row>
    <row r="64" spans="1:26">
      <c r="A64" s="289">
        <v>7063</v>
      </c>
      <c r="B64" s="23" t="str">
        <f t="shared" si="0"/>
        <v>SE-NE_1500__kV_63</v>
      </c>
      <c r="C64" s="23">
        <v>802</v>
      </c>
      <c r="D64" s="141" t="str">
        <f>VLOOKUP(C64,tab_corredor!$A$2:$B$50,2,0)</f>
        <v>SE-NE</v>
      </c>
      <c r="E64" s="23">
        <v>1500</v>
      </c>
      <c r="F64" s="23" t="s">
        <v>2674</v>
      </c>
      <c r="G64" s="23">
        <v>1500</v>
      </c>
      <c r="H64" s="23">
        <v>1500</v>
      </c>
      <c r="I64" s="393">
        <v>5.0000000000000004E-6</v>
      </c>
      <c r="J64" s="393">
        <v>5.0000000000000004E-6</v>
      </c>
      <c r="K64" s="289">
        <v>1</v>
      </c>
      <c r="L64" s="290" t="s">
        <v>2622</v>
      </c>
      <c r="M64" s="23">
        <v>2015</v>
      </c>
      <c r="N64" s="23">
        <v>2100</v>
      </c>
      <c r="O64" s="291">
        <v>25</v>
      </c>
      <c r="P64" s="292">
        <v>2100</v>
      </c>
      <c r="Q64" s="293">
        <v>1</v>
      </c>
      <c r="R64" s="23"/>
      <c r="S64" s="147">
        <f t="shared" si="2"/>
        <v>2100</v>
      </c>
      <c r="T64" s="147">
        <f ca="1">IF(S64=0,"",S64*(OFFSET(cod_desembolso!$A$1,Q64,23)))</f>
        <v>2182.3840175367854</v>
      </c>
      <c r="U64" s="148">
        <f>(constantes!$B$3*(1+constantes!$B$3)^(O64))/((1+constantes!$B$3)^(O64)-1)</f>
        <v>9.3678779051968114E-2</v>
      </c>
      <c r="V64" s="147">
        <f t="shared" ca="1" si="1"/>
        <v>204.44307018537503</v>
      </c>
      <c r="W64" s="147">
        <f ca="1">(IF(S64=0,"",V64/constantes!$B$3))*1</f>
        <v>2555.538377317188</v>
      </c>
      <c r="X64" s="149">
        <f ca="1">IF(S64=0,"",PV(constantes!$B$3,O64,-V64)*constantes!$B$3)</f>
        <v>174.59072140294285</v>
      </c>
      <c r="Y64" s="84">
        <f t="shared" si="3"/>
        <v>1400</v>
      </c>
      <c r="Z64">
        <v>63</v>
      </c>
    </row>
    <row r="65" spans="1:26">
      <c r="A65" s="289">
        <v>7064</v>
      </c>
      <c r="B65" s="23" t="str">
        <f t="shared" si="0"/>
        <v>SE-NE_1500__kV_64</v>
      </c>
      <c r="C65" s="23">
        <v>802</v>
      </c>
      <c r="D65" s="141" t="str">
        <f>VLOOKUP(C65,tab_corredor!$A$2:$B$50,2,0)</f>
        <v>SE-NE</v>
      </c>
      <c r="E65" s="23">
        <v>1500</v>
      </c>
      <c r="F65" s="23" t="s">
        <v>2674</v>
      </c>
      <c r="G65" s="23">
        <v>1500</v>
      </c>
      <c r="H65" s="23">
        <v>1500</v>
      </c>
      <c r="I65" s="393">
        <v>5.0000000000000004E-6</v>
      </c>
      <c r="J65" s="393">
        <v>5.0000000000000004E-6</v>
      </c>
      <c r="K65" s="289">
        <v>1</v>
      </c>
      <c r="L65" s="290" t="s">
        <v>2622</v>
      </c>
      <c r="M65" s="23">
        <v>2015</v>
      </c>
      <c r="N65" s="23">
        <v>2100</v>
      </c>
      <c r="O65" s="291">
        <v>25</v>
      </c>
      <c r="P65" s="292">
        <v>2100</v>
      </c>
      <c r="Q65" s="293">
        <v>1</v>
      </c>
      <c r="R65" s="23"/>
      <c r="S65" s="147">
        <f t="shared" si="2"/>
        <v>2100</v>
      </c>
      <c r="T65" s="147">
        <f ca="1">IF(S65=0,"",S65*(OFFSET(cod_desembolso!$A$1,Q65,23)))</f>
        <v>2182.3840175367854</v>
      </c>
      <c r="U65" s="148">
        <f>(constantes!$B$3*(1+constantes!$B$3)^(O65))/((1+constantes!$B$3)^(O65)-1)</f>
        <v>9.3678779051968114E-2</v>
      </c>
      <c r="V65" s="147">
        <f t="shared" ca="1" si="1"/>
        <v>204.44307018537503</v>
      </c>
      <c r="W65" s="147">
        <f ca="1">(IF(S65=0,"",V65/constantes!$B$3))*1</f>
        <v>2555.538377317188</v>
      </c>
      <c r="X65" s="149">
        <f ca="1">IF(S65=0,"",PV(constantes!$B$3,O65,-V65)*constantes!$B$3)</f>
        <v>174.59072140294285</v>
      </c>
      <c r="Y65" s="84">
        <f t="shared" si="3"/>
        <v>1400</v>
      </c>
      <c r="Z65">
        <v>64</v>
      </c>
    </row>
    <row r="66" spans="1:26">
      <c r="A66" s="289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1" t="str">
        <f>VLOOKUP(C66,tab_corredor!$A$2:$B$50,2,0)</f>
        <v>SE-NE</v>
      </c>
      <c r="E66" s="23">
        <v>1500</v>
      </c>
      <c r="F66" s="23" t="s">
        <v>2674</v>
      </c>
      <c r="G66" s="23">
        <v>1500</v>
      </c>
      <c r="H66" s="23">
        <v>1500</v>
      </c>
      <c r="I66" s="393">
        <v>5.0000000000000004E-6</v>
      </c>
      <c r="J66" s="393">
        <v>5.0000000000000004E-6</v>
      </c>
      <c r="K66" s="289">
        <v>1</v>
      </c>
      <c r="L66" s="290" t="s">
        <v>2622</v>
      </c>
      <c r="M66" s="23">
        <v>2015</v>
      </c>
      <c r="N66" s="23">
        <v>2100</v>
      </c>
      <c r="O66" s="291">
        <v>25</v>
      </c>
      <c r="P66" s="292">
        <v>2100</v>
      </c>
      <c r="Q66" s="293">
        <v>1</v>
      </c>
      <c r="R66" s="23"/>
      <c r="S66" s="147">
        <f t="shared" ref="S66:S129" si="5">P66+R66</f>
        <v>2100</v>
      </c>
      <c r="T66" s="147">
        <f ca="1">IF(S66=0,"",S66*(OFFSET(cod_desembolso!$A$1,Q66,23)))</f>
        <v>2182.3840175367854</v>
      </c>
      <c r="U66" s="148">
        <f>(constantes!$B$3*(1+constantes!$B$3)^(O66))/((1+constantes!$B$3)^(O66)-1)</f>
        <v>9.3678779051968114E-2</v>
      </c>
      <c r="V66" s="147">
        <f t="shared" ref="V66:V129" ca="1" si="6">IF(S66=0,"",T66*U66)</f>
        <v>204.44307018537503</v>
      </c>
      <c r="W66" s="147">
        <f ca="1">(IF(S66=0,"",V66/constantes!$B$3))*1</f>
        <v>2555.538377317188</v>
      </c>
      <c r="X66" s="149">
        <f ca="1">IF(S66=0,"",PV(constantes!$B$3,O66,-V66)*constantes!$B$3)</f>
        <v>174.59072140294285</v>
      </c>
      <c r="Y66" s="84">
        <f t="shared" ref="Y66:Y129" si="7">S66/E66*1000</f>
        <v>1400</v>
      </c>
      <c r="Z66">
        <v>65</v>
      </c>
    </row>
    <row r="67" spans="1:26">
      <c r="A67" s="289">
        <v>7066</v>
      </c>
      <c r="B67" s="23" t="str">
        <f t="shared" si="4"/>
        <v>SE-NE_1500__kV_66</v>
      </c>
      <c r="C67" s="23">
        <v>802</v>
      </c>
      <c r="D67" s="141" t="str">
        <f>VLOOKUP(C67,tab_corredor!$A$2:$B$50,2,0)</f>
        <v>SE-NE</v>
      </c>
      <c r="E67" s="23">
        <v>1500</v>
      </c>
      <c r="F67" s="23" t="s">
        <v>2674</v>
      </c>
      <c r="G67" s="23">
        <v>1500</v>
      </c>
      <c r="H67" s="23">
        <v>1500</v>
      </c>
      <c r="I67" s="393">
        <v>5.0000000000000004E-6</v>
      </c>
      <c r="J67" s="393">
        <v>5.0000000000000004E-6</v>
      </c>
      <c r="K67" s="289">
        <v>1</v>
      </c>
      <c r="L67" s="290" t="s">
        <v>2622</v>
      </c>
      <c r="M67" s="23">
        <v>2015</v>
      </c>
      <c r="N67" s="23">
        <v>2100</v>
      </c>
      <c r="O67" s="291">
        <v>25</v>
      </c>
      <c r="P67" s="292">
        <v>2100</v>
      </c>
      <c r="Q67" s="293">
        <v>1</v>
      </c>
      <c r="R67" s="23"/>
      <c r="S67" s="147">
        <f t="shared" si="5"/>
        <v>2100</v>
      </c>
      <c r="T67" s="147">
        <f ca="1">IF(S67=0,"",S67*(OFFSET(cod_desembolso!$A$1,Q67,23)))</f>
        <v>2182.3840175367854</v>
      </c>
      <c r="U67" s="148">
        <f>(constantes!$B$3*(1+constantes!$B$3)^(O67))/((1+constantes!$B$3)^(O67)-1)</f>
        <v>9.3678779051968114E-2</v>
      </c>
      <c r="V67" s="147">
        <f t="shared" ca="1" si="6"/>
        <v>204.44307018537503</v>
      </c>
      <c r="W67" s="147">
        <f ca="1">(IF(S67=0,"",V67/constantes!$B$3))*1</f>
        <v>2555.538377317188</v>
      </c>
      <c r="X67" s="149">
        <f ca="1">IF(S67=0,"",PV(constantes!$B$3,O67,-V67)*constantes!$B$3)</f>
        <v>174.59072140294285</v>
      </c>
      <c r="Y67" s="84">
        <f t="shared" si="7"/>
        <v>1400</v>
      </c>
      <c r="Z67">
        <v>66</v>
      </c>
    </row>
    <row r="68" spans="1:26">
      <c r="A68" s="289">
        <v>7067</v>
      </c>
      <c r="B68" s="23" t="str">
        <f t="shared" si="4"/>
        <v>SE-NE_1500__kV_67</v>
      </c>
      <c r="C68" s="23">
        <v>802</v>
      </c>
      <c r="D68" s="141" t="str">
        <f>VLOOKUP(C68,tab_corredor!$A$2:$B$50,2,0)</f>
        <v>SE-NE</v>
      </c>
      <c r="E68" s="23">
        <v>1500</v>
      </c>
      <c r="F68" s="23" t="s">
        <v>2674</v>
      </c>
      <c r="G68" s="23">
        <v>1500</v>
      </c>
      <c r="H68" s="23">
        <v>1500</v>
      </c>
      <c r="I68" s="393">
        <v>5.0000000000000004E-6</v>
      </c>
      <c r="J68" s="393">
        <v>5.0000000000000004E-6</v>
      </c>
      <c r="K68" s="289">
        <v>1</v>
      </c>
      <c r="L68" s="290" t="s">
        <v>2622</v>
      </c>
      <c r="M68" s="23">
        <v>2015</v>
      </c>
      <c r="N68" s="23">
        <v>2100</v>
      </c>
      <c r="O68" s="291">
        <v>25</v>
      </c>
      <c r="P68" s="292">
        <v>2100</v>
      </c>
      <c r="Q68" s="293">
        <v>1</v>
      </c>
      <c r="R68" s="23"/>
      <c r="S68" s="147">
        <f t="shared" si="5"/>
        <v>2100</v>
      </c>
      <c r="T68" s="147">
        <f ca="1">IF(S68=0,"",S68*(OFFSET(cod_desembolso!$A$1,Q68,23)))</f>
        <v>2182.3840175367854</v>
      </c>
      <c r="U68" s="148">
        <f>(constantes!$B$3*(1+constantes!$B$3)^(O68))/((1+constantes!$B$3)^(O68)-1)</f>
        <v>9.3678779051968114E-2</v>
      </c>
      <c r="V68" s="147">
        <f t="shared" ca="1" si="6"/>
        <v>204.44307018537503</v>
      </c>
      <c r="W68" s="147">
        <f ca="1">(IF(S68=0,"",V68/constantes!$B$3))*1</f>
        <v>2555.538377317188</v>
      </c>
      <c r="X68" s="149">
        <f ca="1">IF(S68=0,"",PV(constantes!$B$3,O68,-V68)*constantes!$B$3)</f>
        <v>174.59072140294285</v>
      </c>
      <c r="Y68" s="84">
        <f t="shared" si="7"/>
        <v>1400</v>
      </c>
      <c r="Z68">
        <v>67</v>
      </c>
    </row>
    <row r="69" spans="1:26">
      <c r="A69" s="289">
        <v>7068</v>
      </c>
      <c r="B69" s="23" t="str">
        <f t="shared" si="4"/>
        <v>SE-NE_1500__kV_68</v>
      </c>
      <c r="C69" s="23">
        <v>802</v>
      </c>
      <c r="D69" s="141" t="str">
        <f>VLOOKUP(C69,tab_corredor!$A$2:$B$50,2,0)</f>
        <v>SE-NE</v>
      </c>
      <c r="E69" s="23">
        <v>1500</v>
      </c>
      <c r="F69" s="23" t="s">
        <v>2674</v>
      </c>
      <c r="G69" s="23">
        <v>1500</v>
      </c>
      <c r="H69" s="23">
        <v>1500</v>
      </c>
      <c r="I69" s="393">
        <v>5.0000000000000004E-6</v>
      </c>
      <c r="J69" s="393">
        <v>5.0000000000000004E-6</v>
      </c>
      <c r="K69" s="289">
        <v>1</v>
      </c>
      <c r="L69" s="290" t="s">
        <v>2622</v>
      </c>
      <c r="M69" s="23">
        <v>2015</v>
      </c>
      <c r="N69" s="23">
        <v>2100</v>
      </c>
      <c r="O69" s="291">
        <v>25</v>
      </c>
      <c r="P69" s="292">
        <v>2100</v>
      </c>
      <c r="Q69" s="293">
        <v>1</v>
      </c>
      <c r="R69" s="23"/>
      <c r="S69" s="147">
        <f t="shared" si="5"/>
        <v>2100</v>
      </c>
      <c r="T69" s="147">
        <f ca="1">IF(S69=0,"",S69*(OFFSET(cod_desembolso!$A$1,Q69,23)))</f>
        <v>2182.3840175367854</v>
      </c>
      <c r="U69" s="148">
        <f>(constantes!$B$3*(1+constantes!$B$3)^(O69))/((1+constantes!$B$3)^(O69)-1)</f>
        <v>9.3678779051968114E-2</v>
      </c>
      <c r="V69" s="147">
        <f t="shared" ca="1" si="6"/>
        <v>204.44307018537503</v>
      </c>
      <c r="W69" s="147">
        <f ca="1">(IF(S69=0,"",V69/constantes!$B$3))*1</f>
        <v>2555.538377317188</v>
      </c>
      <c r="X69" s="149">
        <f ca="1">IF(S69=0,"",PV(constantes!$B$3,O69,-V69)*constantes!$B$3)</f>
        <v>174.59072140294285</v>
      </c>
      <c r="Y69" s="84">
        <f t="shared" si="7"/>
        <v>1400</v>
      </c>
      <c r="Z69">
        <v>68</v>
      </c>
    </row>
    <row r="70" spans="1:26">
      <c r="A70" s="289">
        <v>7069</v>
      </c>
      <c r="B70" s="23" t="str">
        <f t="shared" si="4"/>
        <v>SE-NE_1500__kV_69</v>
      </c>
      <c r="C70" s="23">
        <v>802</v>
      </c>
      <c r="D70" s="141" t="str">
        <f>VLOOKUP(C70,tab_corredor!$A$2:$B$50,2,0)</f>
        <v>SE-NE</v>
      </c>
      <c r="E70" s="23">
        <v>1500</v>
      </c>
      <c r="F70" s="23" t="s">
        <v>2674</v>
      </c>
      <c r="G70" s="23">
        <v>1500</v>
      </c>
      <c r="H70" s="23">
        <v>1500</v>
      </c>
      <c r="I70" s="393">
        <v>5.0000000000000004E-6</v>
      </c>
      <c r="J70" s="393">
        <v>5.0000000000000004E-6</v>
      </c>
      <c r="K70" s="289">
        <v>1</v>
      </c>
      <c r="L70" s="290" t="s">
        <v>2622</v>
      </c>
      <c r="M70" s="23">
        <v>2015</v>
      </c>
      <c r="N70" s="23">
        <v>2100</v>
      </c>
      <c r="O70" s="291">
        <v>25</v>
      </c>
      <c r="P70" s="292">
        <v>2100</v>
      </c>
      <c r="Q70" s="293">
        <v>1</v>
      </c>
      <c r="R70" s="23"/>
      <c r="S70" s="147">
        <f t="shared" si="5"/>
        <v>2100</v>
      </c>
      <c r="T70" s="147">
        <f ca="1">IF(S70=0,"",S70*(OFFSET(cod_desembolso!$A$1,Q70,23)))</f>
        <v>2182.3840175367854</v>
      </c>
      <c r="U70" s="148">
        <f>(constantes!$B$3*(1+constantes!$B$3)^(O70))/((1+constantes!$B$3)^(O70)-1)</f>
        <v>9.3678779051968114E-2</v>
      </c>
      <c r="V70" s="147">
        <f t="shared" ca="1" si="6"/>
        <v>204.44307018537503</v>
      </c>
      <c r="W70" s="147">
        <f ca="1">(IF(S70=0,"",V70/constantes!$B$3))*1</f>
        <v>2555.538377317188</v>
      </c>
      <c r="X70" s="149">
        <f ca="1">IF(S70=0,"",PV(constantes!$B$3,O70,-V70)*constantes!$B$3)</f>
        <v>174.59072140294285</v>
      </c>
      <c r="Y70" s="84">
        <f t="shared" si="7"/>
        <v>1400</v>
      </c>
      <c r="Z70">
        <v>69</v>
      </c>
    </row>
    <row r="71" spans="1:26">
      <c r="A71" s="289">
        <v>7070</v>
      </c>
      <c r="B71" s="23" t="str">
        <f t="shared" si="4"/>
        <v>SE-NE_1500__kV_70</v>
      </c>
      <c r="C71" s="23">
        <v>802</v>
      </c>
      <c r="D71" s="141" t="str">
        <f>VLOOKUP(C71,tab_corredor!$A$2:$B$50,2,0)</f>
        <v>SE-NE</v>
      </c>
      <c r="E71" s="23">
        <v>1500</v>
      </c>
      <c r="F71" s="23" t="s">
        <v>2674</v>
      </c>
      <c r="G71" s="23">
        <v>1500</v>
      </c>
      <c r="H71" s="23">
        <v>1500</v>
      </c>
      <c r="I71" s="393">
        <v>5.0000000000000004E-6</v>
      </c>
      <c r="J71" s="393">
        <v>5.0000000000000004E-6</v>
      </c>
      <c r="K71" s="289">
        <v>1</v>
      </c>
      <c r="L71" s="290" t="s">
        <v>2622</v>
      </c>
      <c r="M71" s="23">
        <v>2015</v>
      </c>
      <c r="N71" s="23">
        <v>2100</v>
      </c>
      <c r="O71" s="291">
        <v>25</v>
      </c>
      <c r="P71" s="292">
        <v>2100</v>
      </c>
      <c r="Q71" s="293">
        <v>1</v>
      </c>
      <c r="R71" s="23"/>
      <c r="S71" s="147">
        <f t="shared" si="5"/>
        <v>2100</v>
      </c>
      <c r="T71" s="147">
        <f ca="1">IF(S71=0,"",S71*(OFFSET(cod_desembolso!$A$1,Q71,23)))</f>
        <v>2182.3840175367854</v>
      </c>
      <c r="U71" s="148">
        <f>(constantes!$B$3*(1+constantes!$B$3)^(O71))/((1+constantes!$B$3)^(O71)-1)</f>
        <v>9.3678779051968114E-2</v>
      </c>
      <c r="V71" s="147">
        <f t="shared" ca="1" si="6"/>
        <v>204.44307018537503</v>
      </c>
      <c r="W71" s="147">
        <f ca="1">(IF(S71=0,"",V71/constantes!$B$3))*1</f>
        <v>2555.538377317188</v>
      </c>
      <c r="X71" s="149">
        <f ca="1">IF(S71=0,"",PV(constantes!$B$3,O71,-V71)*constantes!$B$3)</f>
        <v>174.59072140294285</v>
      </c>
      <c r="Y71" s="84">
        <f t="shared" si="7"/>
        <v>1400</v>
      </c>
      <c r="Z71">
        <v>70</v>
      </c>
    </row>
    <row r="72" spans="1:26">
      <c r="A72" s="289">
        <v>7071</v>
      </c>
      <c r="B72" s="23" t="str">
        <f t="shared" si="4"/>
        <v>SE-NE_1500__kV_71</v>
      </c>
      <c r="C72" s="23">
        <v>802</v>
      </c>
      <c r="D72" s="141" t="str">
        <f>VLOOKUP(C72,tab_corredor!$A$2:$B$50,2,0)</f>
        <v>SE-NE</v>
      </c>
      <c r="E72" s="23">
        <v>1500</v>
      </c>
      <c r="F72" s="23" t="s">
        <v>2674</v>
      </c>
      <c r="G72" s="23">
        <v>1500</v>
      </c>
      <c r="H72" s="23">
        <v>1500</v>
      </c>
      <c r="I72" s="393">
        <v>5.0000000000000004E-6</v>
      </c>
      <c r="J72" s="393">
        <v>5.0000000000000004E-6</v>
      </c>
      <c r="K72" s="289">
        <v>1</v>
      </c>
      <c r="L72" s="290" t="s">
        <v>2622</v>
      </c>
      <c r="M72" s="23">
        <v>2015</v>
      </c>
      <c r="N72" s="23">
        <v>2100</v>
      </c>
      <c r="O72" s="291">
        <v>25</v>
      </c>
      <c r="P72" s="292">
        <v>2100</v>
      </c>
      <c r="Q72" s="293">
        <v>1</v>
      </c>
      <c r="R72" s="23"/>
      <c r="S72" s="147">
        <f t="shared" si="5"/>
        <v>2100</v>
      </c>
      <c r="T72" s="147">
        <f ca="1">IF(S72=0,"",S72*(OFFSET(cod_desembolso!$A$1,Q72,23)))</f>
        <v>2182.3840175367854</v>
      </c>
      <c r="U72" s="148">
        <f>(constantes!$B$3*(1+constantes!$B$3)^(O72))/((1+constantes!$B$3)^(O72)-1)</f>
        <v>9.3678779051968114E-2</v>
      </c>
      <c r="V72" s="147">
        <f t="shared" ca="1" si="6"/>
        <v>204.44307018537503</v>
      </c>
      <c r="W72" s="147">
        <f ca="1">(IF(S72=0,"",V72/constantes!$B$3))*1</f>
        <v>2555.538377317188</v>
      </c>
      <c r="X72" s="149">
        <f ca="1">IF(S72=0,"",PV(constantes!$B$3,O72,-V72)*constantes!$B$3)</f>
        <v>174.59072140294285</v>
      </c>
      <c r="Y72" s="84">
        <f t="shared" si="7"/>
        <v>1400</v>
      </c>
      <c r="Z72">
        <v>71</v>
      </c>
    </row>
    <row r="73" spans="1:26">
      <c r="A73" s="289">
        <v>7072</v>
      </c>
      <c r="B73" s="23" t="str">
        <f t="shared" si="4"/>
        <v>SE-NE_1500__kV_72</v>
      </c>
      <c r="C73" s="23">
        <v>802</v>
      </c>
      <c r="D73" s="141" t="str">
        <f>VLOOKUP(C73,tab_corredor!$A$2:$B$50,2,0)</f>
        <v>SE-NE</v>
      </c>
      <c r="E73" s="23">
        <v>1500</v>
      </c>
      <c r="F73" s="23" t="s">
        <v>2674</v>
      </c>
      <c r="G73" s="23">
        <v>1500</v>
      </c>
      <c r="H73" s="23">
        <v>1500</v>
      </c>
      <c r="I73" s="393">
        <v>5.0000000000000004E-6</v>
      </c>
      <c r="J73" s="393">
        <v>5.0000000000000004E-6</v>
      </c>
      <c r="K73" s="289">
        <v>1</v>
      </c>
      <c r="L73" s="290" t="s">
        <v>2622</v>
      </c>
      <c r="M73" s="23">
        <v>2015</v>
      </c>
      <c r="N73" s="23">
        <v>2100</v>
      </c>
      <c r="O73" s="291">
        <v>25</v>
      </c>
      <c r="P73" s="292">
        <v>2100</v>
      </c>
      <c r="Q73" s="293">
        <v>1</v>
      </c>
      <c r="R73" s="23"/>
      <c r="S73" s="147">
        <f t="shared" si="5"/>
        <v>2100</v>
      </c>
      <c r="T73" s="147">
        <f ca="1">IF(S73=0,"",S73*(OFFSET(cod_desembolso!$A$1,Q73,23)))</f>
        <v>2182.3840175367854</v>
      </c>
      <c r="U73" s="148">
        <f>(constantes!$B$3*(1+constantes!$B$3)^(O73))/((1+constantes!$B$3)^(O73)-1)</f>
        <v>9.3678779051968114E-2</v>
      </c>
      <c r="V73" s="147">
        <f t="shared" ca="1" si="6"/>
        <v>204.44307018537503</v>
      </c>
      <c r="W73" s="147">
        <f ca="1">(IF(S73=0,"",V73/constantes!$B$3))*1</f>
        <v>2555.538377317188</v>
      </c>
      <c r="X73" s="149">
        <f ca="1">IF(S73=0,"",PV(constantes!$B$3,O73,-V73)*constantes!$B$3)</f>
        <v>174.59072140294285</v>
      </c>
      <c r="Y73" s="84">
        <f t="shared" si="7"/>
        <v>1400</v>
      </c>
      <c r="Z73">
        <v>72</v>
      </c>
    </row>
    <row r="74" spans="1:26">
      <c r="A74" s="289">
        <v>7073</v>
      </c>
      <c r="B74" s="23" t="str">
        <f t="shared" si="4"/>
        <v>SE-NE_1500__kV_73</v>
      </c>
      <c r="C74" s="23">
        <v>802</v>
      </c>
      <c r="D74" s="141" t="str">
        <f>VLOOKUP(C74,tab_corredor!$A$2:$B$50,2,0)</f>
        <v>SE-NE</v>
      </c>
      <c r="E74" s="23">
        <v>1500</v>
      </c>
      <c r="F74" s="23" t="s">
        <v>2674</v>
      </c>
      <c r="G74" s="23">
        <v>1500</v>
      </c>
      <c r="H74" s="23">
        <v>1500</v>
      </c>
      <c r="I74" s="393">
        <v>5.0000000000000004E-6</v>
      </c>
      <c r="J74" s="393">
        <v>5.0000000000000004E-6</v>
      </c>
      <c r="K74" s="289">
        <v>1</v>
      </c>
      <c r="L74" s="290" t="s">
        <v>2622</v>
      </c>
      <c r="M74" s="23">
        <v>2015</v>
      </c>
      <c r="N74" s="23">
        <v>2100</v>
      </c>
      <c r="O74" s="291">
        <v>25</v>
      </c>
      <c r="P74" s="292">
        <v>2100</v>
      </c>
      <c r="Q74" s="293">
        <v>1</v>
      </c>
      <c r="R74" s="23"/>
      <c r="S74" s="147">
        <f t="shared" si="5"/>
        <v>2100</v>
      </c>
      <c r="T74" s="147">
        <f ca="1">IF(S74=0,"",S74*(OFFSET(cod_desembolso!$A$1,Q74,23)))</f>
        <v>2182.3840175367854</v>
      </c>
      <c r="U74" s="148">
        <f>(constantes!$B$3*(1+constantes!$B$3)^(O74))/((1+constantes!$B$3)^(O74)-1)</f>
        <v>9.3678779051968114E-2</v>
      </c>
      <c r="V74" s="147">
        <f t="shared" ca="1" si="6"/>
        <v>204.44307018537503</v>
      </c>
      <c r="W74" s="147">
        <f ca="1">(IF(S74=0,"",V74/constantes!$B$3))*1</f>
        <v>2555.538377317188</v>
      </c>
      <c r="X74" s="149">
        <f ca="1">IF(S74=0,"",PV(constantes!$B$3,O74,-V74)*constantes!$B$3)</f>
        <v>174.59072140294285</v>
      </c>
      <c r="Y74" s="84">
        <f t="shared" si="7"/>
        <v>1400</v>
      </c>
      <c r="Z74">
        <v>73</v>
      </c>
    </row>
    <row r="75" spans="1:26">
      <c r="A75" s="289">
        <v>7074</v>
      </c>
      <c r="B75" s="23" t="str">
        <f t="shared" si="4"/>
        <v>SE-NE_1500__kV_74</v>
      </c>
      <c r="C75" s="23">
        <v>802</v>
      </c>
      <c r="D75" s="141" t="str">
        <f>VLOOKUP(C75,tab_corredor!$A$2:$B$50,2,0)</f>
        <v>SE-NE</v>
      </c>
      <c r="E75" s="23">
        <v>1500</v>
      </c>
      <c r="F75" s="23" t="s">
        <v>2674</v>
      </c>
      <c r="G75" s="23">
        <v>1500</v>
      </c>
      <c r="H75" s="23">
        <v>1500</v>
      </c>
      <c r="I75" s="393">
        <v>5.0000000000000004E-6</v>
      </c>
      <c r="J75" s="393">
        <v>5.0000000000000004E-6</v>
      </c>
      <c r="K75" s="289">
        <v>1</v>
      </c>
      <c r="L75" s="290" t="s">
        <v>2622</v>
      </c>
      <c r="M75" s="23">
        <v>2015</v>
      </c>
      <c r="N75" s="23">
        <v>2100</v>
      </c>
      <c r="O75" s="291">
        <v>25</v>
      </c>
      <c r="P75" s="292">
        <v>2100</v>
      </c>
      <c r="Q75" s="293">
        <v>1</v>
      </c>
      <c r="R75" s="23"/>
      <c r="S75" s="147">
        <f t="shared" si="5"/>
        <v>2100</v>
      </c>
      <c r="T75" s="147">
        <f ca="1">IF(S75=0,"",S75*(OFFSET(cod_desembolso!$A$1,Q75,23)))</f>
        <v>2182.3840175367854</v>
      </c>
      <c r="U75" s="148">
        <f>(constantes!$B$3*(1+constantes!$B$3)^(O75))/((1+constantes!$B$3)^(O75)-1)</f>
        <v>9.3678779051968114E-2</v>
      </c>
      <c r="V75" s="147">
        <f t="shared" ca="1" si="6"/>
        <v>204.44307018537503</v>
      </c>
      <c r="W75" s="147">
        <f ca="1">(IF(S75=0,"",V75/constantes!$B$3))*1</f>
        <v>2555.538377317188</v>
      </c>
      <c r="X75" s="149">
        <f ca="1">IF(S75=0,"",PV(constantes!$B$3,O75,-V75)*constantes!$B$3)</f>
        <v>174.59072140294285</v>
      </c>
      <c r="Y75" s="84">
        <f t="shared" si="7"/>
        <v>1400</v>
      </c>
      <c r="Z75">
        <v>74</v>
      </c>
    </row>
    <row r="76" spans="1:26">
      <c r="A76" s="289">
        <v>7075</v>
      </c>
      <c r="B76" s="23" t="str">
        <f t="shared" si="4"/>
        <v>SE-NE_1500__kV_75</v>
      </c>
      <c r="C76" s="23">
        <v>802</v>
      </c>
      <c r="D76" s="141" t="str">
        <f>VLOOKUP(C76,tab_corredor!$A$2:$B$50,2,0)</f>
        <v>SE-NE</v>
      </c>
      <c r="E76" s="23">
        <v>1500</v>
      </c>
      <c r="F76" s="23" t="s">
        <v>2674</v>
      </c>
      <c r="G76" s="23">
        <v>1500</v>
      </c>
      <c r="H76" s="23">
        <v>1500</v>
      </c>
      <c r="I76" s="393">
        <v>5.0000000000000004E-6</v>
      </c>
      <c r="J76" s="393">
        <v>5.0000000000000004E-6</v>
      </c>
      <c r="K76" s="289">
        <v>1</v>
      </c>
      <c r="L76" s="290" t="s">
        <v>2622</v>
      </c>
      <c r="M76" s="23">
        <v>2015</v>
      </c>
      <c r="N76" s="23">
        <v>2100</v>
      </c>
      <c r="O76" s="291">
        <v>25</v>
      </c>
      <c r="P76" s="292">
        <v>2100</v>
      </c>
      <c r="Q76" s="293">
        <v>1</v>
      </c>
      <c r="R76" s="23"/>
      <c r="S76" s="147">
        <f t="shared" si="5"/>
        <v>2100</v>
      </c>
      <c r="T76" s="147">
        <f ca="1">IF(S76=0,"",S76*(OFFSET(cod_desembolso!$A$1,Q76,23)))</f>
        <v>2182.3840175367854</v>
      </c>
      <c r="U76" s="148">
        <f>(constantes!$B$3*(1+constantes!$B$3)^(O76))/((1+constantes!$B$3)^(O76)-1)</f>
        <v>9.3678779051968114E-2</v>
      </c>
      <c r="V76" s="147">
        <f t="shared" ca="1" si="6"/>
        <v>204.44307018537503</v>
      </c>
      <c r="W76" s="147">
        <f ca="1">(IF(S76=0,"",V76/constantes!$B$3))*1</f>
        <v>2555.538377317188</v>
      </c>
      <c r="X76" s="149">
        <f ca="1">IF(S76=0,"",PV(constantes!$B$3,O76,-V76)*constantes!$B$3)</f>
        <v>174.59072140294285</v>
      </c>
      <c r="Y76" s="84">
        <f t="shared" si="7"/>
        <v>1400</v>
      </c>
      <c r="Z76">
        <v>75</v>
      </c>
    </row>
    <row r="77" spans="1:26">
      <c r="A77" s="289">
        <v>7076</v>
      </c>
      <c r="B77" s="23" t="str">
        <f t="shared" si="4"/>
        <v>SE-NE_1500__kV_76</v>
      </c>
      <c r="C77" s="23">
        <v>802</v>
      </c>
      <c r="D77" s="141" t="str">
        <f>VLOOKUP(C77,tab_corredor!$A$2:$B$50,2,0)</f>
        <v>SE-NE</v>
      </c>
      <c r="E77" s="23">
        <v>1500</v>
      </c>
      <c r="F77" s="23" t="s">
        <v>2674</v>
      </c>
      <c r="G77" s="23">
        <v>1500</v>
      </c>
      <c r="H77" s="23">
        <v>1500</v>
      </c>
      <c r="I77" s="393">
        <v>5.0000000000000004E-6</v>
      </c>
      <c r="J77" s="393">
        <v>5.0000000000000004E-6</v>
      </c>
      <c r="K77" s="289">
        <v>1</v>
      </c>
      <c r="L77" s="290" t="s">
        <v>2622</v>
      </c>
      <c r="M77" s="23">
        <v>2015</v>
      </c>
      <c r="N77" s="23">
        <v>2100</v>
      </c>
      <c r="O77" s="291">
        <v>25</v>
      </c>
      <c r="P77" s="292">
        <v>2100</v>
      </c>
      <c r="Q77" s="293">
        <v>1</v>
      </c>
      <c r="R77" s="23"/>
      <c r="S77" s="147">
        <f t="shared" si="5"/>
        <v>2100</v>
      </c>
      <c r="T77" s="147">
        <f ca="1">IF(S77=0,"",S77*(OFFSET(cod_desembolso!$A$1,Q77,23)))</f>
        <v>2182.3840175367854</v>
      </c>
      <c r="U77" s="148">
        <f>(constantes!$B$3*(1+constantes!$B$3)^(O77))/((1+constantes!$B$3)^(O77)-1)</f>
        <v>9.3678779051968114E-2</v>
      </c>
      <c r="V77" s="147">
        <f t="shared" ca="1" si="6"/>
        <v>204.44307018537503</v>
      </c>
      <c r="W77" s="147">
        <f ca="1">(IF(S77=0,"",V77/constantes!$B$3))*1</f>
        <v>2555.538377317188</v>
      </c>
      <c r="X77" s="149">
        <f ca="1">IF(S77=0,"",PV(constantes!$B$3,O77,-V77)*constantes!$B$3)</f>
        <v>174.59072140294285</v>
      </c>
      <c r="Y77" s="84">
        <f t="shared" si="7"/>
        <v>1400</v>
      </c>
      <c r="Z77">
        <v>76</v>
      </c>
    </row>
    <row r="78" spans="1:26">
      <c r="A78" s="289">
        <v>7077</v>
      </c>
      <c r="B78" s="23" t="str">
        <f t="shared" si="4"/>
        <v>SE-NE_1500__kV_77</v>
      </c>
      <c r="C78" s="23">
        <v>802</v>
      </c>
      <c r="D78" s="141" t="str">
        <f>VLOOKUP(C78,tab_corredor!$A$2:$B$50,2,0)</f>
        <v>SE-NE</v>
      </c>
      <c r="E78" s="23">
        <v>1500</v>
      </c>
      <c r="F78" s="23" t="s">
        <v>2674</v>
      </c>
      <c r="G78" s="23">
        <v>1500</v>
      </c>
      <c r="H78" s="23">
        <v>1500</v>
      </c>
      <c r="I78" s="393">
        <v>5.0000000000000004E-6</v>
      </c>
      <c r="J78" s="393">
        <v>5.0000000000000004E-6</v>
      </c>
      <c r="K78" s="289">
        <v>1</v>
      </c>
      <c r="L78" s="290" t="s">
        <v>2622</v>
      </c>
      <c r="M78" s="23">
        <v>2015</v>
      </c>
      <c r="N78" s="23">
        <v>2100</v>
      </c>
      <c r="O78" s="291">
        <v>25</v>
      </c>
      <c r="P78" s="292">
        <v>2100</v>
      </c>
      <c r="Q78" s="293">
        <v>1</v>
      </c>
      <c r="R78" s="23"/>
      <c r="S78" s="147">
        <f t="shared" si="5"/>
        <v>2100</v>
      </c>
      <c r="T78" s="147">
        <f ca="1">IF(S78=0,"",S78*(OFFSET(cod_desembolso!$A$1,Q78,23)))</f>
        <v>2182.3840175367854</v>
      </c>
      <c r="U78" s="148">
        <f>(constantes!$B$3*(1+constantes!$B$3)^(O78))/((1+constantes!$B$3)^(O78)-1)</f>
        <v>9.3678779051968114E-2</v>
      </c>
      <c r="V78" s="147">
        <f t="shared" ca="1" si="6"/>
        <v>204.44307018537503</v>
      </c>
      <c r="W78" s="147">
        <f ca="1">(IF(S78=0,"",V78/constantes!$B$3))*1</f>
        <v>2555.538377317188</v>
      </c>
      <c r="X78" s="149">
        <f ca="1">IF(S78=0,"",PV(constantes!$B$3,O78,-V78)*constantes!$B$3)</f>
        <v>174.59072140294285</v>
      </c>
      <c r="Y78" s="84">
        <f t="shared" si="7"/>
        <v>1400</v>
      </c>
      <c r="Z78">
        <v>77</v>
      </c>
    </row>
    <row r="79" spans="1:26">
      <c r="A79" s="289">
        <v>7078</v>
      </c>
      <c r="B79" s="23" t="str">
        <f t="shared" si="4"/>
        <v>SE-NE_1500__kV_78</v>
      </c>
      <c r="C79" s="23">
        <v>802</v>
      </c>
      <c r="D79" s="141" t="str">
        <f>VLOOKUP(C79,tab_corredor!$A$2:$B$50,2,0)</f>
        <v>SE-NE</v>
      </c>
      <c r="E79" s="23">
        <v>1500</v>
      </c>
      <c r="F79" s="23" t="s">
        <v>2674</v>
      </c>
      <c r="G79" s="23">
        <v>1500</v>
      </c>
      <c r="H79" s="23">
        <v>1500</v>
      </c>
      <c r="I79" s="393">
        <v>5.0000000000000004E-6</v>
      </c>
      <c r="J79" s="393">
        <v>5.0000000000000004E-6</v>
      </c>
      <c r="K79" s="289">
        <v>1</v>
      </c>
      <c r="L79" s="290" t="s">
        <v>2622</v>
      </c>
      <c r="M79" s="23">
        <v>2015</v>
      </c>
      <c r="N79" s="23">
        <v>2100</v>
      </c>
      <c r="O79" s="291">
        <v>25</v>
      </c>
      <c r="P79" s="292">
        <v>2100</v>
      </c>
      <c r="Q79" s="293">
        <v>1</v>
      </c>
      <c r="R79" s="23"/>
      <c r="S79" s="147">
        <f t="shared" si="5"/>
        <v>2100</v>
      </c>
      <c r="T79" s="147">
        <f ca="1">IF(S79=0,"",S79*(OFFSET(cod_desembolso!$A$1,Q79,23)))</f>
        <v>2182.3840175367854</v>
      </c>
      <c r="U79" s="148">
        <f>(constantes!$B$3*(1+constantes!$B$3)^(O79))/((1+constantes!$B$3)^(O79)-1)</f>
        <v>9.3678779051968114E-2</v>
      </c>
      <c r="V79" s="147">
        <f t="shared" ca="1" si="6"/>
        <v>204.44307018537503</v>
      </c>
      <c r="W79" s="147">
        <f ca="1">(IF(S79=0,"",V79/constantes!$B$3))*1</f>
        <v>2555.538377317188</v>
      </c>
      <c r="X79" s="149">
        <f ca="1">IF(S79=0,"",PV(constantes!$B$3,O79,-V79)*constantes!$B$3)</f>
        <v>174.59072140294285</v>
      </c>
      <c r="Y79" s="84">
        <f t="shared" si="7"/>
        <v>1400</v>
      </c>
      <c r="Z79">
        <v>78</v>
      </c>
    </row>
    <row r="80" spans="1:26">
      <c r="A80" s="289">
        <v>7079</v>
      </c>
      <c r="B80" s="23" t="str">
        <f t="shared" si="4"/>
        <v>SE-NE_1500__kV_79</v>
      </c>
      <c r="C80" s="23">
        <v>802</v>
      </c>
      <c r="D80" s="141" t="str">
        <f>VLOOKUP(C80,tab_corredor!$A$2:$B$50,2,0)</f>
        <v>SE-NE</v>
      </c>
      <c r="E80" s="23">
        <v>1500</v>
      </c>
      <c r="F80" s="23" t="s">
        <v>2674</v>
      </c>
      <c r="G80" s="23">
        <v>1500</v>
      </c>
      <c r="H80" s="23">
        <v>1500</v>
      </c>
      <c r="I80" s="393">
        <v>5.0000000000000004E-6</v>
      </c>
      <c r="J80" s="393">
        <v>5.0000000000000004E-6</v>
      </c>
      <c r="K80" s="289">
        <v>1</v>
      </c>
      <c r="L80" s="290" t="s">
        <v>2622</v>
      </c>
      <c r="M80" s="23">
        <v>2015</v>
      </c>
      <c r="N80" s="23">
        <v>2100</v>
      </c>
      <c r="O80" s="291">
        <v>25</v>
      </c>
      <c r="P80" s="292">
        <v>2100</v>
      </c>
      <c r="Q80" s="293">
        <v>1</v>
      </c>
      <c r="R80" s="23"/>
      <c r="S80" s="147">
        <f t="shared" si="5"/>
        <v>2100</v>
      </c>
      <c r="T80" s="147">
        <f ca="1">IF(S80=0,"",S80*(OFFSET(cod_desembolso!$A$1,Q80,23)))</f>
        <v>2182.3840175367854</v>
      </c>
      <c r="U80" s="148">
        <f>(constantes!$B$3*(1+constantes!$B$3)^(O80))/((1+constantes!$B$3)^(O80)-1)</f>
        <v>9.3678779051968114E-2</v>
      </c>
      <c r="V80" s="147">
        <f t="shared" ca="1" si="6"/>
        <v>204.44307018537503</v>
      </c>
      <c r="W80" s="147">
        <f ca="1">(IF(S80=0,"",V80/constantes!$B$3))*1</f>
        <v>2555.538377317188</v>
      </c>
      <c r="X80" s="149">
        <f ca="1">IF(S80=0,"",PV(constantes!$B$3,O80,-V80)*constantes!$B$3)</f>
        <v>174.59072140294285</v>
      </c>
      <c r="Y80" s="84">
        <f t="shared" si="7"/>
        <v>1400</v>
      </c>
      <c r="Z80">
        <v>79</v>
      </c>
    </row>
    <row r="81" spans="1:26">
      <c r="A81" s="289">
        <v>7080</v>
      </c>
      <c r="B81" s="23" t="str">
        <f t="shared" si="4"/>
        <v>SE-NE_1500__kV_80</v>
      </c>
      <c r="C81" s="23">
        <v>802</v>
      </c>
      <c r="D81" s="141" t="str">
        <f>VLOOKUP(C81,tab_corredor!$A$2:$B$50,2,0)</f>
        <v>SE-NE</v>
      </c>
      <c r="E81" s="23">
        <v>1500</v>
      </c>
      <c r="F81" s="23" t="s">
        <v>2674</v>
      </c>
      <c r="G81" s="23">
        <v>1500</v>
      </c>
      <c r="H81" s="23">
        <v>1500</v>
      </c>
      <c r="I81" s="393">
        <v>5.0000000000000004E-6</v>
      </c>
      <c r="J81" s="393">
        <v>5.0000000000000004E-6</v>
      </c>
      <c r="K81" s="289">
        <v>1</v>
      </c>
      <c r="L81" s="290" t="s">
        <v>2622</v>
      </c>
      <c r="M81" s="23">
        <v>2015</v>
      </c>
      <c r="N81" s="23">
        <v>2100</v>
      </c>
      <c r="O81" s="291">
        <v>25</v>
      </c>
      <c r="P81" s="292">
        <v>2100</v>
      </c>
      <c r="Q81" s="293">
        <v>1</v>
      </c>
      <c r="R81" s="23"/>
      <c r="S81" s="147">
        <f t="shared" si="5"/>
        <v>2100</v>
      </c>
      <c r="T81" s="147">
        <f ca="1">IF(S81=0,"",S81*(OFFSET(cod_desembolso!$A$1,Q81,23)))</f>
        <v>2182.3840175367854</v>
      </c>
      <c r="U81" s="148">
        <f>(constantes!$B$3*(1+constantes!$B$3)^(O81))/((1+constantes!$B$3)^(O81)-1)</f>
        <v>9.3678779051968114E-2</v>
      </c>
      <c r="V81" s="147">
        <f t="shared" ca="1" si="6"/>
        <v>204.44307018537503</v>
      </c>
      <c r="W81" s="147">
        <f ca="1">(IF(S81=0,"",V81/constantes!$B$3))*1</f>
        <v>2555.538377317188</v>
      </c>
      <c r="X81" s="149">
        <f ca="1">IF(S81=0,"",PV(constantes!$B$3,O81,-V81)*constantes!$B$3)</f>
        <v>174.59072140294285</v>
      </c>
      <c r="Y81" s="84">
        <f t="shared" si="7"/>
        <v>1400</v>
      </c>
      <c r="Z81">
        <v>80</v>
      </c>
    </row>
    <row r="82" spans="1:26">
      <c r="A82" s="289">
        <v>7081</v>
      </c>
      <c r="B82" s="23" t="str">
        <f t="shared" si="4"/>
        <v>SE-NE_1500__kV_81</v>
      </c>
      <c r="C82" s="23">
        <v>802</v>
      </c>
      <c r="D82" s="141" t="str">
        <f>VLOOKUP(C82,tab_corredor!$A$2:$B$50,2,0)</f>
        <v>SE-NE</v>
      </c>
      <c r="E82" s="23">
        <v>1500</v>
      </c>
      <c r="F82" s="23" t="s">
        <v>2674</v>
      </c>
      <c r="G82" s="23">
        <v>1500</v>
      </c>
      <c r="H82" s="23">
        <v>1500</v>
      </c>
      <c r="I82" s="393">
        <v>5.0000000000000004E-6</v>
      </c>
      <c r="J82" s="393">
        <v>5.0000000000000004E-6</v>
      </c>
      <c r="K82" s="289">
        <v>1</v>
      </c>
      <c r="L82" s="290" t="s">
        <v>2622</v>
      </c>
      <c r="M82" s="23">
        <v>2015</v>
      </c>
      <c r="N82" s="23">
        <v>2100</v>
      </c>
      <c r="O82" s="291">
        <v>25</v>
      </c>
      <c r="P82" s="292">
        <v>2100</v>
      </c>
      <c r="Q82" s="293">
        <v>1</v>
      </c>
      <c r="R82" s="23"/>
      <c r="S82" s="147">
        <f t="shared" si="5"/>
        <v>2100</v>
      </c>
      <c r="T82" s="147">
        <f ca="1">IF(S82=0,"",S82*(OFFSET(cod_desembolso!$A$1,Q82,23)))</f>
        <v>2182.3840175367854</v>
      </c>
      <c r="U82" s="148">
        <f>(constantes!$B$3*(1+constantes!$B$3)^(O82))/((1+constantes!$B$3)^(O82)-1)</f>
        <v>9.3678779051968114E-2</v>
      </c>
      <c r="V82" s="147">
        <f t="shared" ca="1" si="6"/>
        <v>204.44307018537503</v>
      </c>
      <c r="W82" s="147">
        <f ca="1">(IF(S82=0,"",V82/constantes!$B$3))*1</f>
        <v>2555.538377317188</v>
      </c>
      <c r="X82" s="149">
        <f ca="1">IF(S82=0,"",PV(constantes!$B$3,O82,-V82)*constantes!$B$3)</f>
        <v>174.59072140294285</v>
      </c>
      <c r="Y82" s="84">
        <f t="shared" si="7"/>
        <v>1400</v>
      </c>
      <c r="Z82">
        <v>81</v>
      </c>
    </row>
    <row r="83" spans="1:26">
      <c r="A83" s="289">
        <v>7082</v>
      </c>
      <c r="B83" s="23" t="str">
        <f t="shared" si="4"/>
        <v>SE-NE_1500__kV_82</v>
      </c>
      <c r="C83" s="23">
        <v>802</v>
      </c>
      <c r="D83" s="141" t="str">
        <f>VLOOKUP(C83,tab_corredor!$A$2:$B$50,2,0)</f>
        <v>SE-NE</v>
      </c>
      <c r="E83" s="23">
        <v>1500</v>
      </c>
      <c r="F83" s="23" t="s">
        <v>2674</v>
      </c>
      <c r="G83" s="23">
        <v>1500</v>
      </c>
      <c r="H83" s="23">
        <v>1500</v>
      </c>
      <c r="I83" s="393">
        <v>5.0000000000000004E-6</v>
      </c>
      <c r="J83" s="393">
        <v>5.0000000000000004E-6</v>
      </c>
      <c r="K83" s="289">
        <v>1</v>
      </c>
      <c r="L83" s="290" t="s">
        <v>2622</v>
      </c>
      <c r="M83" s="23">
        <v>2015</v>
      </c>
      <c r="N83" s="23">
        <v>2100</v>
      </c>
      <c r="O83" s="291">
        <v>25</v>
      </c>
      <c r="P83" s="292">
        <v>2100</v>
      </c>
      <c r="Q83" s="293">
        <v>1</v>
      </c>
      <c r="R83" s="23"/>
      <c r="S83" s="147">
        <f t="shared" si="5"/>
        <v>2100</v>
      </c>
      <c r="T83" s="147">
        <f ca="1">IF(S83=0,"",S83*(OFFSET(cod_desembolso!$A$1,Q83,23)))</f>
        <v>2182.3840175367854</v>
      </c>
      <c r="U83" s="148">
        <f>(constantes!$B$3*(1+constantes!$B$3)^(O83))/((1+constantes!$B$3)^(O83)-1)</f>
        <v>9.3678779051968114E-2</v>
      </c>
      <c r="V83" s="147">
        <f t="shared" ca="1" si="6"/>
        <v>204.44307018537503</v>
      </c>
      <c r="W83" s="147">
        <f ca="1">(IF(S83=0,"",V83/constantes!$B$3))*1</f>
        <v>2555.538377317188</v>
      </c>
      <c r="X83" s="149">
        <f ca="1">IF(S83=0,"",PV(constantes!$B$3,O83,-V83)*constantes!$B$3)</f>
        <v>174.59072140294285</v>
      </c>
      <c r="Y83" s="84">
        <f t="shared" si="7"/>
        <v>1400</v>
      </c>
      <c r="Z83">
        <v>82</v>
      </c>
    </row>
    <row r="84" spans="1:26">
      <c r="A84" s="289">
        <v>7083</v>
      </c>
      <c r="B84" s="23" t="str">
        <f t="shared" si="4"/>
        <v>SE-NE_1500__kV_83</v>
      </c>
      <c r="C84" s="23">
        <v>802</v>
      </c>
      <c r="D84" s="141" t="str">
        <f>VLOOKUP(C84,tab_corredor!$A$2:$B$50,2,0)</f>
        <v>SE-NE</v>
      </c>
      <c r="E84" s="23">
        <v>1500</v>
      </c>
      <c r="F84" s="23" t="s">
        <v>2674</v>
      </c>
      <c r="G84" s="23">
        <v>1500</v>
      </c>
      <c r="H84" s="23">
        <v>1500</v>
      </c>
      <c r="I84" s="393">
        <v>5.0000000000000004E-6</v>
      </c>
      <c r="J84" s="393">
        <v>5.0000000000000004E-6</v>
      </c>
      <c r="K84" s="289">
        <v>1</v>
      </c>
      <c r="L84" s="290" t="s">
        <v>2622</v>
      </c>
      <c r="M84" s="23">
        <v>2015</v>
      </c>
      <c r="N84" s="23">
        <v>2100</v>
      </c>
      <c r="O84" s="291">
        <v>25</v>
      </c>
      <c r="P84" s="292">
        <v>2100</v>
      </c>
      <c r="Q84" s="293">
        <v>1</v>
      </c>
      <c r="R84" s="23"/>
      <c r="S84" s="147">
        <f t="shared" si="5"/>
        <v>2100</v>
      </c>
      <c r="T84" s="147">
        <f ca="1">IF(S84=0,"",S84*(OFFSET(cod_desembolso!$A$1,Q84,23)))</f>
        <v>2182.3840175367854</v>
      </c>
      <c r="U84" s="148">
        <f>(constantes!$B$3*(1+constantes!$B$3)^(O84))/((1+constantes!$B$3)^(O84)-1)</f>
        <v>9.3678779051968114E-2</v>
      </c>
      <c r="V84" s="147">
        <f t="shared" ca="1" si="6"/>
        <v>204.44307018537503</v>
      </c>
      <c r="W84" s="147">
        <f ca="1">(IF(S84=0,"",V84/constantes!$B$3))*1</f>
        <v>2555.538377317188</v>
      </c>
      <c r="X84" s="149">
        <f ca="1">IF(S84=0,"",PV(constantes!$B$3,O84,-V84)*constantes!$B$3)</f>
        <v>174.59072140294285</v>
      </c>
      <c r="Y84" s="84">
        <f t="shared" si="7"/>
        <v>1400</v>
      </c>
      <c r="Z84">
        <v>83</v>
      </c>
    </row>
    <row r="85" spans="1:26">
      <c r="A85" s="289">
        <v>7084</v>
      </c>
      <c r="B85" s="23" t="str">
        <f t="shared" si="4"/>
        <v>SE-NE_1500__kV_84</v>
      </c>
      <c r="C85" s="23">
        <v>802</v>
      </c>
      <c r="D85" s="141" t="str">
        <f>VLOOKUP(C85,tab_corredor!$A$2:$B$50,2,0)</f>
        <v>SE-NE</v>
      </c>
      <c r="E85" s="23">
        <v>1500</v>
      </c>
      <c r="F85" s="23" t="s">
        <v>2674</v>
      </c>
      <c r="G85" s="23">
        <v>1500</v>
      </c>
      <c r="H85" s="23">
        <v>1500</v>
      </c>
      <c r="I85" s="393">
        <v>5.0000000000000004E-6</v>
      </c>
      <c r="J85" s="393">
        <v>5.0000000000000004E-6</v>
      </c>
      <c r="K85" s="289">
        <v>1</v>
      </c>
      <c r="L85" s="290" t="s">
        <v>2622</v>
      </c>
      <c r="M85" s="23">
        <v>2015</v>
      </c>
      <c r="N85" s="23">
        <v>2100</v>
      </c>
      <c r="O85" s="291">
        <v>25</v>
      </c>
      <c r="P85" s="292">
        <v>2100</v>
      </c>
      <c r="Q85" s="293">
        <v>1</v>
      </c>
      <c r="R85" s="23"/>
      <c r="S85" s="147">
        <f t="shared" si="5"/>
        <v>2100</v>
      </c>
      <c r="T85" s="147">
        <f ca="1">IF(S85=0,"",S85*(OFFSET(cod_desembolso!$A$1,Q85,23)))</f>
        <v>2182.3840175367854</v>
      </c>
      <c r="U85" s="148">
        <f>(constantes!$B$3*(1+constantes!$B$3)^(O85))/((1+constantes!$B$3)^(O85)-1)</f>
        <v>9.3678779051968114E-2</v>
      </c>
      <c r="V85" s="147">
        <f t="shared" ca="1" si="6"/>
        <v>204.44307018537503</v>
      </c>
      <c r="W85" s="147">
        <f ca="1">(IF(S85=0,"",V85/constantes!$B$3))*1</f>
        <v>2555.538377317188</v>
      </c>
      <c r="X85" s="149">
        <f ca="1">IF(S85=0,"",PV(constantes!$B$3,O85,-V85)*constantes!$B$3)</f>
        <v>174.59072140294285</v>
      </c>
      <c r="Y85" s="84">
        <f t="shared" si="7"/>
        <v>1400</v>
      </c>
      <c r="Z85">
        <v>84</v>
      </c>
    </row>
    <row r="86" spans="1:26">
      <c r="A86" s="289">
        <v>7085</v>
      </c>
      <c r="B86" s="23" t="str">
        <f t="shared" si="4"/>
        <v>SE-NE_1500__kV_85</v>
      </c>
      <c r="C86" s="23">
        <v>802</v>
      </c>
      <c r="D86" s="141" t="str">
        <f>VLOOKUP(C86,tab_corredor!$A$2:$B$50,2,0)</f>
        <v>SE-NE</v>
      </c>
      <c r="E86" s="23">
        <v>1500</v>
      </c>
      <c r="F86" s="23" t="s">
        <v>2674</v>
      </c>
      <c r="G86" s="23">
        <v>1500</v>
      </c>
      <c r="H86" s="23">
        <v>1500</v>
      </c>
      <c r="I86" s="393">
        <v>5.0000000000000004E-6</v>
      </c>
      <c r="J86" s="393">
        <v>5.0000000000000004E-6</v>
      </c>
      <c r="K86" s="289">
        <v>1</v>
      </c>
      <c r="L86" s="290" t="s">
        <v>2622</v>
      </c>
      <c r="M86" s="23">
        <v>2015</v>
      </c>
      <c r="N86" s="23">
        <v>2100</v>
      </c>
      <c r="O86" s="291">
        <v>25</v>
      </c>
      <c r="P86" s="292">
        <v>2100</v>
      </c>
      <c r="Q86" s="293">
        <v>1</v>
      </c>
      <c r="R86" s="23"/>
      <c r="S86" s="147">
        <f t="shared" si="5"/>
        <v>2100</v>
      </c>
      <c r="T86" s="147">
        <f ca="1">IF(S86=0,"",S86*(OFFSET(cod_desembolso!$A$1,Q86,23)))</f>
        <v>2182.3840175367854</v>
      </c>
      <c r="U86" s="148">
        <f>(constantes!$B$3*(1+constantes!$B$3)^(O86))/((1+constantes!$B$3)^(O86)-1)</f>
        <v>9.3678779051968114E-2</v>
      </c>
      <c r="V86" s="147">
        <f t="shared" ca="1" si="6"/>
        <v>204.44307018537503</v>
      </c>
      <c r="W86" s="147">
        <f ca="1">(IF(S86=0,"",V86/constantes!$B$3))*1</f>
        <v>2555.538377317188</v>
      </c>
      <c r="X86" s="149">
        <f ca="1">IF(S86=0,"",PV(constantes!$B$3,O86,-V86)*constantes!$B$3)</f>
        <v>174.59072140294285</v>
      </c>
      <c r="Y86" s="84">
        <f t="shared" si="7"/>
        <v>1400</v>
      </c>
      <c r="Z86">
        <v>85</v>
      </c>
    </row>
    <row r="87" spans="1:26">
      <c r="A87" s="289">
        <v>7086</v>
      </c>
      <c r="B87" s="23" t="str">
        <f t="shared" si="4"/>
        <v>SE-NE_1500__kV_86</v>
      </c>
      <c r="C87" s="23">
        <v>802</v>
      </c>
      <c r="D87" s="141" t="str">
        <f>VLOOKUP(C87,tab_corredor!$A$2:$B$50,2,0)</f>
        <v>SE-NE</v>
      </c>
      <c r="E87" s="23">
        <v>1500</v>
      </c>
      <c r="F87" s="23" t="s">
        <v>2674</v>
      </c>
      <c r="G87" s="23">
        <v>1500</v>
      </c>
      <c r="H87" s="23">
        <v>1500</v>
      </c>
      <c r="I87" s="393">
        <v>5.0000000000000004E-6</v>
      </c>
      <c r="J87" s="393">
        <v>5.0000000000000004E-6</v>
      </c>
      <c r="K87" s="289">
        <v>1</v>
      </c>
      <c r="L87" s="290" t="s">
        <v>2622</v>
      </c>
      <c r="M87" s="23">
        <v>2015</v>
      </c>
      <c r="N87" s="23">
        <v>2100</v>
      </c>
      <c r="O87" s="291">
        <v>25</v>
      </c>
      <c r="P87" s="292">
        <v>2100</v>
      </c>
      <c r="Q87" s="293">
        <v>1</v>
      </c>
      <c r="R87" s="23"/>
      <c r="S87" s="147">
        <f t="shared" si="5"/>
        <v>2100</v>
      </c>
      <c r="T87" s="147">
        <f ca="1">IF(S87=0,"",S87*(OFFSET(cod_desembolso!$A$1,Q87,23)))</f>
        <v>2182.3840175367854</v>
      </c>
      <c r="U87" s="148">
        <f>(constantes!$B$3*(1+constantes!$B$3)^(O87))/((1+constantes!$B$3)^(O87)-1)</f>
        <v>9.3678779051968114E-2</v>
      </c>
      <c r="V87" s="147">
        <f t="shared" ca="1" si="6"/>
        <v>204.44307018537503</v>
      </c>
      <c r="W87" s="147">
        <f ca="1">(IF(S87=0,"",V87/constantes!$B$3))*1</f>
        <v>2555.538377317188</v>
      </c>
      <c r="X87" s="149">
        <f ca="1">IF(S87=0,"",PV(constantes!$B$3,O87,-V87)*constantes!$B$3)</f>
        <v>174.59072140294285</v>
      </c>
      <c r="Y87" s="84">
        <f t="shared" si="7"/>
        <v>1400</v>
      </c>
      <c r="Z87">
        <v>86</v>
      </c>
    </row>
    <row r="88" spans="1:26">
      <c r="A88" s="289">
        <v>7087</v>
      </c>
      <c r="B88" s="23" t="str">
        <f t="shared" si="4"/>
        <v>SE-NE_1500__kV_87</v>
      </c>
      <c r="C88" s="23">
        <v>802</v>
      </c>
      <c r="D88" s="141" t="str">
        <f>VLOOKUP(C88,tab_corredor!$A$2:$B$50,2,0)</f>
        <v>SE-NE</v>
      </c>
      <c r="E88" s="23">
        <v>1500</v>
      </c>
      <c r="F88" s="23" t="s">
        <v>2674</v>
      </c>
      <c r="G88" s="23">
        <v>1500</v>
      </c>
      <c r="H88" s="23">
        <v>1500</v>
      </c>
      <c r="I88" s="393">
        <v>5.0000000000000004E-6</v>
      </c>
      <c r="J88" s="393">
        <v>5.0000000000000004E-6</v>
      </c>
      <c r="K88" s="289">
        <v>1</v>
      </c>
      <c r="L88" s="290" t="s">
        <v>2622</v>
      </c>
      <c r="M88" s="23">
        <v>2015</v>
      </c>
      <c r="N88" s="23">
        <v>2100</v>
      </c>
      <c r="O88" s="291">
        <v>25</v>
      </c>
      <c r="P88" s="292">
        <v>2100</v>
      </c>
      <c r="Q88" s="293">
        <v>1</v>
      </c>
      <c r="R88" s="23"/>
      <c r="S88" s="147">
        <f t="shared" si="5"/>
        <v>2100</v>
      </c>
      <c r="T88" s="147">
        <f ca="1">IF(S88=0,"",S88*(OFFSET(cod_desembolso!$A$1,Q88,23)))</f>
        <v>2182.3840175367854</v>
      </c>
      <c r="U88" s="148">
        <f>(constantes!$B$3*(1+constantes!$B$3)^(O88))/((1+constantes!$B$3)^(O88)-1)</f>
        <v>9.3678779051968114E-2</v>
      </c>
      <c r="V88" s="147">
        <f t="shared" ca="1" si="6"/>
        <v>204.44307018537503</v>
      </c>
      <c r="W88" s="147">
        <f ca="1">(IF(S88=0,"",V88/constantes!$B$3))*1</f>
        <v>2555.538377317188</v>
      </c>
      <c r="X88" s="149">
        <f ca="1">IF(S88=0,"",PV(constantes!$B$3,O88,-V88)*constantes!$B$3)</f>
        <v>174.59072140294285</v>
      </c>
      <c r="Y88" s="84">
        <f t="shared" si="7"/>
        <v>1400</v>
      </c>
      <c r="Z88">
        <v>87</v>
      </c>
    </row>
    <row r="89" spans="1:26">
      <c r="A89" s="289">
        <v>7088</v>
      </c>
      <c r="B89" s="23" t="str">
        <f t="shared" si="4"/>
        <v>SE-NE_1500__kV_88</v>
      </c>
      <c r="C89" s="23">
        <v>802</v>
      </c>
      <c r="D89" s="141" t="str">
        <f>VLOOKUP(C89,tab_corredor!$A$2:$B$50,2,0)</f>
        <v>SE-NE</v>
      </c>
      <c r="E89" s="23">
        <v>1500</v>
      </c>
      <c r="F89" s="23" t="s">
        <v>2674</v>
      </c>
      <c r="G89" s="23">
        <v>1500</v>
      </c>
      <c r="H89" s="23">
        <v>1500</v>
      </c>
      <c r="I89" s="393">
        <v>5.0000000000000004E-6</v>
      </c>
      <c r="J89" s="393">
        <v>5.0000000000000004E-6</v>
      </c>
      <c r="K89" s="289">
        <v>1</v>
      </c>
      <c r="L89" s="290" t="s">
        <v>2622</v>
      </c>
      <c r="M89" s="23">
        <v>2015</v>
      </c>
      <c r="N89" s="23">
        <v>2100</v>
      </c>
      <c r="O89" s="291">
        <v>25</v>
      </c>
      <c r="P89" s="292">
        <v>2100</v>
      </c>
      <c r="Q89" s="293">
        <v>1</v>
      </c>
      <c r="R89" s="23"/>
      <c r="S89" s="147">
        <f t="shared" si="5"/>
        <v>2100</v>
      </c>
      <c r="T89" s="147">
        <f ca="1">IF(S89=0,"",S89*(OFFSET(cod_desembolso!$A$1,Q89,23)))</f>
        <v>2182.3840175367854</v>
      </c>
      <c r="U89" s="148">
        <f>(constantes!$B$3*(1+constantes!$B$3)^(O89))/((1+constantes!$B$3)^(O89)-1)</f>
        <v>9.3678779051968114E-2</v>
      </c>
      <c r="V89" s="147">
        <f t="shared" ca="1" si="6"/>
        <v>204.44307018537503</v>
      </c>
      <c r="W89" s="147">
        <f ca="1">(IF(S89=0,"",V89/constantes!$B$3))*1</f>
        <v>2555.538377317188</v>
      </c>
      <c r="X89" s="149">
        <f ca="1">IF(S89=0,"",PV(constantes!$B$3,O89,-V89)*constantes!$B$3)</f>
        <v>174.59072140294285</v>
      </c>
      <c r="Y89" s="84">
        <f t="shared" si="7"/>
        <v>1400</v>
      </c>
      <c r="Z89">
        <v>88</v>
      </c>
    </row>
    <row r="90" spans="1:26">
      <c r="A90" s="289">
        <v>7089</v>
      </c>
      <c r="B90" s="23" t="str">
        <f t="shared" si="4"/>
        <v>SE-NE_1500__kV_89</v>
      </c>
      <c r="C90" s="23">
        <v>802</v>
      </c>
      <c r="D90" s="141" t="str">
        <f>VLOOKUP(C90,tab_corredor!$A$2:$B$50,2,0)</f>
        <v>SE-NE</v>
      </c>
      <c r="E90" s="23">
        <v>1500</v>
      </c>
      <c r="F90" s="23" t="s">
        <v>2674</v>
      </c>
      <c r="G90" s="23">
        <v>1500</v>
      </c>
      <c r="H90" s="23">
        <v>1500</v>
      </c>
      <c r="I90" s="393">
        <v>5.0000000000000004E-6</v>
      </c>
      <c r="J90" s="393">
        <v>5.0000000000000004E-6</v>
      </c>
      <c r="K90" s="289">
        <v>1</v>
      </c>
      <c r="L90" s="290" t="s">
        <v>2622</v>
      </c>
      <c r="M90" s="23">
        <v>2015</v>
      </c>
      <c r="N90" s="23">
        <v>2100</v>
      </c>
      <c r="O90" s="291">
        <v>25</v>
      </c>
      <c r="P90" s="292">
        <v>2100</v>
      </c>
      <c r="Q90" s="293">
        <v>1</v>
      </c>
      <c r="R90" s="23"/>
      <c r="S90" s="147">
        <f t="shared" si="5"/>
        <v>2100</v>
      </c>
      <c r="T90" s="147">
        <f ca="1">IF(S90=0,"",S90*(OFFSET(cod_desembolso!$A$1,Q90,23)))</f>
        <v>2182.3840175367854</v>
      </c>
      <c r="U90" s="148">
        <f>(constantes!$B$3*(1+constantes!$B$3)^(O90))/((1+constantes!$B$3)^(O90)-1)</f>
        <v>9.3678779051968114E-2</v>
      </c>
      <c r="V90" s="147">
        <f t="shared" ca="1" si="6"/>
        <v>204.44307018537503</v>
      </c>
      <c r="W90" s="147">
        <f ca="1">(IF(S90=0,"",V90/constantes!$B$3))*1</f>
        <v>2555.538377317188</v>
      </c>
      <c r="X90" s="149">
        <f ca="1">IF(S90=0,"",PV(constantes!$B$3,O90,-V90)*constantes!$B$3)</f>
        <v>174.59072140294285</v>
      </c>
      <c r="Y90" s="84">
        <f t="shared" si="7"/>
        <v>1400</v>
      </c>
      <c r="Z90">
        <v>89</v>
      </c>
    </row>
    <row r="91" spans="1:26">
      <c r="A91" s="289">
        <v>7090</v>
      </c>
      <c r="B91" s="23" t="str">
        <f t="shared" si="4"/>
        <v>SE-NE_1500__kV_90</v>
      </c>
      <c r="C91" s="23">
        <v>802</v>
      </c>
      <c r="D91" s="141" t="str">
        <f>VLOOKUP(C91,tab_corredor!$A$2:$B$50,2,0)</f>
        <v>SE-NE</v>
      </c>
      <c r="E91" s="23">
        <v>1500</v>
      </c>
      <c r="F91" s="23" t="s">
        <v>2674</v>
      </c>
      <c r="G91" s="23">
        <v>1500</v>
      </c>
      <c r="H91" s="23">
        <v>1500</v>
      </c>
      <c r="I91" s="393">
        <v>5.0000000000000004E-6</v>
      </c>
      <c r="J91" s="393">
        <v>5.0000000000000004E-6</v>
      </c>
      <c r="K91" s="289">
        <v>1</v>
      </c>
      <c r="L91" s="290" t="s">
        <v>2622</v>
      </c>
      <c r="M91" s="23">
        <v>2015</v>
      </c>
      <c r="N91" s="23">
        <v>2100</v>
      </c>
      <c r="O91" s="291">
        <v>25</v>
      </c>
      <c r="P91" s="292">
        <v>2100</v>
      </c>
      <c r="Q91" s="293">
        <v>1</v>
      </c>
      <c r="R91" s="23"/>
      <c r="S91" s="147">
        <f t="shared" si="5"/>
        <v>2100</v>
      </c>
      <c r="T91" s="147">
        <f ca="1">IF(S91=0,"",S91*(OFFSET(cod_desembolso!$A$1,Q91,23)))</f>
        <v>2182.3840175367854</v>
      </c>
      <c r="U91" s="148">
        <f>(constantes!$B$3*(1+constantes!$B$3)^(O91))/((1+constantes!$B$3)^(O91)-1)</f>
        <v>9.3678779051968114E-2</v>
      </c>
      <c r="V91" s="147">
        <f t="shared" ca="1" si="6"/>
        <v>204.44307018537503</v>
      </c>
      <c r="W91" s="147">
        <f ca="1">(IF(S91=0,"",V91/constantes!$B$3))*1</f>
        <v>2555.538377317188</v>
      </c>
      <c r="X91" s="149">
        <f ca="1">IF(S91=0,"",PV(constantes!$B$3,O91,-V91)*constantes!$B$3)</f>
        <v>174.59072140294285</v>
      </c>
      <c r="Y91" s="84">
        <f t="shared" si="7"/>
        <v>1400</v>
      </c>
      <c r="Z91">
        <v>90</v>
      </c>
    </row>
    <row r="92" spans="1:26">
      <c r="A92" s="289">
        <v>7091</v>
      </c>
      <c r="B92" s="23" t="str">
        <f t="shared" si="4"/>
        <v>SE-NE_1500__kV_91</v>
      </c>
      <c r="C92" s="23">
        <v>802</v>
      </c>
      <c r="D92" s="141" t="str">
        <f>VLOOKUP(C92,tab_corredor!$A$2:$B$50,2,0)</f>
        <v>SE-NE</v>
      </c>
      <c r="E92" s="23">
        <v>1500</v>
      </c>
      <c r="F92" s="23" t="s">
        <v>2674</v>
      </c>
      <c r="G92" s="23">
        <v>1500</v>
      </c>
      <c r="H92" s="23">
        <v>1500</v>
      </c>
      <c r="I92" s="393">
        <v>5.0000000000000004E-6</v>
      </c>
      <c r="J92" s="393">
        <v>5.0000000000000004E-6</v>
      </c>
      <c r="K92" s="289">
        <v>1</v>
      </c>
      <c r="L92" s="290" t="s">
        <v>2622</v>
      </c>
      <c r="M92" s="23">
        <v>2015</v>
      </c>
      <c r="N92" s="23">
        <v>2100</v>
      </c>
      <c r="O92" s="291">
        <v>25</v>
      </c>
      <c r="P92" s="292">
        <v>2100</v>
      </c>
      <c r="Q92" s="293">
        <v>1</v>
      </c>
      <c r="R92" s="23"/>
      <c r="S92" s="147">
        <f t="shared" si="5"/>
        <v>2100</v>
      </c>
      <c r="T92" s="147">
        <f ca="1">IF(S92=0,"",S92*(OFFSET(cod_desembolso!$A$1,Q92,23)))</f>
        <v>2182.3840175367854</v>
      </c>
      <c r="U92" s="148">
        <f>(constantes!$B$3*(1+constantes!$B$3)^(O92))/((1+constantes!$B$3)^(O92)-1)</f>
        <v>9.3678779051968114E-2</v>
      </c>
      <c r="V92" s="147">
        <f t="shared" ca="1" si="6"/>
        <v>204.44307018537503</v>
      </c>
      <c r="W92" s="147">
        <f ca="1">(IF(S92=0,"",V92/constantes!$B$3))*1</f>
        <v>2555.538377317188</v>
      </c>
      <c r="X92" s="149">
        <f ca="1">IF(S92=0,"",PV(constantes!$B$3,O92,-V92)*constantes!$B$3)</f>
        <v>174.59072140294285</v>
      </c>
      <c r="Y92" s="84">
        <f t="shared" si="7"/>
        <v>1400</v>
      </c>
      <c r="Z92">
        <v>91</v>
      </c>
    </row>
    <row r="93" spans="1:26">
      <c r="A93" s="289">
        <v>7092</v>
      </c>
      <c r="B93" s="23" t="str">
        <f t="shared" si="4"/>
        <v>SE-NE_1500__kV_92</v>
      </c>
      <c r="C93" s="23">
        <v>802</v>
      </c>
      <c r="D93" s="141" t="str">
        <f>VLOOKUP(C93,tab_corredor!$A$2:$B$50,2,0)</f>
        <v>SE-NE</v>
      </c>
      <c r="E93" s="23">
        <v>1500</v>
      </c>
      <c r="F93" s="23" t="s">
        <v>2674</v>
      </c>
      <c r="G93" s="23">
        <v>1500</v>
      </c>
      <c r="H93" s="23">
        <v>1500</v>
      </c>
      <c r="I93" s="393">
        <v>5.0000000000000004E-6</v>
      </c>
      <c r="J93" s="393">
        <v>5.0000000000000004E-6</v>
      </c>
      <c r="K93" s="289">
        <v>1</v>
      </c>
      <c r="L93" s="290" t="s">
        <v>2622</v>
      </c>
      <c r="M93" s="23">
        <v>2015</v>
      </c>
      <c r="N93" s="23">
        <v>2100</v>
      </c>
      <c r="O93" s="291">
        <v>25</v>
      </c>
      <c r="P93" s="292">
        <v>2100</v>
      </c>
      <c r="Q93" s="293">
        <v>1</v>
      </c>
      <c r="R93" s="23"/>
      <c r="S93" s="147">
        <f t="shared" si="5"/>
        <v>2100</v>
      </c>
      <c r="T93" s="147">
        <f ca="1">IF(S93=0,"",S93*(OFFSET(cod_desembolso!$A$1,Q93,23)))</f>
        <v>2182.3840175367854</v>
      </c>
      <c r="U93" s="148">
        <f>(constantes!$B$3*(1+constantes!$B$3)^(O93))/((1+constantes!$B$3)^(O93)-1)</f>
        <v>9.3678779051968114E-2</v>
      </c>
      <c r="V93" s="147">
        <f t="shared" ca="1" si="6"/>
        <v>204.44307018537503</v>
      </c>
      <c r="W93" s="147">
        <f ca="1">(IF(S93=0,"",V93/constantes!$B$3))*1</f>
        <v>2555.538377317188</v>
      </c>
      <c r="X93" s="149">
        <f ca="1">IF(S93=0,"",PV(constantes!$B$3,O93,-V93)*constantes!$B$3)</f>
        <v>174.59072140294285</v>
      </c>
      <c r="Y93" s="84">
        <f t="shared" si="7"/>
        <v>1400</v>
      </c>
      <c r="Z93">
        <v>92</v>
      </c>
    </row>
    <row r="94" spans="1:26">
      <c r="A94" s="289">
        <v>7093</v>
      </c>
      <c r="B94" s="23" t="str">
        <f t="shared" si="4"/>
        <v>SE-NE_1500__kV_93</v>
      </c>
      <c r="C94" s="23">
        <v>802</v>
      </c>
      <c r="D94" s="141" t="str">
        <f>VLOOKUP(C94,tab_corredor!$A$2:$B$50,2,0)</f>
        <v>SE-NE</v>
      </c>
      <c r="E94" s="23">
        <v>1500</v>
      </c>
      <c r="F94" s="23" t="s">
        <v>2674</v>
      </c>
      <c r="G94" s="23">
        <v>1500</v>
      </c>
      <c r="H94" s="23">
        <v>1500</v>
      </c>
      <c r="I94" s="393">
        <v>5.0000000000000004E-6</v>
      </c>
      <c r="J94" s="393">
        <v>5.0000000000000004E-6</v>
      </c>
      <c r="K94" s="289">
        <v>1</v>
      </c>
      <c r="L94" s="290" t="s">
        <v>2622</v>
      </c>
      <c r="M94" s="23">
        <v>2015</v>
      </c>
      <c r="N94" s="23">
        <v>2100</v>
      </c>
      <c r="O94" s="291">
        <v>25</v>
      </c>
      <c r="P94" s="292">
        <v>2100</v>
      </c>
      <c r="Q94" s="293">
        <v>1</v>
      </c>
      <c r="R94" s="23"/>
      <c r="S94" s="147">
        <f t="shared" si="5"/>
        <v>2100</v>
      </c>
      <c r="T94" s="147">
        <f ca="1">IF(S94=0,"",S94*(OFFSET(cod_desembolso!$A$1,Q94,23)))</f>
        <v>2182.3840175367854</v>
      </c>
      <c r="U94" s="148">
        <f>(constantes!$B$3*(1+constantes!$B$3)^(O94))/((1+constantes!$B$3)^(O94)-1)</f>
        <v>9.3678779051968114E-2</v>
      </c>
      <c r="V94" s="147">
        <f t="shared" ca="1" si="6"/>
        <v>204.44307018537503</v>
      </c>
      <c r="W94" s="147">
        <f ca="1">(IF(S94=0,"",V94/constantes!$B$3))*1</f>
        <v>2555.538377317188</v>
      </c>
      <c r="X94" s="149">
        <f ca="1">IF(S94=0,"",PV(constantes!$B$3,O94,-V94)*constantes!$B$3)</f>
        <v>174.59072140294285</v>
      </c>
      <c r="Y94" s="84">
        <f t="shared" si="7"/>
        <v>1400</v>
      </c>
      <c r="Z94">
        <v>93</v>
      </c>
    </row>
    <row r="95" spans="1:26">
      <c r="A95" s="289">
        <v>7094</v>
      </c>
      <c r="B95" s="23" t="str">
        <f t="shared" si="4"/>
        <v>SE-NE_1500__kV_94</v>
      </c>
      <c r="C95" s="23">
        <v>802</v>
      </c>
      <c r="D95" s="141" t="str">
        <f>VLOOKUP(C95,tab_corredor!$A$2:$B$50,2,0)</f>
        <v>SE-NE</v>
      </c>
      <c r="E95" s="23">
        <v>1500</v>
      </c>
      <c r="F95" s="23" t="s">
        <v>2674</v>
      </c>
      <c r="G95" s="23">
        <v>1500</v>
      </c>
      <c r="H95" s="23">
        <v>1500</v>
      </c>
      <c r="I95" s="393">
        <v>5.0000000000000004E-6</v>
      </c>
      <c r="J95" s="393">
        <v>5.0000000000000004E-6</v>
      </c>
      <c r="K95" s="289">
        <v>1</v>
      </c>
      <c r="L95" s="290" t="s">
        <v>2622</v>
      </c>
      <c r="M95" s="23">
        <v>2015</v>
      </c>
      <c r="N95" s="23">
        <v>2100</v>
      </c>
      <c r="O95" s="291">
        <v>25</v>
      </c>
      <c r="P95" s="292">
        <v>2100</v>
      </c>
      <c r="Q95" s="293">
        <v>1</v>
      </c>
      <c r="R95" s="23"/>
      <c r="S95" s="147">
        <f t="shared" si="5"/>
        <v>2100</v>
      </c>
      <c r="T95" s="147">
        <f ca="1">IF(S95=0,"",S95*(OFFSET(cod_desembolso!$A$1,Q95,23)))</f>
        <v>2182.3840175367854</v>
      </c>
      <c r="U95" s="148">
        <f>(constantes!$B$3*(1+constantes!$B$3)^(O95))/((1+constantes!$B$3)^(O95)-1)</f>
        <v>9.3678779051968114E-2</v>
      </c>
      <c r="V95" s="147">
        <f t="shared" ca="1" si="6"/>
        <v>204.44307018537503</v>
      </c>
      <c r="W95" s="147">
        <f ca="1">(IF(S95=0,"",V95/constantes!$B$3))*1</f>
        <v>2555.538377317188</v>
      </c>
      <c r="X95" s="149">
        <f ca="1">IF(S95=0,"",PV(constantes!$B$3,O95,-V95)*constantes!$B$3)</f>
        <v>174.59072140294285</v>
      </c>
      <c r="Y95" s="84">
        <f t="shared" si="7"/>
        <v>1400</v>
      </c>
      <c r="Z95">
        <v>94</v>
      </c>
    </row>
    <row r="96" spans="1:26">
      <c r="A96" s="289">
        <v>7095</v>
      </c>
      <c r="B96" s="23" t="str">
        <f t="shared" si="4"/>
        <v>SE-NE_1500__kV_95</v>
      </c>
      <c r="C96" s="23">
        <v>802</v>
      </c>
      <c r="D96" s="141" t="str">
        <f>VLOOKUP(C96,tab_corredor!$A$2:$B$50,2,0)</f>
        <v>SE-NE</v>
      </c>
      <c r="E96" s="23">
        <v>1500</v>
      </c>
      <c r="F96" s="23" t="s">
        <v>2674</v>
      </c>
      <c r="G96" s="23">
        <v>1500</v>
      </c>
      <c r="H96" s="23">
        <v>1500</v>
      </c>
      <c r="I96" s="393">
        <v>5.0000000000000004E-6</v>
      </c>
      <c r="J96" s="393">
        <v>5.0000000000000004E-6</v>
      </c>
      <c r="K96" s="289">
        <v>1</v>
      </c>
      <c r="L96" s="290" t="s">
        <v>2622</v>
      </c>
      <c r="M96" s="23">
        <v>2015</v>
      </c>
      <c r="N96" s="23">
        <v>2100</v>
      </c>
      <c r="O96" s="291">
        <v>25</v>
      </c>
      <c r="P96" s="292">
        <v>2100</v>
      </c>
      <c r="Q96" s="293">
        <v>1</v>
      </c>
      <c r="R96" s="23"/>
      <c r="S96" s="147">
        <f t="shared" si="5"/>
        <v>2100</v>
      </c>
      <c r="T96" s="147">
        <f ca="1">IF(S96=0,"",S96*(OFFSET(cod_desembolso!$A$1,Q96,23)))</f>
        <v>2182.3840175367854</v>
      </c>
      <c r="U96" s="148">
        <f>(constantes!$B$3*(1+constantes!$B$3)^(O96))/((1+constantes!$B$3)^(O96)-1)</f>
        <v>9.3678779051968114E-2</v>
      </c>
      <c r="V96" s="147">
        <f t="shared" ca="1" si="6"/>
        <v>204.44307018537503</v>
      </c>
      <c r="W96" s="147">
        <f ca="1">(IF(S96=0,"",V96/constantes!$B$3))*1</f>
        <v>2555.538377317188</v>
      </c>
      <c r="X96" s="149">
        <f ca="1">IF(S96=0,"",PV(constantes!$B$3,O96,-V96)*constantes!$B$3)</f>
        <v>174.59072140294285</v>
      </c>
      <c r="Y96" s="84">
        <f t="shared" si="7"/>
        <v>1400</v>
      </c>
      <c r="Z96">
        <v>95</v>
      </c>
    </row>
    <row r="97" spans="1:26">
      <c r="A97" s="289">
        <v>7096</v>
      </c>
      <c r="B97" s="23" t="str">
        <f t="shared" si="4"/>
        <v>SE-NE_1500__kV_96</v>
      </c>
      <c r="C97" s="23">
        <v>802</v>
      </c>
      <c r="D97" s="141" t="str">
        <f>VLOOKUP(C97,tab_corredor!$A$2:$B$50,2,0)</f>
        <v>SE-NE</v>
      </c>
      <c r="E97" s="23">
        <v>1500</v>
      </c>
      <c r="F97" s="23" t="s">
        <v>2674</v>
      </c>
      <c r="G97" s="23">
        <v>1500</v>
      </c>
      <c r="H97" s="23">
        <v>1500</v>
      </c>
      <c r="I97" s="393">
        <v>5.0000000000000004E-6</v>
      </c>
      <c r="J97" s="393">
        <v>5.0000000000000004E-6</v>
      </c>
      <c r="K97" s="289">
        <v>1</v>
      </c>
      <c r="L97" s="290" t="s">
        <v>2622</v>
      </c>
      <c r="M97" s="23">
        <v>2015</v>
      </c>
      <c r="N97" s="23">
        <v>2100</v>
      </c>
      <c r="O97" s="291">
        <v>25</v>
      </c>
      <c r="P97" s="292">
        <v>2100</v>
      </c>
      <c r="Q97" s="293">
        <v>1</v>
      </c>
      <c r="R97" s="23"/>
      <c r="S97" s="147">
        <f t="shared" si="5"/>
        <v>2100</v>
      </c>
      <c r="T97" s="147">
        <f ca="1">IF(S97=0,"",S97*(OFFSET(cod_desembolso!$A$1,Q97,23)))</f>
        <v>2182.3840175367854</v>
      </c>
      <c r="U97" s="148">
        <f>(constantes!$B$3*(1+constantes!$B$3)^(O97))/((1+constantes!$B$3)^(O97)-1)</f>
        <v>9.3678779051968114E-2</v>
      </c>
      <c r="V97" s="147">
        <f t="shared" ca="1" si="6"/>
        <v>204.44307018537503</v>
      </c>
      <c r="W97" s="147">
        <f ca="1">(IF(S97=0,"",V97/constantes!$B$3))*1</f>
        <v>2555.538377317188</v>
      </c>
      <c r="X97" s="149">
        <f ca="1">IF(S97=0,"",PV(constantes!$B$3,O97,-V97)*constantes!$B$3)</f>
        <v>174.59072140294285</v>
      </c>
      <c r="Y97" s="84">
        <f t="shared" si="7"/>
        <v>1400</v>
      </c>
      <c r="Z97">
        <v>96</v>
      </c>
    </row>
    <row r="98" spans="1:26">
      <c r="A98" s="289">
        <v>7097</v>
      </c>
      <c r="B98" s="23" t="str">
        <f t="shared" si="4"/>
        <v>SE-NE_1500__kV_97</v>
      </c>
      <c r="C98" s="23">
        <v>802</v>
      </c>
      <c r="D98" s="141" t="str">
        <f>VLOOKUP(C98,tab_corredor!$A$2:$B$50,2,0)</f>
        <v>SE-NE</v>
      </c>
      <c r="E98" s="23">
        <v>1500</v>
      </c>
      <c r="F98" s="23" t="s">
        <v>2674</v>
      </c>
      <c r="G98" s="23">
        <v>1500</v>
      </c>
      <c r="H98" s="23">
        <v>1500</v>
      </c>
      <c r="I98" s="393">
        <v>5.0000000000000004E-6</v>
      </c>
      <c r="J98" s="393">
        <v>5.0000000000000004E-6</v>
      </c>
      <c r="K98" s="289">
        <v>1</v>
      </c>
      <c r="L98" s="290" t="s">
        <v>2622</v>
      </c>
      <c r="M98" s="23">
        <v>2015</v>
      </c>
      <c r="N98" s="23">
        <v>2100</v>
      </c>
      <c r="O98" s="291">
        <v>25</v>
      </c>
      <c r="P98" s="292">
        <v>2100</v>
      </c>
      <c r="Q98" s="293">
        <v>1</v>
      </c>
      <c r="R98" s="23"/>
      <c r="S98" s="147">
        <f t="shared" si="5"/>
        <v>2100</v>
      </c>
      <c r="T98" s="147">
        <f ca="1">IF(S98=0,"",S98*(OFFSET(cod_desembolso!$A$1,Q98,23)))</f>
        <v>2182.3840175367854</v>
      </c>
      <c r="U98" s="148">
        <f>(constantes!$B$3*(1+constantes!$B$3)^(O98))/((1+constantes!$B$3)^(O98)-1)</f>
        <v>9.3678779051968114E-2</v>
      </c>
      <c r="V98" s="147">
        <f t="shared" ca="1" si="6"/>
        <v>204.44307018537503</v>
      </c>
      <c r="W98" s="147">
        <f ca="1">(IF(S98=0,"",V98/constantes!$B$3))*1</f>
        <v>2555.538377317188</v>
      </c>
      <c r="X98" s="149">
        <f ca="1">IF(S98=0,"",PV(constantes!$B$3,O98,-V98)*constantes!$B$3)</f>
        <v>174.59072140294285</v>
      </c>
      <c r="Y98" s="84">
        <f t="shared" si="7"/>
        <v>1400</v>
      </c>
      <c r="Z98">
        <v>97</v>
      </c>
    </row>
    <row r="99" spans="1:26">
      <c r="A99" s="289">
        <v>7098</v>
      </c>
      <c r="B99" s="23" t="str">
        <f t="shared" si="4"/>
        <v>SE-NE_1500__kV_98</v>
      </c>
      <c r="C99" s="23">
        <v>802</v>
      </c>
      <c r="D99" s="141" t="str">
        <f>VLOOKUP(C99,tab_corredor!$A$2:$B$50,2,0)</f>
        <v>SE-NE</v>
      </c>
      <c r="E99" s="23">
        <v>1500</v>
      </c>
      <c r="F99" s="23" t="s">
        <v>2674</v>
      </c>
      <c r="G99" s="23">
        <v>1500</v>
      </c>
      <c r="H99" s="23">
        <v>1500</v>
      </c>
      <c r="I99" s="393">
        <v>5.0000000000000004E-6</v>
      </c>
      <c r="J99" s="393">
        <v>5.0000000000000004E-6</v>
      </c>
      <c r="K99" s="289">
        <v>1</v>
      </c>
      <c r="L99" s="290" t="s">
        <v>2622</v>
      </c>
      <c r="M99" s="23">
        <v>2015</v>
      </c>
      <c r="N99" s="23">
        <v>2100</v>
      </c>
      <c r="O99" s="291">
        <v>25</v>
      </c>
      <c r="P99" s="292">
        <v>2100</v>
      </c>
      <c r="Q99" s="293">
        <v>1</v>
      </c>
      <c r="R99" s="23"/>
      <c r="S99" s="147">
        <f t="shared" si="5"/>
        <v>2100</v>
      </c>
      <c r="T99" s="147">
        <f ca="1">IF(S99=0,"",S99*(OFFSET(cod_desembolso!$A$1,Q99,23)))</f>
        <v>2182.3840175367854</v>
      </c>
      <c r="U99" s="148">
        <f>(constantes!$B$3*(1+constantes!$B$3)^(O99))/((1+constantes!$B$3)^(O99)-1)</f>
        <v>9.3678779051968114E-2</v>
      </c>
      <c r="V99" s="147">
        <f t="shared" ca="1" si="6"/>
        <v>204.44307018537503</v>
      </c>
      <c r="W99" s="147">
        <f ca="1">(IF(S99=0,"",V99/constantes!$B$3))*1</f>
        <v>2555.538377317188</v>
      </c>
      <c r="X99" s="149">
        <f ca="1">IF(S99=0,"",PV(constantes!$B$3,O99,-V99)*constantes!$B$3)</f>
        <v>174.59072140294285</v>
      </c>
      <c r="Y99" s="84">
        <f t="shared" si="7"/>
        <v>1400</v>
      </c>
      <c r="Z99">
        <v>98</v>
      </c>
    </row>
    <row r="100" spans="1:26">
      <c r="A100" s="289">
        <v>7099</v>
      </c>
      <c r="B100" s="23" t="str">
        <f t="shared" si="4"/>
        <v>SE-NE_1500__kV_99</v>
      </c>
      <c r="C100" s="23">
        <v>802</v>
      </c>
      <c r="D100" s="141" t="str">
        <f>VLOOKUP(C100,tab_corredor!$A$2:$B$50,2,0)</f>
        <v>SE-NE</v>
      </c>
      <c r="E100" s="23">
        <v>1500</v>
      </c>
      <c r="F100" s="23" t="s">
        <v>2674</v>
      </c>
      <c r="G100" s="23">
        <v>1500</v>
      </c>
      <c r="H100" s="23">
        <v>1500</v>
      </c>
      <c r="I100" s="393">
        <v>5.0000000000000004E-6</v>
      </c>
      <c r="J100" s="393">
        <v>5.0000000000000004E-6</v>
      </c>
      <c r="K100" s="289">
        <v>1</v>
      </c>
      <c r="L100" s="290" t="s">
        <v>2622</v>
      </c>
      <c r="M100" s="23">
        <v>2015</v>
      </c>
      <c r="N100" s="23">
        <v>2100</v>
      </c>
      <c r="O100" s="291">
        <v>25</v>
      </c>
      <c r="P100" s="292">
        <v>2100</v>
      </c>
      <c r="Q100" s="293">
        <v>1</v>
      </c>
      <c r="R100" s="23"/>
      <c r="S100" s="147">
        <f t="shared" si="5"/>
        <v>2100</v>
      </c>
      <c r="T100" s="147">
        <f ca="1">IF(S100=0,"",S100*(OFFSET(cod_desembolso!$A$1,Q100,23)))</f>
        <v>2182.3840175367854</v>
      </c>
      <c r="U100" s="148">
        <f>(constantes!$B$3*(1+constantes!$B$3)^(O100))/((1+constantes!$B$3)^(O100)-1)</f>
        <v>9.3678779051968114E-2</v>
      </c>
      <c r="V100" s="147">
        <f t="shared" ca="1" si="6"/>
        <v>204.44307018537503</v>
      </c>
      <c r="W100" s="147">
        <f ca="1">(IF(S100=0,"",V100/constantes!$B$3))*1</f>
        <v>2555.538377317188</v>
      </c>
      <c r="X100" s="149">
        <f ca="1">IF(S100=0,"",PV(constantes!$B$3,O100,-V100)*constantes!$B$3)</f>
        <v>174.59072140294285</v>
      </c>
      <c r="Y100" s="84">
        <f t="shared" si="7"/>
        <v>1400</v>
      </c>
      <c r="Z100">
        <v>99</v>
      </c>
    </row>
    <row r="101" spans="1:26">
      <c r="A101" s="289">
        <v>7100</v>
      </c>
      <c r="B101" s="23" t="str">
        <f t="shared" si="4"/>
        <v>SE-NE_1500__kV_100</v>
      </c>
      <c r="C101" s="23">
        <v>802</v>
      </c>
      <c r="D101" s="141" t="str">
        <f>VLOOKUP(C101,tab_corredor!$A$2:$B$50,2,0)</f>
        <v>SE-NE</v>
      </c>
      <c r="E101" s="23">
        <v>1500</v>
      </c>
      <c r="F101" s="23" t="s">
        <v>2674</v>
      </c>
      <c r="G101" s="23">
        <v>1500</v>
      </c>
      <c r="H101" s="23">
        <v>1500</v>
      </c>
      <c r="I101" s="393">
        <v>5.0000000000000004E-6</v>
      </c>
      <c r="J101" s="393">
        <v>5.0000000000000004E-6</v>
      </c>
      <c r="K101" s="289">
        <v>1</v>
      </c>
      <c r="L101" s="290" t="s">
        <v>2622</v>
      </c>
      <c r="M101" s="23">
        <v>2015</v>
      </c>
      <c r="N101" s="23">
        <v>2100</v>
      </c>
      <c r="O101" s="291">
        <v>25</v>
      </c>
      <c r="P101" s="292">
        <v>2100</v>
      </c>
      <c r="Q101" s="293">
        <v>1</v>
      </c>
      <c r="R101" s="23"/>
      <c r="S101" s="147">
        <f t="shared" si="5"/>
        <v>2100</v>
      </c>
      <c r="T101" s="147">
        <f ca="1">IF(S101=0,"",S101*(OFFSET(cod_desembolso!$A$1,Q101,23)))</f>
        <v>2182.3840175367854</v>
      </c>
      <c r="U101" s="148">
        <f>(constantes!$B$3*(1+constantes!$B$3)^(O101))/((1+constantes!$B$3)^(O101)-1)</f>
        <v>9.3678779051968114E-2</v>
      </c>
      <c r="V101" s="147">
        <f t="shared" ca="1" si="6"/>
        <v>204.44307018537503</v>
      </c>
      <c r="W101" s="147">
        <f ca="1">(IF(S101=0,"",V101/constantes!$B$3))*1</f>
        <v>2555.538377317188</v>
      </c>
      <c r="X101" s="149">
        <f ca="1">IF(S101=0,"",PV(constantes!$B$3,O101,-V101)*constantes!$B$3)</f>
        <v>174.59072140294285</v>
      </c>
      <c r="Y101" s="84">
        <f t="shared" si="7"/>
        <v>1400</v>
      </c>
      <c r="Z101">
        <v>100</v>
      </c>
    </row>
    <row r="102" spans="1:26">
      <c r="A102" s="289">
        <v>7101</v>
      </c>
      <c r="B102" s="23" t="str">
        <f t="shared" si="4"/>
        <v>SE-NE_1500__kV_101</v>
      </c>
      <c r="C102" s="23">
        <v>802</v>
      </c>
      <c r="D102" s="141" t="str">
        <f>VLOOKUP(C102,tab_corredor!$A$2:$B$50,2,0)</f>
        <v>SE-NE</v>
      </c>
      <c r="E102" s="23">
        <v>1500</v>
      </c>
      <c r="F102" s="23" t="s">
        <v>2674</v>
      </c>
      <c r="G102" s="23">
        <v>1500</v>
      </c>
      <c r="H102" s="23">
        <v>1500</v>
      </c>
      <c r="I102" s="393">
        <v>5.0000000000000004E-6</v>
      </c>
      <c r="J102" s="393">
        <v>5.0000000000000004E-6</v>
      </c>
      <c r="K102" s="289">
        <v>1</v>
      </c>
      <c r="L102" s="290" t="s">
        <v>2622</v>
      </c>
      <c r="M102" s="23">
        <v>2015</v>
      </c>
      <c r="N102" s="23">
        <v>2100</v>
      </c>
      <c r="O102" s="291">
        <v>25</v>
      </c>
      <c r="P102" s="292">
        <v>2100</v>
      </c>
      <c r="Q102" s="293">
        <v>1</v>
      </c>
      <c r="R102" s="23"/>
      <c r="S102" s="147">
        <f t="shared" si="5"/>
        <v>2100</v>
      </c>
      <c r="T102" s="147">
        <f ca="1">IF(S102=0,"",S102*(OFFSET(cod_desembolso!$A$1,Q102,23)))</f>
        <v>2182.3840175367854</v>
      </c>
      <c r="U102" s="148">
        <f>(constantes!$B$3*(1+constantes!$B$3)^(O102))/((1+constantes!$B$3)^(O102)-1)</f>
        <v>9.3678779051968114E-2</v>
      </c>
      <c r="V102" s="147">
        <f t="shared" ca="1" si="6"/>
        <v>204.44307018537503</v>
      </c>
      <c r="W102" s="147">
        <f ca="1">(IF(S102=0,"",V102/constantes!$B$3))*1</f>
        <v>2555.538377317188</v>
      </c>
      <c r="X102" s="149">
        <f ca="1">IF(S102=0,"",PV(constantes!$B$3,O102,-V102)*constantes!$B$3)</f>
        <v>174.59072140294285</v>
      </c>
      <c r="Y102" s="84">
        <f t="shared" si="7"/>
        <v>1400</v>
      </c>
      <c r="Z102">
        <v>101</v>
      </c>
    </row>
    <row r="103" spans="1:26">
      <c r="A103" s="289">
        <v>7102</v>
      </c>
      <c r="B103" s="23" t="str">
        <f t="shared" si="4"/>
        <v>SE-NE_1500__kV_102</v>
      </c>
      <c r="C103" s="23">
        <v>802</v>
      </c>
      <c r="D103" s="141" t="str">
        <f>VLOOKUP(C103,tab_corredor!$A$2:$B$50,2,0)</f>
        <v>SE-NE</v>
      </c>
      <c r="E103" s="23">
        <v>1500</v>
      </c>
      <c r="F103" s="23" t="s">
        <v>2674</v>
      </c>
      <c r="G103" s="23">
        <v>1500</v>
      </c>
      <c r="H103" s="23">
        <v>1500</v>
      </c>
      <c r="I103" s="393">
        <v>5.0000000000000004E-6</v>
      </c>
      <c r="J103" s="393">
        <v>5.0000000000000004E-6</v>
      </c>
      <c r="K103" s="289">
        <v>1</v>
      </c>
      <c r="L103" s="290" t="s">
        <v>2622</v>
      </c>
      <c r="M103" s="23">
        <v>2015</v>
      </c>
      <c r="N103" s="23">
        <v>2100</v>
      </c>
      <c r="O103" s="291">
        <v>25</v>
      </c>
      <c r="P103" s="292">
        <v>2100</v>
      </c>
      <c r="Q103" s="293">
        <v>1</v>
      </c>
      <c r="R103" s="23"/>
      <c r="S103" s="147">
        <f t="shared" si="5"/>
        <v>2100</v>
      </c>
      <c r="T103" s="147">
        <f ca="1">IF(S103=0,"",S103*(OFFSET(cod_desembolso!$A$1,Q103,23)))</f>
        <v>2182.3840175367854</v>
      </c>
      <c r="U103" s="148">
        <f>(constantes!$B$3*(1+constantes!$B$3)^(O103))/((1+constantes!$B$3)^(O103)-1)</f>
        <v>9.3678779051968114E-2</v>
      </c>
      <c r="V103" s="147">
        <f t="shared" ca="1" si="6"/>
        <v>204.44307018537503</v>
      </c>
      <c r="W103" s="147">
        <f ca="1">(IF(S103=0,"",V103/constantes!$B$3))*1</f>
        <v>2555.538377317188</v>
      </c>
      <c r="X103" s="149">
        <f ca="1">IF(S103=0,"",PV(constantes!$B$3,O103,-V103)*constantes!$B$3)</f>
        <v>174.59072140294285</v>
      </c>
      <c r="Y103" s="84">
        <f t="shared" si="7"/>
        <v>1400</v>
      </c>
      <c r="Z103">
        <v>102</v>
      </c>
    </row>
    <row r="104" spans="1:26">
      <c r="A104" s="289">
        <v>7103</v>
      </c>
      <c r="B104" s="23" t="str">
        <f t="shared" si="4"/>
        <v>SE-NE_1500__kV_103</v>
      </c>
      <c r="C104" s="23">
        <v>802</v>
      </c>
      <c r="D104" s="141" t="str">
        <f>VLOOKUP(C104,tab_corredor!$A$2:$B$50,2,0)</f>
        <v>SE-NE</v>
      </c>
      <c r="E104" s="23">
        <v>1500</v>
      </c>
      <c r="F104" s="23" t="s">
        <v>2674</v>
      </c>
      <c r="G104" s="23">
        <v>1500</v>
      </c>
      <c r="H104" s="23">
        <v>1500</v>
      </c>
      <c r="I104" s="393">
        <v>5.0000000000000004E-6</v>
      </c>
      <c r="J104" s="393">
        <v>5.0000000000000004E-6</v>
      </c>
      <c r="K104" s="289">
        <v>1</v>
      </c>
      <c r="L104" s="290" t="s">
        <v>2622</v>
      </c>
      <c r="M104" s="23">
        <v>2015</v>
      </c>
      <c r="N104" s="23">
        <v>2100</v>
      </c>
      <c r="O104" s="291">
        <v>25</v>
      </c>
      <c r="P104" s="292">
        <v>2100</v>
      </c>
      <c r="Q104" s="293">
        <v>1</v>
      </c>
      <c r="R104" s="23"/>
      <c r="S104" s="147">
        <f t="shared" si="5"/>
        <v>2100</v>
      </c>
      <c r="T104" s="147">
        <f ca="1">IF(S104=0,"",S104*(OFFSET(cod_desembolso!$A$1,Q104,23)))</f>
        <v>2182.3840175367854</v>
      </c>
      <c r="U104" s="148">
        <f>(constantes!$B$3*(1+constantes!$B$3)^(O104))/((1+constantes!$B$3)^(O104)-1)</f>
        <v>9.3678779051968114E-2</v>
      </c>
      <c r="V104" s="147">
        <f t="shared" ca="1" si="6"/>
        <v>204.44307018537503</v>
      </c>
      <c r="W104" s="147">
        <f ca="1">(IF(S104=0,"",V104/constantes!$B$3))*1</f>
        <v>2555.538377317188</v>
      </c>
      <c r="X104" s="149">
        <f ca="1">IF(S104=0,"",PV(constantes!$B$3,O104,-V104)*constantes!$B$3)</f>
        <v>174.59072140294285</v>
      </c>
      <c r="Y104" s="84">
        <f t="shared" si="7"/>
        <v>1400</v>
      </c>
      <c r="Z104">
        <v>103</v>
      </c>
    </row>
    <row r="105" spans="1:26">
      <c r="A105" s="289">
        <v>7104</v>
      </c>
      <c r="B105" s="23" t="str">
        <f t="shared" si="4"/>
        <v>SE-NE_1500__kV_104</v>
      </c>
      <c r="C105" s="23">
        <v>802</v>
      </c>
      <c r="D105" s="141" t="str">
        <f>VLOOKUP(C105,tab_corredor!$A$2:$B$50,2,0)</f>
        <v>SE-NE</v>
      </c>
      <c r="E105" s="23">
        <v>1500</v>
      </c>
      <c r="F105" s="23" t="s">
        <v>2674</v>
      </c>
      <c r="G105" s="23">
        <v>1500</v>
      </c>
      <c r="H105" s="23">
        <v>1500</v>
      </c>
      <c r="I105" s="393">
        <v>5.0000000000000004E-6</v>
      </c>
      <c r="J105" s="393">
        <v>5.0000000000000004E-6</v>
      </c>
      <c r="K105" s="289">
        <v>1</v>
      </c>
      <c r="L105" s="290" t="s">
        <v>2622</v>
      </c>
      <c r="M105" s="23">
        <v>2015</v>
      </c>
      <c r="N105" s="23">
        <v>2100</v>
      </c>
      <c r="O105" s="291">
        <v>25</v>
      </c>
      <c r="P105" s="292">
        <v>2100</v>
      </c>
      <c r="Q105" s="293">
        <v>1</v>
      </c>
      <c r="R105" s="23"/>
      <c r="S105" s="147">
        <f t="shared" si="5"/>
        <v>2100</v>
      </c>
      <c r="T105" s="147">
        <f ca="1">IF(S105=0,"",S105*(OFFSET(cod_desembolso!$A$1,Q105,23)))</f>
        <v>2182.3840175367854</v>
      </c>
      <c r="U105" s="148">
        <f>(constantes!$B$3*(1+constantes!$B$3)^(O105))/((1+constantes!$B$3)^(O105)-1)</f>
        <v>9.3678779051968114E-2</v>
      </c>
      <c r="V105" s="147">
        <f t="shared" ca="1" si="6"/>
        <v>204.44307018537503</v>
      </c>
      <c r="W105" s="147">
        <f ca="1">(IF(S105=0,"",V105/constantes!$B$3))*1</f>
        <v>2555.538377317188</v>
      </c>
      <c r="X105" s="149">
        <f ca="1">IF(S105=0,"",PV(constantes!$B$3,O105,-V105)*constantes!$B$3)</f>
        <v>174.59072140294285</v>
      </c>
      <c r="Y105" s="84">
        <f t="shared" si="7"/>
        <v>1400</v>
      </c>
      <c r="Z105">
        <v>104</v>
      </c>
    </row>
    <row r="106" spans="1:26">
      <c r="A106" s="289">
        <v>7105</v>
      </c>
      <c r="B106" s="23" t="str">
        <f t="shared" si="4"/>
        <v>SE-NE_1500__kV_105</v>
      </c>
      <c r="C106" s="23">
        <v>802</v>
      </c>
      <c r="D106" s="141" t="str">
        <f>VLOOKUP(C106,tab_corredor!$A$2:$B$50,2,0)</f>
        <v>SE-NE</v>
      </c>
      <c r="E106" s="23">
        <v>1500</v>
      </c>
      <c r="F106" s="23" t="s">
        <v>2674</v>
      </c>
      <c r="G106" s="23">
        <v>1500</v>
      </c>
      <c r="H106" s="23">
        <v>1500</v>
      </c>
      <c r="I106" s="393">
        <v>5.0000000000000004E-6</v>
      </c>
      <c r="J106" s="393">
        <v>5.0000000000000004E-6</v>
      </c>
      <c r="K106" s="289">
        <v>1</v>
      </c>
      <c r="L106" s="290" t="s">
        <v>2622</v>
      </c>
      <c r="M106" s="23">
        <v>2015</v>
      </c>
      <c r="N106" s="23">
        <v>2100</v>
      </c>
      <c r="O106" s="291">
        <v>25</v>
      </c>
      <c r="P106" s="292">
        <v>2100</v>
      </c>
      <c r="Q106" s="293">
        <v>1</v>
      </c>
      <c r="R106" s="23"/>
      <c r="S106" s="147">
        <f t="shared" si="5"/>
        <v>2100</v>
      </c>
      <c r="T106" s="147">
        <f ca="1">IF(S106=0,"",S106*(OFFSET(cod_desembolso!$A$1,Q106,23)))</f>
        <v>2182.3840175367854</v>
      </c>
      <c r="U106" s="148">
        <f>(constantes!$B$3*(1+constantes!$B$3)^(O106))/((1+constantes!$B$3)^(O106)-1)</f>
        <v>9.3678779051968114E-2</v>
      </c>
      <c r="V106" s="147">
        <f t="shared" ca="1" si="6"/>
        <v>204.44307018537503</v>
      </c>
      <c r="W106" s="147">
        <f ca="1">(IF(S106=0,"",V106/constantes!$B$3))*1</f>
        <v>2555.538377317188</v>
      </c>
      <c r="X106" s="149">
        <f ca="1">IF(S106=0,"",PV(constantes!$B$3,O106,-V106)*constantes!$B$3)</f>
        <v>174.59072140294285</v>
      </c>
      <c r="Y106" s="84">
        <f t="shared" si="7"/>
        <v>1400</v>
      </c>
      <c r="Z106">
        <v>105</v>
      </c>
    </row>
    <row r="107" spans="1:26">
      <c r="A107" s="289">
        <v>7106</v>
      </c>
      <c r="B107" s="23" t="str">
        <f t="shared" si="4"/>
        <v>SE-NE_1500__kV_106</v>
      </c>
      <c r="C107" s="23">
        <v>802</v>
      </c>
      <c r="D107" s="141" t="str">
        <f>VLOOKUP(C107,tab_corredor!$A$2:$B$50,2,0)</f>
        <v>SE-NE</v>
      </c>
      <c r="E107" s="23">
        <v>1500</v>
      </c>
      <c r="F107" s="23" t="s">
        <v>2674</v>
      </c>
      <c r="G107" s="23">
        <v>1500</v>
      </c>
      <c r="H107" s="23">
        <v>1500</v>
      </c>
      <c r="I107" s="393">
        <v>5.0000000000000004E-6</v>
      </c>
      <c r="J107" s="393">
        <v>5.0000000000000004E-6</v>
      </c>
      <c r="K107" s="289">
        <v>1</v>
      </c>
      <c r="L107" s="290" t="s">
        <v>2622</v>
      </c>
      <c r="M107" s="23">
        <v>2015</v>
      </c>
      <c r="N107" s="23">
        <v>2100</v>
      </c>
      <c r="O107" s="291">
        <v>25</v>
      </c>
      <c r="P107" s="292">
        <v>2100</v>
      </c>
      <c r="Q107" s="293">
        <v>1</v>
      </c>
      <c r="R107" s="23"/>
      <c r="S107" s="147">
        <f t="shared" si="5"/>
        <v>2100</v>
      </c>
      <c r="T107" s="147">
        <f ca="1">IF(S107=0,"",S107*(OFFSET(cod_desembolso!$A$1,Q107,23)))</f>
        <v>2182.3840175367854</v>
      </c>
      <c r="U107" s="148">
        <f>(constantes!$B$3*(1+constantes!$B$3)^(O107))/((1+constantes!$B$3)^(O107)-1)</f>
        <v>9.3678779051968114E-2</v>
      </c>
      <c r="V107" s="147">
        <f t="shared" ca="1" si="6"/>
        <v>204.44307018537503</v>
      </c>
      <c r="W107" s="147">
        <f ca="1">(IF(S107=0,"",V107/constantes!$B$3))*1</f>
        <v>2555.538377317188</v>
      </c>
      <c r="X107" s="149">
        <f ca="1">IF(S107=0,"",PV(constantes!$B$3,O107,-V107)*constantes!$B$3)</f>
        <v>174.59072140294285</v>
      </c>
      <c r="Y107" s="84">
        <f t="shared" si="7"/>
        <v>1400</v>
      </c>
      <c r="Z107">
        <v>106</v>
      </c>
    </row>
    <row r="108" spans="1:26">
      <c r="A108" s="289">
        <v>7107</v>
      </c>
      <c r="B108" s="23" t="str">
        <f t="shared" si="4"/>
        <v>SE-NE_1500__kV_107</v>
      </c>
      <c r="C108" s="23">
        <v>802</v>
      </c>
      <c r="D108" s="141" t="str">
        <f>VLOOKUP(C108,tab_corredor!$A$2:$B$50,2,0)</f>
        <v>SE-NE</v>
      </c>
      <c r="E108" s="23">
        <v>1500</v>
      </c>
      <c r="F108" s="23" t="s">
        <v>2674</v>
      </c>
      <c r="G108" s="23">
        <v>1500</v>
      </c>
      <c r="H108" s="23">
        <v>1500</v>
      </c>
      <c r="I108" s="393">
        <v>5.0000000000000004E-6</v>
      </c>
      <c r="J108" s="393">
        <v>5.0000000000000004E-6</v>
      </c>
      <c r="K108" s="289">
        <v>1</v>
      </c>
      <c r="L108" s="290" t="s">
        <v>2622</v>
      </c>
      <c r="M108" s="23">
        <v>2015</v>
      </c>
      <c r="N108" s="23">
        <v>2100</v>
      </c>
      <c r="O108" s="291">
        <v>25</v>
      </c>
      <c r="P108" s="292">
        <v>2100</v>
      </c>
      <c r="Q108" s="293">
        <v>1</v>
      </c>
      <c r="R108" s="23"/>
      <c r="S108" s="147">
        <f t="shared" si="5"/>
        <v>2100</v>
      </c>
      <c r="T108" s="147">
        <f ca="1">IF(S108=0,"",S108*(OFFSET(cod_desembolso!$A$1,Q108,23)))</f>
        <v>2182.3840175367854</v>
      </c>
      <c r="U108" s="148">
        <f>(constantes!$B$3*(1+constantes!$B$3)^(O108))/((1+constantes!$B$3)^(O108)-1)</f>
        <v>9.3678779051968114E-2</v>
      </c>
      <c r="V108" s="147">
        <f t="shared" ca="1" si="6"/>
        <v>204.44307018537503</v>
      </c>
      <c r="W108" s="147">
        <f ca="1">(IF(S108=0,"",V108/constantes!$B$3))*1</f>
        <v>2555.538377317188</v>
      </c>
      <c r="X108" s="149">
        <f ca="1">IF(S108=0,"",PV(constantes!$B$3,O108,-V108)*constantes!$B$3)</f>
        <v>174.59072140294285</v>
      </c>
      <c r="Y108" s="84">
        <f t="shared" si="7"/>
        <v>1400</v>
      </c>
      <c r="Z108">
        <v>107</v>
      </c>
    </row>
    <row r="109" spans="1:26">
      <c r="A109" s="289">
        <v>7108</v>
      </c>
      <c r="B109" s="23" t="str">
        <f t="shared" si="4"/>
        <v>SE-NE_1500__kV_108</v>
      </c>
      <c r="C109" s="23">
        <v>802</v>
      </c>
      <c r="D109" s="141" t="str">
        <f>VLOOKUP(C109,tab_corredor!$A$2:$B$50,2,0)</f>
        <v>SE-NE</v>
      </c>
      <c r="E109" s="23">
        <v>1500</v>
      </c>
      <c r="F109" s="23" t="s">
        <v>2674</v>
      </c>
      <c r="G109" s="23">
        <v>1500</v>
      </c>
      <c r="H109" s="23">
        <v>1500</v>
      </c>
      <c r="I109" s="393">
        <v>5.0000000000000004E-6</v>
      </c>
      <c r="J109" s="393">
        <v>5.0000000000000004E-6</v>
      </c>
      <c r="K109" s="289">
        <v>1</v>
      </c>
      <c r="L109" s="290" t="s">
        <v>2622</v>
      </c>
      <c r="M109" s="23">
        <v>2015</v>
      </c>
      <c r="N109" s="23">
        <v>2100</v>
      </c>
      <c r="O109" s="291">
        <v>25</v>
      </c>
      <c r="P109" s="292">
        <v>2100</v>
      </c>
      <c r="Q109" s="293">
        <v>1</v>
      </c>
      <c r="R109" s="23"/>
      <c r="S109" s="147">
        <f t="shared" si="5"/>
        <v>2100</v>
      </c>
      <c r="T109" s="147">
        <f ca="1">IF(S109=0,"",S109*(OFFSET(cod_desembolso!$A$1,Q109,23)))</f>
        <v>2182.3840175367854</v>
      </c>
      <c r="U109" s="148">
        <f>(constantes!$B$3*(1+constantes!$B$3)^(O109))/((1+constantes!$B$3)^(O109)-1)</f>
        <v>9.3678779051968114E-2</v>
      </c>
      <c r="V109" s="147">
        <f t="shared" ca="1" si="6"/>
        <v>204.44307018537503</v>
      </c>
      <c r="W109" s="147">
        <f ca="1">(IF(S109=0,"",V109/constantes!$B$3))*1</f>
        <v>2555.538377317188</v>
      </c>
      <c r="X109" s="149">
        <f ca="1">IF(S109=0,"",PV(constantes!$B$3,O109,-V109)*constantes!$B$3)</f>
        <v>174.59072140294285</v>
      </c>
      <c r="Y109" s="84">
        <f t="shared" si="7"/>
        <v>1400</v>
      </c>
      <c r="Z109">
        <v>108</v>
      </c>
    </row>
    <row r="110" spans="1:26">
      <c r="A110" s="289">
        <v>7109</v>
      </c>
      <c r="B110" s="23" t="str">
        <f t="shared" si="4"/>
        <v>SE-NE_1500__kV_109</v>
      </c>
      <c r="C110" s="23">
        <v>802</v>
      </c>
      <c r="D110" s="141" t="str">
        <f>VLOOKUP(C110,tab_corredor!$A$2:$B$50,2,0)</f>
        <v>SE-NE</v>
      </c>
      <c r="E110" s="23">
        <v>1500</v>
      </c>
      <c r="F110" s="23" t="s">
        <v>2674</v>
      </c>
      <c r="G110" s="23">
        <v>1500</v>
      </c>
      <c r="H110" s="23">
        <v>1500</v>
      </c>
      <c r="I110" s="393">
        <v>5.0000000000000004E-6</v>
      </c>
      <c r="J110" s="393">
        <v>5.0000000000000004E-6</v>
      </c>
      <c r="K110" s="289">
        <v>1</v>
      </c>
      <c r="L110" s="290" t="s">
        <v>2622</v>
      </c>
      <c r="M110" s="23">
        <v>2015</v>
      </c>
      <c r="N110" s="23">
        <v>2100</v>
      </c>
      <c r="O110" s="291">
        <v>25</v>
      </c>
      <c r="P110" s="292">
        <v>2100</v>
      </c>
      <c r="Q110" s="293">
        <v>1</v>
      </c>
      <c r="R110" s="23"/>
      <c r="S110" s="147">
        <f t="shared" si="5"/>
        <v>2100</v>
      </c>
      <c r="T110" s="147">
        <f ca="1">IF(S110=0,"",S110*(OFFSET(cod_desembolso!$A$1,Q110,23)))</f>
        <v>2182.3840175367854</v>
      </c>
      <c r="U110" s="148">
        <f>(constantes!$B$3*(1+constantes!$B$3)^(O110))/((1+constantes!$B$3)^(O110)-1)</f>
        <v>9.3678779051968114E-2</v>
      </c>
      <c r="V110" s="147">
        <f t="shared" ca="1" si="6"/>
        <v>204.44307018537503</v>
      </c>
      <c r="W110" s="147">
        <f ca="1">(IF(S110=0,"",V110/constantes!$B$3))*1</f>
        <v>2555.538377317188</v>
      </c>
      <c r="X110" s="149">
        <f ca="1">IF(S110=0,"",PV(constantes!$B$3,O110,-V110)*constantes!$B$3)</f>
        <v>174.59072140294285</v>
      </c>
      <c r="Y110" s="84">
        <f t="shared" si="7"/>
        <v>1400</v>
      </c>
      <c r="Z110">
        <v>109</v>
      </c>
    </row>
    <row r="111" spans="1:26">
      <c r="A111" s="289">
        <v>7110</v>
      </c>
      <c r="B111" s="23" t="str">
        <f t="shared" si="4"/>
        <v>SE-NE_1500__kV_110</v>
      </c>
      <c r="C111" s="23">
        <v>802</v>
      </c>
      <c r="D111" s="141" t="str">
        <f>VLOOKUP(C111,tab_corredor!$A$2:$B$50,2,0)</f>
        <v>SE-NE</v>
      </c>
      <c r="E111" s="23">
        <v>1500</v>
      </c>
      <c r="F111" s="23" t="s">
        <v>2674</v>
      </c>
      <c r="G111" s="23">
        <v>1500</v>
      </c>
      <c r="H111" s="23">
        <v>1500</v>
      </c>
      <c r="I111" s="393">
        <v>5.0000000000000004E-6</v>
      </c>
      <c r="J111" s="393">
        <v>5.0000000000000004E-6</v>
      </c>
      <c r="K111" s="289">
        <v>1</v>
      </c>
      <c r="L111" s="290" t="s">
        <v>2622</v>
      </c>
      <c r="M111" s="23">
        <v>2015</v>
      </c>
      <c r="N111" s="23">
        <v>2100</v>
      </c>
      <c r="O111" s="291">
        <v>25</v>
      </c>
      <c r="P111" s="292">
        <v>2100</v>
      </c>
      <c r="Q111" s="293">
        <v>1</v>
      </c>
      <c r="R111" s="23"/>
      <c r="S111" s="147">
        <f t="shared" si="5"/>
        <v>2100</v>
      </c>
      <c r="T111" s="147">
        <f ca="1">IF(S111=0,"",S111*(OFFSET(cod_desembolso!$A$1,Q111,23)))</f>
        <v>2182.3840175367854</v>
      </c>
      <c r="U111" s="148">
        <f>(constantes!$B$3*(1+constantes!$B$3)^(O111))/((1+constantes!$B$3)^(O111)-1)</f>
        <v>9.3678779051968114E-2</v>
      </c>
      <c r="V111" s="147">
        <f t="shared" ca="1" si="6"/>
        <v>204.44307018537503</v>
      </c>
      <c r="W111" s="147">
        <f ca="1">(IF(S111=0,"",V111/constantes!$B$3))*1</f>
        <v>2555.538377317188</v>
      </c>
      <c r="X111" s="149">
        <f ca="1">IF(S111=0,"",PV(constantes!$B$3,O111,-V111)*constantes!$B$3)</f>
        <v>174.59072140294285</v>
      </c>
      <c r="Y111" s="84">
        <f t="shared" si="7"/>
        <v>1400</v>
      </c>
      <c r="Z111">
        <v>110</v>
      </c>
    </row>
    <row r="112" spans="1:26">
      <c r="A112" s="289">
        <v>7111</v>
      </c>
      <c r="B112" s="23" t="str">
        <f t="shared" si="4"/>
        <v>SE-NE_1500__kV_111</v>
      </c>
      <c r="C112" s="23">
        <v>802</v>
      </c>
      <c r="D112" s="141" t="str">
        <f>VLOOKUP(C112,tab_corredor!$A$2:$B$50,2,0)</f>
        <v>SE-NE</v>
      </c>
      <c r="E112" s="23">
        <v>1500</v>
      </c>
      <c r="F112" s="23" t="s">
        <v>2674</v>
      </c>
      <c r="G112" s="23">
        <v>1500</v>
      </c>
      <c r="H112" s="23">
        <v>1500</v>
      </c>
      <c r="I112" s="393">
        <v>5.0000000000000004E-6</v>
      </c>
      <c r="J112" s="393">
        <v>5.0000000000000004E-6</v>
      </c>
      <c r="K112" s="289">
        <v>1</v>
      </c>
      <c r="L112" s="290" t="s">
        <v>2622</v>
      </c>
      <c r="M112" s="23">
        <v>2015</v>
      </c>
      <c r="N112" s="23">
        <v>2100</v>
      </c>
      <c r="O112" s="291">
        <v>25</v>
      </c>
      <c r="P112" s="292">
        <v>2100</v>
      </c>
      <c r="Q112" s="293">
        <v>1</v>
      </c>
      <c r="R112" s="23"/>
      <c r="S112" s="147">
        <f t="shared" si="5"/>
        <v>2100</v>
      </c>
      <c r="T112" s="147">
        <f ca="1">IF(S112=0,"",S112*(OFFSET(cod_desembolso!$A$1,Q112,23)))</f>
        <v>2182.3840175367854</v>
      </c>
      <c r="U112" s="148">
        <f>(constantes!$B$3*(1+constantes!$B$3)^(O112))/((1+constantes!$B$3)^(O112)-1)</f>
        <v>9.3678779051968114E-2</v>
      </c>
      <c r="V112" s="147">
        <f t="shared" ca="1" si="6"/>
        <v>204.44307018537503</v>
      </c>
      <c r="W112" s="147">
        <f ca="1">(IF(S112=0,"",V112/constantes!$B$3))*1</f>
        <v>2555.538377317188</v>
      </c>
      <c r="X112" s="149">
        <f ca="1">IF(S112=0,"",PV(constantes!$B$3,O112,-V112)*constantes!$B$3)</f>
        <v>174.59072140294285</v>
      </c>
      <c r="Y112" s="84">
        <f t="shared" si="7"/>
        <v>1400</v>
      </c>
      <c r="Z112">
        <v>111</v>
      </c>
    </row>
    <row r="113" spans="1:26">
      <c r="A113" s="289">
        <v>7112</v>
      </c>
      <c r="B113" s="23" t="str">
        <f t="shared" si="4"/>
        <v>SE-Imp_1500__kV_112</v>
      </c>
      <c r="C113" s="23">
        <v>805</v>
      </c>
      <c r="D113" s="141" t="str">
        <f>VLOOKUP(C113,tab_corredor!$A$2:$B$50,2,0)</f>
        <v>SE-Imp</v>
      </c>
      <c r="E113" s="23">
        <v>1500</v>
      </c>
      <c r="F113" s="23" t="s">
        <v>2674</v>
      </c>
      <c r="G113" s="23">
        <v>1500</v>
      </c>
      <c r="H113" s="23">
        <v>1500</v>
      </c>
      <c r="I113" s="393">
        <v>5.0000000000000004E-6</v>
      </c>
      <c r="J113" s="393">
        <v>5.0000000000000004E-6</v>
      </c>
      <c r="K113" s="289">
        <v>1</v>
      </c>
      <c r="L113" s="290" t="s">
        <v>2622</v>
      </c>
      <c r="M113" s="23">
        <v>2015</v>
      </c>
      <c r="N113" s="23">
        <v>2100</v>
      </c>
      <c r="O113" s="291">
        <v>25</v>
      </c>
      <c r="P113" s="292">
        <v>2700</v>
      </c>
      <c r="Q113" s="293">
        <v>1</v>
      </c>
      <c r="R113" s="23"/>
      <c r="S113" s="147">
        <f t="shared" si="5"/>
        <v>2700</v>
      </c>
      <c r="T113" s="147">
        <f ca="1">IF(S113=0,"",S113*(OFFSET(cod_desembolso!$A$1,Q113,23)))</f>
        <v>2805.9223082615817</v>
      </c>
      <c r="U113" s="148">
        <f>(constantes!$B$3*(1+constantes!$B$3)^(O113))/((1+constantes!$B$3)^(O113)-1)</f>
        <v>9.3678779051968114E-2</v>
      </c>
      <c r="V113" s="147">
        <f t="shared" ca="1" si="6"/>
        <v>262.85537595262508</v>
      </c>
      <c r="W113" s="147">
        <f ca="1">(IF(S113=0,"",V113/constantes!$B$3))*1</f>
        <v>3285.6921994078134</v>
      </c>
      <c r="X113" s="149">
        <f ca="1">IF(S113=0,"",PV(constantes!$B$3,O113,-V113)*constantes!$B$3)</f>
        <v>224.47378466092658</v>
      </c>
      <c r="Y113" s="84">
        <f t="shared" si="7"/>
        <v>1800</v>
      </c>
      <c r="Z113">
        <v>112</v>
      </c>
    </row>
    <row r="114" spans="1:26">
      <c r="A114" s="289">
        <v>7113</v>
      </c>
      <c r="B114" s="23" t="str">
        <f t="shared" si="4"/>
        <v>SE-Imp_1500__kV_113</v>
      </c>
      <c r="C114" s="23">
        <v>805</v>
      </c>
      <c r="D114" s="141" t="str">
        <f>VLOOKUP(C114,tab_corredor!$A$2:$B$50,2,0)</f>
        <v>SE-Imp</v>
      </c>
      <c r="E114" s="23">
        <v>1500</v>
      </c>
      <c r="F114" s="23" t="s">
        <v>2674</v>
      </c>
      <c r="G114" s="23">
        <v>1500</v>
      </c>
      <c r="H114" s="23">
        <v>1500</v>
      </c>
      <c r="I114" s="393">
        <v>5.0000000000000004E-6</v>
      </c>
      <c r="J114" s="393">
        <v>5.0000000000000004E-6</v>
      </c>
      <c r="K114" s="289">
        <v>1</v>
      </c>
      <c r="L114" s="290" t="s">
        <v>2622</v>
      </c>
      <c r="M114" s="23">
        <v>2015</v>
      </c>
      <c r="N114" s="23">
        <v>2100</v>
      </c>
      <c r="O114" s="291">
        <v>25</v>
      </c>
      <c r="P114" s="292">
        <v>2700</v>
      </c>
      <c r="Q114" s="293">
        <v>1</v>
      </c>
      <c r="R114" s="23"/>
      <c r="S114" s="147">
        <f t="shared" si="5"/>
        <v>2700</v>
      </c>
      <c r="T114" s="147">
        <f ca="1">IF(S114=0,"",S114*(OFFSET(cod_desembolso!$A$1,Q114,23)))</f>
        <v>2805.9223082615817</v>
      </c>
      <c r="U114" s="148">
        <f>(constantes!$B$3*(1+constantes!$B$3)^(O114))/((1+constantes!$B$3)^(O114)-1)</f>
        <v>9.3678779051968114E-2</v>
      </c>
      <c r="V114" s="147">
        <f t="shared" ca="1" si="6"/>
        <v>262.85537595262508</v>
      </c>
      <c r="W114" s="147">
        <f ca="1">(IF(S114=0,"",V114/constantes!$B$3))*1</f>
        <v>3285.6921994078134</v>
      </c>
      <c r="X114" s="149">
        <f ca="1">IF(S114=0,"",PV(constantes!$B$3,O114,-V114)*constantes!$B$3)</f>
        <v>224.47378466092658</v>
      </c>
      <c r="Y114" s="84">
        <f t="shared" si="7"/>
        <v>1800</v>
      </c>
      <c r="Z114">
        <v>113</v>
      </c>
    </row>
    <row r="115" spans="1:26">
      <c r="A115" s="289">
        <v>7114</v>
      </c>
      <c r="B115" s="23" t="str">
        <f t="shared" si="4"/>
        <v>SE-Imp_1500__kV_114</v>
      </c>
      <c r="C115" s="23">
        <v>805</v>
      </c>
      <c r="D115" s="141" t="str">
        <f>VLOOKUP(C115,tab_corredor!$A$2:$B$50,2,0)</f>
        <v>SE-Imp</v>
      </c>
      <c r="E115" s="23">
        <v>1500</v>
      </c>
      <c r="F115" s="23" t="s">
        <v>2674</v>
      </c>
      <c r="G115" s="23">
        <v>1500</v>
      </c>
      <c r="H115" s="23">
        <v>1500</v>
      </c>
      <c r="I115" s="393">
        <v>5.0000000000000004E-6</v>
      </c>
      <c r="J115" s="393">
        <v>5.0000000000000004E-6</v>
      </c>
      <c r="K115" s="289">
        <v>1</v>
      </c>
      <c r="L115" s="290" t="s">
        <v>2622</v>
      </c>
      <c r="M115" s="23">
        <v>2015</v>
      </c>
      <c r="N115" s="23">
        <v>2100</v>
      </c>
      <c r="O115" s="291">
        <v>25</v>
      </c>
      <c r="P115" s="292">
        <v>2700</v>
      </c>
      <c r="Q115" s="293">
        <v>1</v>
      </c>
      <c r="R115" s="23"/>
      <c r="S115" s="147">
        <f t="shared" si="5"/>
        <v>2700</v>
      </c>
      <c r="T115" s="147">
        <f ca="1">IF(S115=0,"",S115*(OFFSET(cod_desembolso!$A$1,Q115,23)))</f>
        <v>2805.9223082615817</v>
      </c>
      <c r="U115" s="148">
        <f>(constantes!$B$3*(1+constantes!$B$3)^(O115))/((1+constantes!$B$3)^(O115)-1)</f>
        <v>9.3678779051968114E-2</v>
      </c>
      <c r="V115" s="147">
        <f t="shared" ca="1" si="6"/>
        <v>262.85537595262508</v>
      </c>
      <c r="W115" s="147">
        <f ca="1">(IF(S115=0,"",V115/constantes!$B$3))*1</f>
        <v>3285.6921994078134</v>
      </c>
      <c r="X115" s="149">
        <f ca="1">IF(S115=0,"",PV(constantes!$B$3,O115,-V115)*constantes!$B$3)</f>
        <v>224.47378466092658</v>
      </c>
      <c r="Y115" s="84">
        <f t="shared" si="7"/>
        <v>1800</v>
      </c>
      <c r="Z115">
        <v>114</v>
      </c>
    </row>
    <row r="116" spans="1:26">
      <c r="A116" s="289">
        <v>7115</v>
      </c>
      <c r="B116" s="23" t="str">
        <f t="shared" si="4"/>
        <v>SE-Imp_1500__kV_115</v>
      </c>
      <c r="C116" s="23">
        <v>805</v>
      </c>
      <c r="D116" s="141" t="str">
        <f>VLOOKUP(C116,tab_corredor!$A$2:$B$50,2,0)</f>
        <v>SE-Imp</v>
      </c>
      <c r="E116" s="23">
        <v>1500</v>
      </c>
      <c r="F116" s="23" t="s">
        <v>2674</v>
      </c>
      <c r="G116" s="23">
        <v>1500</v>
      </c>
      <c r="H116" s="23">
        <v>1500</v>
      </c>
      <c r="I116" s="393">
        <v>5.0000000000000004E-6</v>
      </c>
      <c r="J116" s="393">
        <v>5.0000000000000004E-6</v>
      </c>
      <c r="K116" s="289">
        <v>1</v>
      </c>
      <c r="L116" s="290" t="s">
        <v>2622</v>
      </c>
      <c r="M116" s="23">
        <v>2015</v>
      </c>
      <c r="N116" s="23">
        <v>2100</v>
      </c>
      <c r="O116" s="291">
        <v>25</v>
      </c>
      <c r="P116" s="292">
        <v>2700</v>
      </c>
      <c r="Q116" s="293">
        <v>1</v>
      </c>
      <c r="R116" s="23"/>
      <c r="S116" s="147">
        <f t="shared" si="5"/>
        <v>2700</v>
      </c>
      <c r="T116" s="147">
        <f ca="1">IF(S116=0,"",S116*(OFFSET(cod_desembolso!$A$1,Q116,23)))</f>
        <v>2805.9223082615817</v>
      </c>
      <c r="U116" s="148">
        <f>(constantes!$B$3*(1+constantes!$B$3)^(O116))/((1+constantes!$B$3)^(O116)-1)</f>
        <v>9.3678779051968114E-2</v>
      </c>
      <c r="V116" s="147">
        <f t="shared" ca="1" si="6"/>
        <v>262.85537595262508</v>
      </c>
      <c r="W116" s="147">
        <f ca="1">(IF(S116=0,"",V116/constantes!$B$3))*1</f>
        <v>3285.6921994078134</v>
      </c>
      <c r="X116" s="149">
        <f ca="1">IF(S116=0,"",PV(constantes!$B$3,O116,-V116)*constantes!$B$3)</f>
        <v>224.47378466092658</v>
      </c>
      <c r="Y116" s="84">
        <f t="shared" si="7"/>
        <v>1800</v>
      </c>
      <c r="Z116">
        <v>115</v>
      </c>
    </row>
    <row r="117" spans="1:26">
      <c r="A117" s="289">
        <v>7116</v>
      </c>
      <c r="B117" s="23" t="str">
        <f t="shared" si="4"/>
        <v>SE-Imp_1500__kV_116</v>
      </c>
      <c r="C117" s="23">
        <v>805</v>
      </c>
      <c r="D117" s="141" t="str">
        <f>VLOOKUP(C117,tab_corredor!$A$2:$B$50,2,0)</f>
        <v>SE-Imp</v>
      </c>
      <c r="E117" s="23">
        <v>1500</v>
      </c>
      <c r="F117" s="23" t="s">
        <v>2674</v>
      </c>
      <c r="G117" s="23">
        <v>1500</v>
      </c>
      <c r="H117" s="23">
        <v>1500</v>
      </c>
      <c r="I117" s="393">
        <v>5.0000000000000004E-6</v>
      </c>
      <c r="J117" s="393">
        <v>5.0000000000000004E-6</v>
      </c>
      <c r="K117" s="289">
        <v>1</v>
      </c>
      <c r="L117" s="290" t="s">
        <v>2622</v>
      </c>
      <c r="M117" s="23">
        <v>2015</v>
      </c>
      <c r="N117" s="23">
        <v>2100</v>
      </c>
      <c r="O117" s="291">
        <v>25</v>
      </c>
      <c r="P117" s="292">
        <v>2700</v>
      </c>
      <c r="Q117" s="293">
        <v>1</v>
      </c>
      <c r="R117" s="23"/>
      <c r="S117" s="147">
        <f t="shared" si="5"/>
        <v>2700</v>
      </c>
      <c r="T117" s="147">
        <f ca="1">IF(S117=0,"",S117*(OFFSET(cod_desembolso!$A$1,Q117,23)))</f>
        <v>2805.9223082615817</v>
      </c>
      <c r="U117" s="148">
        <f>(constantes!$B$3*(1+constantes!$B$3)^(O117))/((1+constantes!$B$3)^(O117)-1)</f>
        <v>9.3678779051968114E-2</v>
      </c>
      <c r="V117" s="147">
        <f t="shared" ca="1" si="6"/>
        <v>262.85537595262508</v>
      </c>
      <c r="W117" s="147">
        <f ca="1">(IF(S117=0,"",V117/constantes!$B$3))*1</f>
        <v>3285.6921994078134</v>
      </c>
      <c r="X117" s="149">
        <f ca="1">IF(S117=0,"",PV(constantes!$B$3,O117,-V117)*constantes!$B$3)</f>
        <v>224.47378466092658</v>
      </c>
      <c r="Y117" s="84">
        <f t="shared" si="7"/>
        <v>1800</v>
      </c>
      <c r="Z117">
        <v>116</v>
      </c>
    </row>
    <row r="118" spans="1:26">
      <c r="A118" s="289">
        <v>7117</v>
      </c>
      <c r="B118" s="23" t="str">
        <f t="shared" si="4"/>
        <v>SE-Imp_1500__kV_117</v>
      </c>
      <c r="C118" s="23">
        <v>805</v>
      </c>
      <c r="D118" s="141" t="str">
        <f>VLOOKUP(C118,tab_corredor!$A$2:$B$50,2,0)</f>
        <v>SE-Imp</v>
      </c>
      <c r="E118" s="23">
        <v>1500</v>
      </c>
      <c r="F118" s="23" t="s">
        <v>2674</v>
      </c>
      <c r="G118" s="23">
        <v>1500</v>
      </c>
      <c r="H118" s="23">
        <v>1500</v>
      </c>
      <c r="I118" s="393">
        <v>5.0000000000000004E-6</v>
      </c>
      <c r="J118" s="393">
        <v>5.0000000000000004E-6</v>
      </c>
      <c r="K118" s="289">
        <v>1</v>
      </c>
      <c r="L118" s="290" t="s">
        <v>2622</v>
      </c>
      <c r="M118" s="23">
        <v>2015</v>
      </c>
      <c r="N118" s="23">
        <v>2100</v>
      </c>
      <c r="O118" s="291">
        <v>25</v>
      </c>
      <c r="P118" s="292">
        <v>2700</v>
      </c>
      <c r="Q118" s="293">
        <v>1</v>
      </c>
      <c r="R118" s="23"/>
      <c r="S118" s="147">
        <f t="shared" si="5"/>
        <v>2700</v>
      </c>
      <c r="T118" s="147">
        <f ca="1">IF(S118=0,"",S118*(OFFSET(cod_desembolso!$A$1,Q118,23)))</f>
        <v>2805.9223082615817</v>
      </c>
      <c r="U118" s="148">
        <f>(constantes!$B$3*(1+constantes!$B$3)^(O118))/((1+constantes!$B$3)^(O118)-1)</f>
        <v>9.3678779051968114E-2</v>
      </c>
      <c r="V118" s="147">
        <f t="shared" ca="1" si="6"/>
        <v>262.85537595262508</v>
      </c>
      <c r="W118" s="147">
        <f ca="1">(IF(S118=0,"",V118/constantes!$B$3))*1</f>
        <v>3285.6921994078134</v>
      </c>
      <c r="X118" s="149">
        <f ca="1">IF(S118=0,"",PV(constantes!$B$3,O118,-V118)*constantes!$B$3)</f>
        <v>224.47378466092658</v>
      </c>
      <c r="Y118" s="84">
        <f t="shared" si="7"/>
        <v>1800</v>
      </c>
      <c r="Z118">
        <v>117</v>
      </c>
    </row>
    <row r="119" spans="1:26">
      <c r="A119" s="289">
        <v>7118</v>
      </c>
      <c r="B119" s="23" t="str">
        <f t="shared" si="4"/>
        <v>SE-Imp_1500__kV_118</v>
      </c>
      <c r="C119" s="23">
        <v>805</v>
      </c>
      <c r="D119" s="141" t="str">
        <f>VLOOKUP(C119,tab_corredor!$A$2:$B$50,2,0)</f>
        <v>SE-Imp</v>
      </c>
      <c r="E119" s="23">
        <v>1500</v>
      </c>
      <c r="F119" s="23" t="s">
        <v>2674</v>
      </c>
      <c r="G119" s="23">
        <v>1500</v>
      </c>
      <c r="H119" s="23">
        <v>1500</v>
      </c>
      <c r="I119" s="393">
        <v>5.0000000000000004E-6</v>
      </c>
      <c r="J119" s="393">
        <v>5.0000000000000004E-6</v>
      </c>
      <c r="K119" s="289">
        <v>1</v>
      </c>
      <c r="L119" s="290" t="s">
        <v>2622</v>
      </c>
      <c r="M119" s="23">
        <v>2015</v>
      </c>
      <c r="N119" s="23">
        <v>2100</v>
      </c>
      <c r="O119" s="291">
        <v>25</v>
      </c>
      <c r="P119" s="292">
        <v>2700</v>
      </c>
      <c r="Q119" s="293">
        <v>1</v>
      </c>
      <c r="R119" s="23"/>
      <c r="S119" s="147">
        <f t="shared" si="5"/>
        <v>2700</v>
      </c>
      <c r="T119" s="147">
        <f ca="1">IF(S119=0,"",S119*(OFFSET(cod_desembolso!$A$1,Q119,23)))</f>
        <v>2805.9223082615817</v>
      </c>
      <c r="U119" s="148">
        <f>(constantes!$B$3*(1+constantes!$B$3)^(O119))/((1+constantes!$B$3)^(O119)-1)</f>
        <v>9.3678779051968114E-2</v>
      </c>
      <c r="V119" s="147">
        <f t="shared" ca="1" si="6"/>
        <v>262.85537595262508</v>
      </c>
      <c r="W119" s="147">
        <f ca="1">(IF(S119=0,"",V119/constantes!$B$3))*1</f>
        <v>3285.6921994078134</v>
      </c>
      <c r="X119" s="149">
        <f ca="1">IF(S119=0,"",PV(constantes!$B$3,O119,-V119)*constantes!$B$3)</f>
        <v>224.47378466092658</v>
      </c>
      <c r="Y119" s="84">
        <f t="shared" si="7"/>
        <v>1800</v>
      </c>
      <c r="Z119">
        <v>118</v>
      </c>
    </row>
    <row r="120" spans="1:26">
      <c r="A120" s="289">
        <v>7119</v>
      </c>
      <c r="B120" s="23" t="str">
        <f t="shared" si="4"/>
        <v>SE-Imp_1500__kV_119</v>
      </c>
      <c r="C120" s="23">
        <v>805</v>
      </c>
      <c r="D120" s="141" t="str">
        <f>VLOOKUP(C120,tab_corredor!$A$2:$B$50,2,0)</f>
        <v>SE-Imp</v>
      </c>
      <c r="E120" s="23">
        <v>1500</v>
      </c>
      <c r="F120" s="23" t="s">
        <v>2674</v>
      </c>
      <c r="G120" s="23">
        <v>1500</v>
      </c>
      <c r="H120" s="23">
        <v>1500</v>
      </c>
      <c r="I120" s="393">
        <v>5.0000000000000004E-6</v>
      </c>
      <c r="J120" s="393">
        <v>5.0000000000000004E-6</v>
      </c>
      <c r="K120" s="289">
        <v>1</v>
      </c>
      <c r="L120" s="290" t="s">
        <v>2622</v>
      </c>
      <c r="M120" s="23">
        <v>2015</v>
      </c>
      <c r="N120" s="23">
        <v>2100</v>
      </c>
      <c r="O120" s="291">
        <v>25</v>
      </c>
      <c r="P120" s="292">
        <v>2700</v>
      </c>
      <c r="Q120" s="293">
        <v>1</v>
      </c>
      <c r="R120" s="23"/>
      <c r="S120" s="147">
        <f t="shared" si="5"/>
        <v>2700</v>
      </c>
      <c r="T120" s="147">
        <f ca="1">IF(S120=0,"",S120*(OFFSET(cod_desembolso!$A$1,Q120,23)))</f>
        <v>2805.9223082615817</v>
      </c>
      <c r="U120" s="148">
        <f>(constantes!$B$3*(1+constantes!$B$3)^(O120))/((1+constantes!$B$3)^(O120)-1)</f>
        <v>9.3678779051968114E-2</v>
      </c>
      <c r="V120" s="147">
        <f t="shared" ca="1" si="6"/>
        <v>262.85537595262508</v>
      </c>
      <c r="W120" s="147">
        <f ca="1">(IF(S120=0,"",V120/constantes!$B$3))*1</f>
        <v>3285.6921994078134</v>
      </c>
      <c r="X120" s="149">
        <f ca="1">IF(S120=0,"",PV(constantes!$B$3,O120,-V120)*constantes!$B$3)</f>
        <v>224.47378466092658</v>
      </c>
      <c r="Y120" s="84">
        <f t="shared" si="7"/>
        <v>1800</v>
      </c>
      <c r="Z120">
        <v>119</v>
      </c>
    </row>
    <row r="121" spans="1:26">
      <c r="A121" s="289">
        <v>7120</v>
      </c>
      <c r="B121" s="23" t="str">
        <f t="shared" si="4"/>
        <v>SE-Imp_1500__kV_120</v>
      </c>
      <c r="C121" s="23">
        <v>805</v>
      </c>
      <c r="D121" s="141" t="str">
        <f>VLOOKUP(C121,tab_corredor!$A$2:$B$50,2,0)</f>
        <v>SE-Imp</v>
      </c>
      <c r="E121" s="23">
        <v>1500</v>
      </c>
      <c r="F121" s="23" t="s">
        <v>2674</v>
      </c>
      <c r="G121" s="23">
        <v>1500</v>
      </c>
      <c r="H121" s="23">
        <v>1500</v>
      </c>
      <c r="I121" s="393">
        <v>5.0000000000000004E-6</v>
      </c>
      <c r="J121" s="393">
        <v>5.0000000000000004E-6</v>
      </c>
      <c r="K121" s="289">
        <v>1</v>
      </c>
      <c r="L121" s="290" t="s">
        <v>2622</v>
      </c>
      <c r="M121" s="23">
        <v>2015</v>
      </c>
      <c r="N121" s="23">
        <v>2100</v>
      </c>
      <c r="O121" s="291">
        <v>25</v>
      </c>
      <c r="P121" s="292">
        <v>2700</v>
      </c>
      <c r="Q121" s="293">
        <v>1</v>
      </c>
      <c r="R121" s="23"/>
      <c r="S121" s="147">
        <f t="shared" si="5"/>
        <v>2700</v>
      </c>
      <c r="T121" s="147">
        <f ca="1">IF(S121=0,"",S121*(OFFSET(cod_desembolso!$A$1,Q121,23)))</f>
        <v>2805.9223082615817</v>
      </c>
      <c r="U121" s="148">
        <f>(constantes!$B$3*(1+constantes!$B$3)^(O121))/((1+constantes!$B$3)^(O121)-1)</f>
        <v>9.3678779051968114E-2</v>
      </c>
      <c r="V121" s="147">
        <f t="shared" ca="1" si="6"/>
        <v>262.85537595262508</v>
      </c>
      <c r="W121" s="147">
        <f ca="1">(IF(S121=0,"",V121/constantes!$B$3))*1</f>
        <v>3285.6921994078134</v>
      </c>
      <c r="X121" s="149">
        <f ca="1">IF(S121=0,"",PV(constantes!$B$3,O121,-V121)*constantes!$B$3)</f>
        <v>224.47378466092658</v>
      </c>
      <c r="Y121" s="84">
        <f t="shared" si="7"/>
        <v>1800</v>
      </c>
      <c r="Z121">
        <v>120</v>
      </c>
    </row>
    <row r="122" spans="1:26">
      <c r="A122" s="289">
        <v>7121</v>
      </c>
      <c r="B122" s="23" t="str">
        <f t="shared" si="4"/>
        <v>SE-Imp_1500__kV_121</v>
      </c>
      <c r="C122" s="23">
        <v>805</v>
      </c>
      <c r="D122" s="141" t="str">
        <f>VLOOKUP(C122,tab_corredor!$A$2:$B$50,2,0)</f>
        <v>SE-Imp</v>
      </c>
      <c r="E122" s="23">
        <v>1500</v>
      </c>
      <c r="F122" s="23" t="s">
        <v>2674</v>
      </c>
      <c r="G122" s="23">
        <v>1500</v>
      </c>
      <c r="H122" s="23">
        <v>1500</v>
      </c>
      <c r="I122" s="393">
        <v>5.0000000000000004E-6</v>
      </c>
      <c r="J122" s="393">
        <v>5.0000000000000004E-6</v>
      </c>
      <c r="K122" s="289">
        <v>1</v>
      </c>
      <c r="L122" s="290" t="s">
        <v>2622</v>
      </c>
      <c r="M122" s="23">
        <v>2015</v>
      </c>
      <c r="N122" s="23">
        <v>2100</v>
      </c>
      <c r="O122" s="291">
        <v>25</v>
      </c>
      <c r="P122" s="292">
        <v>2700</v>
      </c>
      <c r="Q122" s="293">
        <v>1</v>
      </c>
      <c r="R122" s="23"/>
      <c r="S122" s="147">
        <f t="shared" si="5"/>
        <v>2700</v>
      </c>
      <c r="T122" s="147">
        <f ca="1">IF(S122=0,"",S122*(OFFSET(cod_desembolso!$A$1,Q122,23)))</f>
        <v>2805.9223082615817</v>
      </c>
      <c r="U122" s="148">
        <f>(constantes!$B$3*(1+constantes!$B$3)^(O122))/((1+constantes!$B$3)^(O122)-1)</f>
        <v>9.3678779051968114E-2</v>
      </c>
      <c r="V122" s="147">
        <f t="shared" ca="1" si="6"/>
        <v>262.85537595262508</v>
      </c>
      <c r="W122" s="147">
        <f ca="1">(IF(S122=0,"",V122/constantes!$B$3))*1</f>
        <v>3285.6921994078134</v>
      </c>
      <c r="X122" s="149">
        <f ca="1">IF(S122=0,"",PV(constantes!$B$3,O122,-V122)*constantes!$B$3)</f>
        <v>224.47378466092658</v>
      </c>
      <c r="Y122" s="84">
        <f t="shared" si="7"/>
        <v>1800</v>
      </c>
      <c r="Z122">
        <v>121</v>
      </c>
    </row>
    <row r="123" spans="1:26">
      <c r="A123" s="289">
        <v>7122</v>
      </c>
      <c r="B123" s="23" t="str">
        <f t="shared" si="4"/>
        <v>SE-Imp_1500__kV_122</v>
      </c>
      <c r="C123" s="23">
        <v>805</v>
      </c>
      <c r="D123" s="141" t="str">
        <f>VLOOKUP(C123,tab_corredor!$A$2:$B$50,2,0)</f>
        <v>SE-Imp</v>
      </c>
      <c r="E123" s="23">
        <v>1500</v>
      </c>
      <c r="F123" s="23" t="s">
        <v>2674</v>
      </c>
      <c r="G123" s="23">
        <v>1500</v>
      </c>
      <c r="H123" s="23">
        <v>1500</v>
      </c>
      <c r="I123" s="393">
        <v>5.0000000000000004E-6</v>
      </c>
      <c r="J123" s="393">
        <v>5.0000000000000004E-6</v>
      </c>
      <c r="K123" s="289">
        <v>1</v>
      </c>
      <c r="L123" s="290" t="s">
        <v>2622</v>
      </c>
      <c r="M123" s="23">
        <v>2015</v>
      </c>
      <c r="N123" s="23">
        <v>2100</v>
      </c>
      <c r="O123" s="291">
        <v>25</v>
      </c>
      <c r="P123" s="292">
        <v>2700</v>
      </c>
      <c r="Q123" s="293">
        <v>1</v>
      </c>
      <c r="R123" s="23"/>
      <c r="S123" s="147">
        <f t="shared" si="5"/>
        <v>2700</v>
      </c>
      <c r="T123" s="147">
        <f ca="1">IF(S123=0,"",S123*(OFFSET(cod_desembolso!$A$1,Q123,23)))</f>
        <v>2805.9223082615817</v>
      </c>
      <c r="U123" s="148">
        <f>(constantes!$B$3*(1+constantes!$B$3)^(O123))/((1+constantes!$B$3)^(O123)-1)</f>
        <v>9.3678779051968114E-2</v>
      </c>
      <c r="V123" s="147">
        <f t="shared" ca="1" si="6"/>
        <v>262.85537595262508</v>
      </c>
      <c r="W123" s="147">
        <f ca="1">(IF(S123=0,"",V123/constantes!$B$3))*1</f>
        <v>3285.6921994078134</v>
      </c>
      <c r="X123" s="149">
        <f ca="1">IF(S123=0,"",PV(constantes!$B$3,O123,-V123)*constantes!$B$3)</f>
        <v>224.47378466092658</v>
      </c>
      <c r="Y123" s="84">
        <f t="shared" si="7"/>
        <v>1800</v>
      </c>
      <c r="Z123">
        <v>122</v>
      </c>
    </row>
    <row r="124" spans="1:26">
      <c r="A124" s="289">
        <v>7123</v>
      </c>
      <c r="B124" s="23" t="str">
        <f t="shared" si="4"/>
        <v>SE-Imp_1500__kV_123</v>
      </c>
      <c r="C124" s="23">
        <v>805</v>
      </c>
      <c r="D124" s="141" t="str">
        <f>VLOOKUP(C124,tab_corredor!$A$2:$B$50,2,0)</f>
        <v>SE-Imp</v>
      </c>
      <c r="E124" s="23">
        <v>1500</v>
      </c>
      <c r="F124" s="23" t="s">
        <v>2674</v>
      </c>
      <c r="G124" s="23">
        <v>1500</v>
      </c>
      <c r="H124" s="23">
        <v>1500</v>
      </c>
      <c r="I124" s="393">
        <v>5.0000000000000004E-6</v>
      </c>
      <c r="J124" s="393">
        <v>5.0000000000000004E-6</v>
      </c>
      <c r="K124" s="289">
        <v>1</v>
      </c>
      <c r="L124" s="290" t="s">
        <v>2622</v>
      </c>
      <c r="M124" s="23">
        <v>2015</v>
      </c>
      <c r="N124" s="23">
        <v>2100</v>
      </c>
      <c r="O124" s="291">
        <v>25</v>
      </c>
      <c r="P124" s="292">
        <v>2700</v>
      </c>
      <c r="Q124" s="293">
        <v>1</v>
      </c>
      <c r="R124" s="23"/>
      <c r="S124" s="147">
        <f t="shared" si="5"/>
        <v>2700</v>
      </c>
      <c r="T124" s="147">
        <f ca="1">IF(S124=0,"",S124*(OFFSET(cod_desembolso!$A$1,Q124,23)))</f>
        <v>2805.9223082615817</v>
      </c>
      <c r="U124" s="148">
        <f>(constantes!$B$3*(1+constantes!$B$3)^(O124))/((1+constantes!$B$3)^(O124)-1)</f>
        <v>9.3678779051968114E-2</v>
      </c>
      <c r="V124" s="147">
        <f t="shared" ca="1" si="6"/>
        <v>262.85537595262508</v>
      </c>
      <c r="W124" s="147">
        <f ca="1">(IF(S124=0,"",V124/constantes!$B$3))*1</f>
        <v>3285.6921994078134</v>
      </c>
      <c r="X124" s="149">
        <f ca="1">IF(S124=0,"",PV(constantes!$B$3,O124,-V124)*constantes!$B$3)</f>
        <v>224.47378466092658</v>
      </c>
      <c r="Y124" s="84">
        <f t="shared" si="7"/>
        <v>1800</v>
      </c>
      <c r="Z124">
        <v>123</v>
      </c>
    </row>
    <row r="125" spans="1:26">
      <c r="A125" s="289">
        <v>7124</v>
      </c>
      <c r="B125" s="23" t="str">
        <f t="shared" si="4"/>
        <v>SE-Imp_1500__kV_124</v>
      </c>
      <c r="C125" s="23">
        <v>805</v>
      </c>
      <c r="D125" s="141" t="str">
        <f>VLOOKUP(C125,tab_corredor!$A$2:$B$50,2,0)</f>
        <v>SE-Imp</v>
      </c>
      <c r="E125" s="23">
        <v>1500</v>
      </c>
      <c r="F125" s="23" t="s">
        <v>2674</v>
      </c>
      <c r="G125" s="23">
        <v>1500</v>
      </c>
      <c r="H125" s="23">
        <v>1500</v>
      </c>
      <c r="I125" s="393">
        <v>5.0000000000000004E-6</v>
      </c>
      <c r="J125" s="393">
        <v>5.0000000000000004E-6</v>
      </c>
      <c r="K125" s="289">
        <v>1</v>
      </c>
      <c r="L125" s="290" t="s">
        <v>2622</v>
      </c>
      <c r="M125" s="23">
        <v>2015</v>
      </c>
      <c r="N125" s="23">
        <v>2100</v>
      </c>
      <c r="O125" s="291">
        <v>25</v>
      </c>
      <c r="P125" s="292">
        <v>2700</v>
      </c>
      <c r="Q125" s="293">
        <v>1</v>
      </c>
      <c r="R125" s="23"/>
      <c r="S125" s="147">
        <f t="shared" si="5"/>
        <v>2700</v>
      </c>
      <c r="T125" s="147">
        <f ca="1">IF(S125=0,"",S125*(OFFSET(cod_desembolso!$A$1,Q125,23)))</f>
        <v>2805.9223082615817</v>
      </c>
      <c r="U125" s="148">
        <f>(constantes!$B$3*(1+constantes!$B$3)^(O125))/((1+constantes!$B$3)^(O125)-1)</f>
        <v>9.3678779051968114E-2</v>
      </c>
      <c r="V125" s="147">
        <f t="shared" ca="1" si="6"/>
        <v>262.85537595262508</v>
      </c>
      <c r="W125" s="147">
        <f ca="1">(IF(S125=0,"",V125/constantes!$B$3))*1</f>
        <v>3285.6921994078134</v>
      </c>
      <c r="X125" s="149">
        <f ca="1">IF(S125=0,"",PV(constantes!$B$3,O125,-V125)*constantes!$B$3)</f>
        <v>224.47378466092658</v>
      </c>
      <c r="Y125" s="84">
        <f t="shared" si="7"/>
        <v>1800</v>
      </c>
      <c r="Z125">
        <v>124</v>
      </c>
    </row>
    <row r="126" spans="1:26">
      <c r="A126" s="289">
        <v>7125</v>
      </c>
      <c r="B126" s="23" t="str">
        <f t="shared" si="4"/>
        <v>SE-Imp_1500__kV_125</v>
      </c>
      <c r="C126" s="23">
        <v>805</v>
      </c>
      <c r="D126" s="141" t="str">
        <f>VLOOKUP(C126,tab_corredor!$A$2:$B$50,2,0)</f>
        <v>SE-Imp</v>
      </c>
      <c r="E126" s="23">
        <v>1500</v>
      </c>
      <c r="F126" s="23" t="s">
        <v>2674</v>
      </c>
      <c r="G126" s="23">
        <v>1500</v>
      </c>
      <c r="H126" s="23">
        <v>1500</v>
      </c>
      <c r="I126" s="393">
        <v>5.0000000000000004E-6</v>
      </c>
      <c r="J126" s="393">
        <v>5.0000000000000004E-6</v>
      </c>
      <c r="K126" s="289">
        <v>1</v>
      </c>
      <c r="L126" s="290" t="s">
        <v>2622</v>
      </c>
      <c r="M126" s="23">
        <v>2015</v>
      </c>
      <c r="N126" s="23">
        <v>2100</v>
      </c>
      <c r="O126" s="291">
        <v>25</v>
      </c>
      <c r="P126" s="292">
        <v>2700</v>
      </c>
      <c r="Q126" s="293">
        <v>1</v>
      </c>
      <c r="R126" s="23"/>
      <c r="S126" s="147">
        <f t="shared" si="5"/>
        <v>2700</v>
      </c>
      <c r="T126" s="147">
        <f ca="1">IF(S126=0,"",S126*(OFFSET(cod_desembolso!$A$1,Q126,23)))</f>
        <v>2805.9223082615817</v>
      </c>
      <c r="U126" s="148">
        <f>(constantes!$B$3*(1+constantes!$B$3)^(O126))/((1+constantes!$B$3)^(O126)-1)</f>
        <v>9.3678779051968114E-2</v>
      </c>
      <c r="V126" s="147">
        <f t="shared" ca="1" si="6"/>
        <v>262.85537595262508</v>
      </c>
      <c r="W126" s="147">
        <f ca="1">(IF(S126=0,"",V126/constantes!$B$3))*1</f>
        <v>3285.6921994078134</v>
      </c>
      <c r="X126" s="149">
        <f ca="1">IF(S126=0,"",PV(constantes!$B$3,O126,-V126)*constantes!$B$3)</f>
        <v>224.47378466092658</v>
      </c>
      <c r="Y126" s="84">
        <f t="shared" si="7"/>
        <v>1800</v>
      </c>
      <c r="Z126">
        <v>125</v>
      </c>
    </row>
    <row r="127" spans="1:26">
      <c r="A127" s="289">
        <v>7126</v>
      </c>
      <c r="B127" s="23" t="str">
        <f t="shared" si="4"/>
        <v>SE-Imp_1500__kV_126</v>
      </c>
      <c r="C127" s="23">
        <v>805</v>
      </c>
      <c r="D127" s="141" t="str">
        <f>VLOOKUP(C127,tab_corredor!$A$2:$B$50,2,0)</f>
        <v>SE-Imp</v>
      </c>
      <c r="E127" s="23">
        <v>1500</v>
      </c>
      <c r="F127" s="23" t="s">
        <v>2674</v>
      </c>
      <c r="G127" s="23">
        <v>1500</v>
      </c>
      <c r="H127" s="23">
        <v>1500</v>
      </c>
      <c r="I127" s="393">
        <v>5.0000000000000004E-6</v>
      </c>
      <c r="J127" s="393">
        <v>5.0000000000000004E-6</v>
      </c>
      <c r="K127" s="289">
        <v>1</v>
      </c>
      <c r="L127" s="290" t="s">
        <v>2622</v>
      </c>
      <c r="M127" s="23">
        <v>2015</v>
      </c>
      <c r="N127" s="23">
        <v>2100</v>
      </c>
      <c r="O127" s="291">
        <v>25</v>
      </c>
      <c r="P127" s="292">
        <v>2700</v>
      </c>
      <c r="Q127" s="293">
        <v>1</v>
      </c>
      <c r="R127" s="23"/>
      <c r="S127" s="147">
        <f t="shared" si="5"/>
        <v>2700</v>
      </c>
      <c r="T127" s="147">
        <f ca="1">IF(S127=0,"",S127*(OFFSET(cod_desembolso!$A$1,Q127,23)))</f>
        <v>2805.9223082615817</v>
      </c>
      <c r="U127" s="148">
        <f>(constantes!$B$3*(1+constantes!$B$3)^(O127))/((1+constantes!$B$3)^(O127)-1)</f>
        <v>9.3678779051968114E-2</v>
      </c>
      <c r="V127" s="147">
        <f t="shared" ca="1" si="6"/>
        <v>262.85537595262508</v>
      </c>
      <c r="W127" s="147">
        <f ca="1">(IF(S127=0,"",V127/constantes!$B$3))*1</f>
        <v>3285.6921994078134</v>
      </c>
      <c r="X127" s="149">
        <f ca="1">IF(S127=0,"",PV(constantes!$B$3,O127,-V127)*constantes!$B$3)</f>
        <v>224.47378466092658</v>
      </c>
      <c r="Y127" s="84">
        <f t="shared" si="7"/>
        <v>1800</v>
      </c>
      <c r="Z127">
        <v>126</v>
      </c>
    </row>
    <row r="128" spans="1:26">
      <c r="A128" s="289">
        <v>7127</v>
      </c>
      <c r="B128" s="23" t="str">
        <f t="shared" si="4"/>
        <v>SE-Imp_1500__kV_127</v>
      </c>
      <c r="C128" s="23">
        <v>805</v>
      </c>
      <c r="D128" s="141" t="str">
        <f>VLOOKUP(C128,tab_corredor!$A$2:$B$50,2,0)</f>
        <v>SE-Imp</v>
      </c>
      <c r="E128" s="23">
        <v>1500</v>
      </c>
      <c r="F128" s="23" t="s">
        <v>2674</v>
      </c>
      <c r="G128" s="23">
        <v>1500</v>
      </c>
      <c r="H128" s="23">
        <v>1500</v>
      </c>
      <c r="I128" s="393">
        <v>5.0000000000000004E-6</v>
      </c>
      <c r="J128" s="393">
        <v>5.0000000000000004E-6</v>
      </c>
      <c r="K128" s="289">
        <v>1</v>
      </c>
      <c r="L128" s="290" t="s">
        <v>2622</v>
      </c>
      <c r="M128" s="23">
        <v>2015</v>
      </c>
      <c r="N128" s="23">
        <v>2100</v>
      </c>
      <c r="O128" s="291">
        <v>25</v>
      </c>
      <c r="P128" s="292">
        <v>2700</v>
      </c>
      <c r="Q128" s="293">
        <v>1</v>
      </c>
      <c r="R128" s="23"/>
      <c r="S128" s="147">
        <f t="shared" si="5"/>
        <v>2700</v>
      </c>
      <c r="T128" s="147">
        <f ca="1">IF(S128=0,"",S128*(OFFSET(cod_desembolso!$A$1,Q128,23)))</f>
        <v>2805.9223082615817</v>
      </c>
      <c r="U128" s="148">
        <f>(constantes!$B$3*(1+constantes!$B$3)^(O128))/((1+constantes!$B$3)^(O128)-1)</f>
        <v>9.3678779051968114E-2</v>
      </c>
      <c r="V128" s="147">
        <f t="shared" ca="1" si="6"/>
        <v>262.85537595262508</v>
      </c>
      <c r="W128" s="147">
        <f ca="1">(IF(S128=0,"",V128/constantes!$B$3))*1</f>
        <v>3285.6921994078134</v>
      </c>
      <c r="X128" s="149">
        <f ca="1">IF(S128=0,"",PV(constantes!$B$3,O128,-V128)*constantes!$B$3)</f>
        <v>224.47378466092658</v>
      </c>
      <c r="Y128" s="84">
        <f t="shared" si="7"/>
        <v>1800</v>
      </c>
      <c r="Z128">
        <v>127</v>
      </c>
    </row>
    <row r="129" spans="1:29">
      <c r="A129" s="289">
        <v>7128</v>
      </c>
      <c r="B129" s="23" t="str">
        <f t="shared" si="4"/>
        <v>SE-Imp_1500__kV_128</v>
      </c>
      <c r="C129" s="23">
        <v>805</v>
      </c>
      <c r="D129" s="141" t="str">
        <f>VLOOKUP(C129,tab_corredor!$A$2:$B$50,2,0)</f>
        <v>SE-Imp</v>
      </c>
      <c r="E129" s="23">
        <v>1500</v>
      </c>
      <c r="F129" s="23" t="s">
        <v>2674</v>
      </c>
      <c r="G129" s="23">
        <v>1500</v>
      </c>
      <c r="H129" s="23">
        <v>1500</v>
      </c>
      <c r="I129" s="393">
        <v>5.0000000000000004E-6</v>
      </c>
      <c r="J129" s="393">
        <v>5.0000000000000004E-6</v>
      </c>
      <c r="K129" s="289">
        <v>1</v>
      </c>
      <c r="L129" s="290" t="s">
        <v>2622</v>
      </c>
      <c r="M129" s="23">
        <v>2015</v>
      </c>
      <c r="N129" s="23">
        <v>2100</v>
      </c>
      <c r="O129" s="291">
        <v>25</v>
      </c>
      <c r="P129" s="292">
        <v>2700</v>
      </c>
      <c r="Q129" s="293">
        <v>1</v>
      </c>
      <c r="R129" s="23"/>
      <c r="S129" s="147">
        <f t="shared" si="5"/>
        <v>2700</v>
      </c>
      <c r="T129" s="147">
        <f ca="1">IF(S129=0,"",S129*(OFFSET(cod_desembolso!$A$1,Q129,23)))</f>
        <v>2805.9223082615817</v>
      </c>
      <c r="U129" s="148">
        <f>(constantes!$B$3*(1+constantes!$B$3)^(O129))/((1+constantes!$B$3)^(O129)-1)</f>
        <v>9.3678779051968114E-2</v>
      </c>
      <c r="V129" s="147">
        <f t="shared" ca="1" si="6"/>
        <v>262.85537595262508</v>
      </c>
      <c r="W129" s="147">
        <f ca="1">(IF(S129=0,"",V129/constantes!$B$3))*1</f>
        <v>3285.6921994078134</v>
      </c>
      <c r="X129" s="149">
        <f ca="1">IF(S129=0,"",PV(constantes!$B$3,O129,-V129)*constantes!$B$3)</f>
        <v>224.47378466092658</v>
      </c>
      <c r="Y129" s="84">
        <f t="shared" si="7"/>
        <v>1800</v>
      </c>
      <c r="Z129">
        <v>128</v>
      </c>
    </row>
    <row r="130" spans="1:29">
      <c r="A130" s="289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1" t="str">
        <f>VLOOKUP(C130,tab_corredor!$A$2:$B$50,2,0)</f>
        <v>SE-Imp</v>
      </c>
      <c r="E130" s="23">
        <v>1500</v>
      </c>
      <c r="F130" s="23" t="s">
        <v>2674</v>
      </c>
      <c r="G130" s="23">
        <v>1500</v>
      </c>
      <c r="H130" s="23">
        <v>1500</v>
      </c>
      <c r="I130" s="393">
        <v>5.0000000000000004E-6</v>
      </c>
      <c r="J130" s="393">
        <v>5.0000000000000004E-6</v>
      </c>
      <c r="K130" s="289">
        <v>1</v>
      </c>
      <c r="L130" s="290" t="s">
        <v>2622</v>
      </c>
      <c r="M130" s="23">
        <v>2015</v>
      </c>
      <c r="N130" s="23">
        <v>2100</v>
      </c>
      <c r="O130" s="291">
        <v>25</v>
      </c>
      <c r="P130" s="292">
        <v>2700</v>
      </c>
      <c r="Q130" s="293">
        <v>1</v>
      </c>
      <c r="R130" s="23"/>
      <c r="S130" s="147">
        <f t="shared" ref="S130:S183" si="9">P130+R130</f>
        <v>2700</v>
      </c>
      <c r="T130" s="147">
        <f ca="1">IF(S130=0,"",S130*(OFFSET(cod_desembolso!$A$1,Q130,23)))</f>
        <v>2805.9223082615817</v>
      </c>
      <c r="U130" s="148">
        <f>(constantes!$B$3*(1+constantes!$B$3)^(O130))/((1+constantes!$B$3)^(O130)-1)</f>
        <v>9.3678779051968114E-2</v>
      </c>
      <c r="V130" s="147">
        <f t="shared" ref="V130:V183" ca="1" si="10">IF(S130=0,"",T130*U130)</f>
        <v>262.85537595262508</v>
      </c>
      <c r="W130" s="147">
        <f ca="1">(IF(S130=0,"",V130/constantes!$B$3))*1</f>
        <v>3285.6921994078134</v>
      </c>
      <c r="X130" s="149">
        <f ca="1">IF(S130=0,"",PV(constantes!$B$3,O130,-V130)*constantes!$B$3)</f>
        <v>224.47378466092658</v>
      </c>
      <c r="Y130" s="84">
        <f t="shared" ref="Y130:Y183" si="11">S130/E130*1000</f>
        <v>1800</v>
      </c>
      <c r="Z130">
        <v>129</v>
      </c>
    </row>
    <row r="131" spans="1:29">
      <c r="A131" s="289">
        <v>7130</v>
      </c>
      <c r="B131" s="23" t="str">
        <f t="shared" si="8"/>
        <v>SE-Imp_1500__kV_130</v>
      </c>
      <c r="C131" s="23">
        <v>805</v>
      </c>
      <c r="D131" s="141" t="str">
        <f>VLOOKUP(C131,tab_corredor!$A$2:$B$50,2,0)</f>
        <v>SE-Imp</v>
      </c>
      <c r="E131" s="23">
        <v>1500</v>
      </c>
      <c r="F131" s="23" t="s">
        <v>2674</v>
      </c>
      <c r="G131" s="23">
        <v>1500</v>
      </c>
      <c r="H131" s="23">
        <v>1500</v>
      </c>
      <c r="I131" s="393">
        <v>5.0000000000000004E-6</v>
      </c>
      <c r="J131" s="393">
        <v>5.0000000000000004E-6</v>
      </c>
      <c r="K131" s="289">
        <v>1</v>
      </c>
      <c r="L131" s="290" t="s">
        <v>2622</v>
      </c>
      <c r="M131" s="23">
        <v>2015</v>
      </c>
      <c r="N131" s="23">
        <v>2100</v>
      </c>
      <c r="O131" s="291">
        <v>25</v>
      </c>
      <c r="P131" s="292">
        <v>2700</v>
      </c>
      <c r="Q131" s="293">
        <v>1</v>
      </c>
      <c r="R131" s="23"/>
      <c r="S131" s="147">
        <f t="shared" si="9"/>
        <v>2700</v>
      </c>
      <c r="T131" s="147">
        <f ca="1">IF(S131=0,"",S131*(OFFSET(cod_desembolso!$A$1,Q131,23)))</f>
        <v>2805.9223082615817</v>
      </c>
      <c r="U131" s="148">
        <f>(constantes!$B$3*(1+constantes!$B$3)^(O131))/((1+constantes!$B$3)^(O131)-1)</f>
        <v>9.3678779051968114E-2</v>
      </c>
      <c r="V131" s="147">
        <f t="shared" ca="1" si="10"/>
        <v>262.85537595262508</v>
      </c>
      <c r="W131" s="147">
        <f ca="1">(IF(S131=0,"",V131/constantes!$B$3))*1</f>
        <v>3285.6921994078134</v>
      </c>
      <c r="X131" s="149">
        <f ca="1">IF(S131=0,"",PV(constantes!$B$3,O131,-V131)*constantes!$B$3)</f>
        <v>224.47378466092658</v>
      </c>
      <c r="Y131" s="84">
        <f t="shared" si="11"/>
        <v>1800</v>
      </c>
      <c r="Z131">
        <v>130</v>
      </c>
    </row>
    <row r="132" spans="1:29">
      <c r="A132" s="289">
        <v>7131</v>
      </c>
      <c r="B132" s="23" t="str">
        <f t="shared" si="8"/>
        <v>SE-Imp_1500__kV_131</v>
      </c>
      <c r="C132" s="23">
        <v>805</v>
      </c>
      <c r="D132" s="141" t="str">
        <f>VLOOKUP(C132,tab_corredor!$A$2:$B$50,2,0)</f>
        <v>SE-Imp</v>
      </c>
      <c r="E132" s="23">
        <v>1500</v>
      </c>
      <c r="F132" s="23" t="s">
        <v>2674</v>
      </c>
      <c r="G132" s="23">
        <v>1500</v>
      </c>
      <c r="H132" s="23">
        <v>1500</v>
      </c>
      <c r="I132" s="393">
        <v>5.0000000000000004E-6</v>
      </c>
      <c r="J132" s="393">
        <v>5.0000000000000004E-6</v>
      </c>
      <c r="K132" s="289">
        <v>1</v>
      </c>
      <c r="L132" s="290" t="s">
        <v>2622</v>
      </c>
      <c r="M132" s="23">
        <v>2015</v>
      </c>
      <c r="N132" s="23">
        <v>2100</v>
      </c>
      <c r="O132" s="291">
        <v>25</v>
      </c>
      <c r="P132" s="292">
        <v>2700</v>
      </c>
      <c r="Q132" s="293">
        <v>1</v>
      </c>
      <c r="R132" s="23"/>
      <c r="S132" s="147">
        <f t="shared" si="9"/>
        <v>2700</v>
      </c>
      <c r="T132" s="147">
        <f ca="1">IF(S132=0,"",S132*(OFFSET(cod_desembolso!$A$1,Q132,23)))</f>
        <v>2805.9223082615817</v>
      </c>
      <c r="U132" s="148">
        <f>(constantes!$B$3*(1+constantes!$B$3)^(O132))/((1+constantes!$B$3)^(O132)-1)</f>
        <v>9.3678779051968114E-2</v>
      </c>
      <c r="V132" s="147">
        <f t="shared" ca="1" si="10"/>
        <v>262.85537595262508</v>
      </c>
      <c r="W132" s="147">
        <f ca="1">(IF(S132=0,"",V132/constantes!$B$3))*1</f>
        <v>3285.6921994078134</v>
      </c>
      <c r="X132" s="149">
        <f ca="1">IF(S132=0,"",PV(constantes!$B$3,O132,-V132)*constantes!$B$3)</f>
        <v>224.47378466092658</v>
      </c>
      <c r="Y132" s="84">
        <f t="shared" si="11"/>
        <v>1800</v>
      </c>
      <c r="Z132">
        <v>131</v>
      </c>
    </row>
    <row r="133" spans="1:29">
      <c r="A133" s="289">
        <v>7132</v>
      </c>
      <c r="B133" s="23" t="str">
        <f t="shared" si="8"/>
        <v>SE-Imp_1500__kV_132</v>
      </c>
      <c r="C133" s="23">
        <v>805</v>
      </c>
      <c r="D133" s="141" t="str">
        <f>VLOOKUP(C133,tab_corredor!$A$2:$B$50,2,0)</f>
        <v>SE-Imp</v>
      </c>
      <c r="E133" s="23">
        <v>1500</v>
      </c>
      <c r="F133" s="23" t="s">
        <v>2674</v>
      </c>
      <c r="G133" s="23">
        <v>1500</v>
      </c>
      <c r="H133" s="23">
        <v>1500</v>
      </c>
      <c r="I133" s="393">
        <v>5.0000000000000004E-6</v>
      </c>
      <c r="J133" s="393">
        <v>5.0000000000000004E-6</v>
      </c>
      <c r="K133" s="289">
        <v>1</v>
      </c>
      <c r="L133" s="290" t="s">
        <v>2622</v>
      </c>
      <c r="M133" s="23">
        <v>2015</v>
      </c>
      <c r="N133" s="23">
        <v>2100</v>
      </c>
      <c r="O133" s="291">
        <v>25</v>
      </c>
      <c r="P133" s="292">
        <v>2700</v>
      </c>
      <c r="Q133" s="293">
        <v>1</v>
      </c>
      <c r="R133" s="23"/>
      <c r="S133" s="147">
        <f t="shared" si="9"/>
        <v>2700</v>
      </c>
      <c r="T133" s="147">
        <f ca="1">IF(S133=0,"",S133*(OFFSET(cod_desembolso!$A$1,Q133,23)))</f>
        <v>2805.9223082615817</v>
      </c>
      <c r="U133" s="148">
        <f>(constantes!$B$3*(1+constantes!$B$3)^(O133))/((1+constantes!$B$3)^(O133)-1)</f>
        <v>9.3678779051968114E-2</v>
      </c>
      <c r="V133" s="147">
        <f t="shared" ca="1" si="10"/>
        <v>262.85537595262508</v>
      </c>
      <c r="W133" s="147">
        <f ca="1">(IF(S133=0,"",V133/constantes!$B$3))*1</f>
        <v>3285.6921994078134</v>
      </c>
      <c r="X133" s="149">
        <f ca="1">IF(S133=0,"",PV(constantes!$B$3,O133,-V133)*constantes!$B$3)</f>
        <v>224.47378466092658</v>
      </c>
      <c r="Y133" s="84">
        <f t="shared" si="11"/>
        <v>1800</v>
      </c>
      <c r="Z133">
        <v>132</v>
      </c>
    </row>
    <row r="134" spans="1:29">
      <c r="A134" s="289">
        <v>7133</v>
      </c>
      <c r="B134" s="23" t="str">
        <f t="shared" si="8"/>
        <v>SE-Imp_1500__kV_133</v>
      </c>
      <c r="C134" s="23">
        <v>805</v>
      </c>
      <c r="D134" s="141" t="str">
        <f>VLOOKUP(C134,tab_corredor!$A$2:$B$50,2,0)</f>
        <v>SE-Imp</v>
      </c>
      <c r="E134" s="23">
        <v>1500</v>
      </c>
      <c r="F134" s="23" t="s">
        <v>2674</v>
      </c>
      <c r="G134" s="23">
        <v>1500</v>
      </c>
      <c r="H134" s="23">
        <v>1500</v>
      </c>
      <c r="I134" s="393">
        <v>5.0000000000000004E-6</v>
      </c>
      <c r="J134" s="393">
        <v>5.0000000000000004E-6</v>
      </c>
      <c r="K134" s="289">
        <v>1</v>
      </c>
      <c r="L134" s="290" t="s">
        <v>2622</v>
      </c>
      <c r="M134" s="23">
        <v>2015</v>
      </c>
      <c r="N134" s="23">
        <v>2100</v>
      </c>
      <c r="O134" s="291">
        <v>25</v>
      </c>
      <c r="P134" s="292">
        <v>2700</v>
      </c>
      <c r="Q134" s="293">
        <v>1</v>
      </c>
      <c r="R134" s="23"/>
      <c r="S134" s="147">
        <f t="shared" si="9"/>
        <v>2700</v>
      </c>
      <c r="T134" s="147">
        <f ca="1">IF(S134=0,"",S134*(OFFSET(cod_desembolso!$A$1,Q134,23)))</f>
        <v>2805.9223082615817</v>
      </c>
      <c r="U134" s="148">
        <f>(constantes!$B$3*(1+constantes!$B$3)^(O134))/((1+constantes!$B$3)^(O134)-1)</f>
        <v>9.3678779051968114E-2</v>
      </c>
      <c r="V134" s="147">
        <f t="shared" ca="1" si="10"/>
        <v>262.85537595262508</v>
      </c>
      <c r="W134" s="147">
        <f ca="1">(IF(S134=0,"",V134/constantes!$B$3))*1</f>
        <v>3285.6921994078134</v>
      </c>
      <c r="X134" s="149">
        <f ca="1">IF(S134=0,"",PV(constantes!$B$3,O134,-V134)*constantes!$B$3)</f>
        <v>224.47378466092658</v>
      </c>
      <c r="Y134" s="84">
        <f t="shared" si="11"/>
        <v>1800</v>
      </c>
      <c r="Z134">
        <v>133</v>
      </c>
    </row>
    <row r="135" spans="1:29">
      <c r="A135" s="289">
        <v>7144</v>
      </c>
      <c r="B135" s="23" t="str">
        <f t="shared" si="8"/>
        <v>NE-Imp_1500__kV_144</v>
      </c>
      <c r="C135" s="23">
        <v>808</v>
      </c>
      <c r="D135" s="141" t="str">
        <f>VLOOKUP(C135,tab_corredor!$A$2:$B$50,2,0)</f>
        <v>NE-Imp</v>
      </c>
      <c r="E135" s="23">
        <v>1500</v>
      </c>
      <c r="F135" s="23" t="s">
        <v>2674</v>
      </c>
      <c r="G135" s="23">
        <v>1500</v>
      </c>
      <c r="H135" s="23">
        <v>1500</v>
      </c>
      <c r="I135" s="393">
        <v>5.0000000000000004E-6</v>
      </c>
      <c r="J135" s="393">
        <v>5.0000000000000004E-6</v>
      </c>
      <c r="K135" s="289">
        <v>1</v>
      </c>
      <c r="L135" s="290" t="s">
        <v>2622</v>
      </c>
      <c r="M135" s="23">
        <v>2015</v>
      </c>
      <c r="N135" s="23">
        <v>2100</v>
      </c>
      <c r="O135" s="291">
        <v>25</v>
      </c>
      <c r="P135" s="292">
        <v>2100</v>
      </c>
      <c r="Q135" s="293">
        <v>1</v>
      </c>
      <c r="R135" s="23"/>
      <c r="S135" s="147">
        <f t="shared" si="9"/>
        <v>2100</v>
      </c>
      <c r="T135" s="147">
        <f ca="1">IF(S135=0,"",S135*(OFFSET(cod_desembolso!$A$1,Q135,23)))</f>
        <v>2182.3840175367854</v>
      </c>
      <c r="U135" s="148">
        <f>(constantes!$B$3*(1+constantes!$B$3)^(O135))/((1+constantes!$B$3)^(O135)-1)</f>
        <v>9.3678779051968114E-2</v>
      </c>
      <c r="V135" s="147">
        <f t="shared" ca="1" si="10"/>
        <v>204.44307018537503</v>
      </c>
      <c r="W135" s="147">
        <f ca="1">(IF(S135=0,"",V135/constantes!$B$3))*1</f>
        <v>2555.538377317188</v>
      </c>
      <c r="X135" s="149">
        <f ca="1">IF(S135=0,"",PV(constantes!$B$3,O135,-V135)*constantes!$B$3)</f>
        <v>174.59072140294285</v>
      </c>
      <c r="Y135" s="84">
        <f t="shared" si="11"/>
        <v>1400</v>
      </c>
      <c r="Z135">
        <v>144</v>
      </c>
    </row>
    <row r="136" spans="1:29">
      <c r="A136" s="289">
        <v>7145</v>
      </c>
      <c r="B136" s="23" t="str">
        <f t="shared" si="8"/>
        <v>NE-Imp_1500__kV_145</v>
      </c>
      <c r="C136" s="23">
        <v>808</v>
      </c>
      <c r="D136" s="141" t="str">
        <f>VLOOKUP(C136,tab_corredor!$A$2:$B$50,2,0)</f>
        <v>NE-Imp</v>
      </c>
      <c r="E136" s="23">
        <v>1500</v>
      </c>
      <c r="F136" s="23" t="s">
        <v>2674</v>
      </c>
      <c r="G136" s="23">
        <v>1500</v>
      </c>
      <c r="H136" s="23">
        <v>1500</v>
      </c>
      <c r="I136" s="393">
        <v>5.0000000000000004E-6</v>
      </c>
      <c r="J136" s="393">
        <v>5.0000000000000004E-6</v>
      </c>
      <c r="K136" s="289">
        <v>1</v>
      </c>
      <c r="L136" s="290" t="s">
        <v>2622</v>
      </c>
      <c r="M136" s="23">
        <v>2015</v>
      </c>
      <c r="N136" s="23">
        <v>2100</v>
      </c>
      <c r="O136" s="291">
        <v>25</v>
      </c>
      <c r="P136" s="292">
        <v>2100</v>
      </c>
      <c r="Q136" s="293">
        <v>1</v>
      </c>
      <c r="R136" s="23"/>
      <c r="S136" s="147">
        <f t="shared" si="9"/>
        <v>2100</v>
      </c>
      <c r="T136" s="147">
        <f ca="1">IF(S136=0,"",S136*(OFFSET(cod_desembolso!$A$1,Q136,23)))</f>
        <v>2182.3840175367854</v>
      </c>
      <c r="U136" s="148">
        <f>(constantes!$B$3*(1+constantes!$B$3)^(O136))/((1+constantes!$B$3)^(O136)-1)</f>
        <v>9.3678779051968114E-2</v>
      </c>
      <c r="V136" s="147">
        <f t="shared" ca="1" si="10"/>
        <v>204.44307018537503</v>
      </c>
      <c r="W136" s="147">
        <f ca="1">(IF(S136=0,"",V136/constantes!$B$3))*1</f>
        <v>2555.538377317188</v>
      </c>
      <c r="X136" s="149">
        <f ca="1">IF(S136=0,"",PV(constantes!$B$3,O136,-V136)*constantes!$B$3)</f>
        <v>174.59072140294285</v>
      </c>
      <c r="Y136" s="84">
        <f t="shared" si="11"/>
        <v>1400</v>
      </c>
      <c r="Z136">
        <v>145</v>
      </c>
    </row>
    <row r="137" spans="1:29">
      <c r="A137" s="289">
        <v>7146</v>
      </c>
      <c r="B137" s="23" t="str">
        <f t="shared" si="8"/>
        <v>NE-Imp_1500__kV_146</v>
      </c>
      <c r="C137" s="23">
        <v>808</v>
      </c>
      <c r="D137" s="141" t="str">
        <f>VLOOKUP(C137,tab_corredor!$A$2:$B$50,2,0)</f>
        <v>NE-Imp</v>
      </c>
      <c r="E137" s="23">
        <v>1500</v>
      </c>
      <c r="F137" s="23" t="s">
        <v>2674</v>
      </c>
      <c r="G137" s="23">
        <v>1500</v>
      </c>
      <c r="H137" s="23">
        <v>1500</v>
      </c>
      <c r="I137" s="393">
        <v>5.0000000000000004E-6</v>
      </c>
      <c r="J137" s="393">
        <v>5.0000000000000004E-6</v>
      </c>
      <c r="K137" s="289">
        <v>1</v>
      </c>
      <c r="L137" s="290" t="s">
        <v>2622</v>
      </c>
      <c r="M137" s="23">
        <v>2015</v>
      </c>
      <c r="N137" s="23">
        <v>2100</v>
      </c>
      <c r="O137" s="291">
        <v>25</v>
      </c>
      <c r="P137" s="292">
        <v>2100</v>
      </c>
      <c r="Q137" s="293">
        <v>1</v>
      </c>
      <c r="R137" s="23"/>
      <c r="S137" s="147">
        <f t="shared" si="9"/>
        <v>2100</v>
      </c>
      <c r="T137" s="147">
        <f ca="1">IF(S137=0,"",S137*(OFFSET(cod_desembolso!$A$1,Q137,23)))</f>
        <v>2182.3840175367854</v>
      </c>
      <c r="U137" s="148">
        <f>(constantes!$B$3*(1+constantes!$B$3)^(O137))/((1+constantes!$B$3)^(O137)-1)</f>
        <v>9.3678779051968114E-2</v>
      </c>
      <c r="V137" s="147">
        <f t="shared" ca="1" si="10"/>
        <v>204.44307018537503</v>
      </c>
      <c r="W137" s="147">
        <f ca="1">(IF(S137=0,"",V137/constantes!$B$3))*1</f>
        <v>2555.538377317188</v>
      </c>
      <c r="X137" s="149">
        <f ca="1">IF(S137=0,"",PV(constantes!$B$3,O137,-V137)*constantes!$B$3)</f>
        <v>174.59072140294285</v>
      </c>
      <c r="Y137" s="84">
        <f t="shared" si="11"/>
        <v>1400</v>
      </c>
      <c r="Z137">
        <v>146</v>
      </c>
    </row>
    <row r="138" spans="1:29">
      <c r="A138" s="289">
        <v>7147</v>
      </c>
      <c r="B138" s="23" t="str">
        <f t="shared" si="8"/>
        <v>NE-Imp_1500__kV_147</v>
      </c>
      <c r="C138" s="23">
        <v>808</v>
      </c>
      <c r="D138" s="141" t="str">
        <f>VLOOKUP(C138,tab_corredor!$A$2:$B$50,2,0)</f>
        <v>NE-Imp</v>
      </c>
      <c r="E138" s="23">
        <v>1500</v>
      </c>
      <c r="F138" s="23" t="s">
        <v>2674</v>
      </c>
      <c r="G138" s="23">
        <v>1500</v>
      </c>
      <c r="H138" s="23">
        <v>1500</v>
      </c>
      <c r="I138" s="393">
        <v>5.0000000000000004E-6</v>
      </c>
      <c r="J138" s="393">
        <v>5.0000000000000004E-6</v>
      </c>
      <c r="K138" s="289">
        <v>1</v>
      </c>
      <c r="L138" s="290" t="s">
        <v>2622</v>
      </c>
      <c r="M138" s="23">
        <v>2015</v>
      </c>
      <c r="N138" s="23">
        <v>2100</v>
      </c>
      <c r="O138" s="291">
        <v>25</v>
      </c>
      <c r="P138" s="292">
        <v>2100</v>
      </c>
      <c r="Q138" s="293">
        <v>1</v>
      </c>
      <c r="R138" s="23"/>
      <c r="S138" s="147">
        <f t="shared" si="9"/>
        <v>2100</v>
      </c>
      <c r="T138" s="147">
        <f ca="1">IF(S138=0,"",S138*(OFFSET(cod_desembolso!$A$1,Q138,23)))</f>
        <v>2182.3840175367854</v>
      </c>
      <c r="U138" s="148">
        <f>(constantes!$B$3*(1+constantes!$B$3)^(O138))/((1+constantes!$B$3)^(O138)-1)</f>
        <v>9.3678779051968114E-2</v>
      </c>
      <c r="V138" s="147">
        <f t="shared" ca="1" si="10"/>
        <v>204.44307018537503</v>
      </c>
      <c r="W138" s="147">
        <f ca="1">(IF(S138=0,"",V138/constantes!$B$3))*1</f>
        <v>2555.538377317188</v>
      </c>
      <c r="X138" s="149">
        <f ca="1">IF(S138=0,"",PV(constantes!$B$3,O138,-V138)*constantes!$B$3)</f>
        <v>174.59072140294285</v>
      </c>
      <c r="Y138" s="84">
        <f t="shared" si="11"/>
        <v>1400</v>
      </c>
      <c r="Z138">
        <v>147</v>
      </c>
    </row>
    <row r="139" spans="1:29">
      <c r="A139" s="289">
        <v>7148</v>
      </c>
      <c r="B139" s="23" t="str">
        <f t="shared" si="8"/>
        <v>NE-Imp_1500__kV_148</v>
      </c>
      <c r="C139" s="23">
        <v>808</v>
      </c>
      <c r="D139" s="141" t="str">
        <f>VLOOKUP(C139,tab_corredor!$A$2:$B$50,2,0)</f>
        <v>NE-Imp</v>
      </c>
      <c r="E139" s="23">
        <v>1500</v>
      </c>
      <c r="F139" s="23" t="s">
        <v>2674</v>
      </c>
      <c r="G139" s="23">
        <v>1500</v>
      </c>
      <c r="H139" s="23">
        <v>1500</v>
      </c>
      <c r="I139" s="393">
        <v>5.0000000000000004E-6</v>
      </c>
      <c r="J139" s="393">
        <v>5.0000000000000004E-6</v>
      </c>
      <c r="K139" s="289">
        <v>1</v>
      </c>
      <c r="L139" s="290" t="s">
        <v>2622</v>
      </c>
      <c r="M139" s="23">
        <v>2015</v>
      </c>
      <c r="N139" s="23">
        <v>2100</v>
      </c>
      <c r="O139" s="291">
        <v>25</v>
      </c>
      <c r="P139" s="292">
        <v>2100</v>
      </c>
      <c r="Q139" s="293">
        <v>1</v>
      </c>
      <c r="R139" s="23"/>
      <c r="S139" s="147">
        <f t="shared" si="9"/>
        <v>2100</v>
      </c>
      <c r="T139" s="147">
        <f ca="1">IF(S139=0,"",S139*(OFFSET(cod_desembolso!$A$1,Q139,23)))</f>
        <v>2182.3840175367854</v>
      </c>
      <c r="U139" s="148">
        <f>(constantes!$B$3*(1+constantes!$B$3)^(O139))/((1+constantes!$B$3)^(O139)-1)</f>
        <v>9.3678779051968114E-2</v>
      </c>
      <c r="V139" s="147">
        <f t="shared" ca="1" si="10"/>
        <v>204.44307018537503</v>
      </c>
      <c r="W139" s="147">
        <f ca="1">(IF(S139=0,"",V139/constantes!$B$3))*1</f>
        <v>2555.538377317188</v>
      </c>
      <c r="X139" s="149">
        <f ca="1">IF(S139=0,"",PV(constantes!$B$3,O139,-V139)*constantes!$B$3)</f>
        <v>174.59072140294285</v>
      </c>
      <c r="Y139" s="84">
        <f t="shared" si="11"/>
        <v>1400</v>
      </c>
      <c r="Z139">
        <v>148</v>
      </c>
    </row>
    <row r="140" spans="1:29">
      <c r="A140" s="289">
        <v>7149</v>
      </c>
      <c r="B140" s="23" t="str">
        <f t="shared" si="8"/>
        <v>NE-Imp_1500__kV_149</v>
      </c>
      <c r="C140" s="23">
        <v>808</v>
      </c>
      <c r="D140" s="141" t="str">
        <f>VLOOKUP(C140,tab_corredor!$A$2:$B$50,2,0)</f>
        <v>NE-Imp</v>
      </c>
      <c r="E140" s="23">
        <v>1500</v>
      </c>
      <c r="F140" s="23" t="s">
        <v>2674</v>
      </c>
      <c r="G140" s="23">
        <v>1500</v>
      </c>
      <c r="H140" s="23">
        <v>1500</v>
      </c>
      <c r="I140" s="393">
        <v>5.0000000000000004E-6</v>
      </c>
      <c r="J140" s="393">
        <v>5.0000000000000004E-6</v>
      </c>
      <c r="K140" s="289">
        <v>1</v>
      </c>
      <c r="L140" s="290" t="s">
        <v>2622</v>
      </c>
      <c r="M140" s="23">
        <v>2015</v>
      </c>
      <c r="N140" s="23">
        <v>2100</v>
      </c>
      <c r="O140" s="291">
        <v>25</v>
      </c>
      <c r="P140" s="292">
        <v>2100</v>
      </c>
      <c r="Q140" s="293">
        <v>1</v>
      </c>
      <c r="R140" s="23"/>
      <c r="S140" s="147">
        <f t="shared" si="9"/>
        <v>2100</v>
      </c>
      <c r="T140" s="147">
        <f ca="1">IF(S140=0,"",S140*(OFFSET(cod_desembolso!$A$1,Q140,23)))</f>
        <v>2182.3840175367854</v>
      </c>
      <c r="U140" s="148">
        <f>(constantes!$B$3*(1+constantes!$B$3)^(O140))/((1+constantes!$B$3)^(O140)-1)</f>
        <v>9.3678779051968114E-2</v>
      </c>
      <c r="V140" s="147">
        <f t="shared" ca="1" si="10"/>
        <v>204.44307018537503</v>
      </c>
      <c r="W140" s="147">
        <f ca="1">(IF(S140=0,"",V140/constantes!$B$3))*1</f>
        <v>2555.538377317188</v>
      </c>
      <c r="X140" s="149">
        <f ca="1">IF(S140=0,"",PV(constantes!$B$3,O140,-V140)*constantes!$B$3)</f>
        <v>174.59072140294285</v>
      </c>
      <c r="Y140" s="84">
        <f t="shared" si="11"/>
        <v>1400</v>
      </c>
      <c r="Z140">
        <v>149</v>
      </c>
    </row>
    <row r="141" spans="1:29">
      <c r="A141" s="289">
        <v>7150</v>
      </c>
      <c r="B141" s="23" t="str">
        <f t="shared" si="8"/>
        <v>NE-Imp_1500__kV_150</v>
      </c>
      <c r="C141" s="23">
        <v>808</v>
      </c>
      <c r="D141" s="141" t="str">
        <f>VLOOKUP(C141,tab_corredor!$A$2:$B$50,2,0)</f>
        <v>NE-Imp</v>
      </c>
      <c r="E141" s="23">
        <v>1500</v>
      </c>
      <c r="F141" s="23" t="s">
        <v>2674</v>
      </c>
      <c r="G141" s="23">
        <v>1500</v>
      </c>
      <c r="H141" s="23">
        <v>1500</v>
      </c>
      <c r="I141" s="393">
        <v>5.0000000000000004E-6</v>
      </c>
      <c r="J141" s="393">
        <v>5.0000000000000004E-6</v>
      </c>
      <c r="K141" s="289">
        <v>1</v>
      </c>
      <c r="L141" s="290" t="s">
        <v>2622</v>
      </c>
      <c r="M141" s="23">
        <v>2015</v>
      </c>
      <c r="N141" s="23">
        <v>2100</v>
      </c>
      <c r="O141" s="291">
        <v>25</v>
      </c>
      <c r="P141" s="292">
        <v>2100</v>
      </c>
      <c r="Q141" s="293">
        <v>1</v>
      </c>
      <c r="R141" s="23"/>
      <c r="S141" s="147">
        <f t="shared" si="9"/>
        <v>2100</v>
      </c>
      <c r="T141" s="147">
        <f ca="1">IF(S141=0,"",S141*(OFFSET(cod_desembolso!$A$1,Q141,23)))</f>
        <v>2182.3840175367854</v>
      </c>
      <c r="U141" s="148">
        <f>(constantes!$B$3*(1+constantes!$B$3)^(O141))/((1+constantes!$B$3)^(O141)-1)</f>
        <v>9.3678779051968114E-2</v>
      </c>
      <c r="V141" s="147">
        <f t="shared" ca="1" si="10"/>
        <v>204.44307018537503</v>
      </c>
      <c r="W141" s="147">
        <f ca="1">(IF(S141=0,"",V141/constantes!$B$3))*1</f>
        <v>2555.538377317188</v>
      </c>
      <c r="X141" s="149">
        <f ca="1">IF(S141=0,"",PV(constantes!$B$3,O141,-V141)*constantes!$B$3)</f>
        <v>174.59072140294285</v>
      </c>
      <c r="Y141" s="84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89">
        <v>7151</v>
      </c>
      <c r="B142" s="23" t="str">
        <f t="shared" si="8"/>
        <v>NE-Imp_1500__kV_151</v>
      </c>
      <c r="C142" s="23">
        <v>808</v>
      </c>
      <c r="D142" s="141" t="str">
        <f>VLOOKUP(C142,tab_corredor!$A$2:$B$50,2,0)</f>
        <v>NE-Imp</v>
      </c>
      <c r="E142" s="23">
        <v>1500</v>
      </c>
      <c r="F142" s="23" t="s">
        <v>2674</v>
      </c>
      <c r="G142" s="23">
        <v>1500</v>
      </c>
      <c r="H142" s="23">
        <v>1500</v>
      </c>
      <c r="I142" s="393">
        <v>5.0000000000000004E-6</v>
      </c>
      <c r="J142" s="393">
        <v>5.0000000000000004E-6</v>
      </c>
      <c r="K142" s="289">
        <v>1</v>
      </c>
      <c r="L142" s="290" t="s">
        <v>2622</v>
      </c>
      <c r="M142" s="23">
        <v>2015</v>
      </c>
      <c r="N142" s="23">
        <v>2100</v>
      </c>
      <c r="O142" s="291">
        <v>25</v>
      </c>
      <c r="P142" s="292">
        <v>2100</v>
      </c>
      <c r="Q142" s="293">
        <v>1</v>
      </c>
      <c r="R142" s="23"/>
      <c r="S142" s="147">
        <f t="shared" si="9"/>
        <v>2100</v>
      </c>
      <c r="T142" s="147">
        <f ca="1">IF(S142=0,"",S142*(OFFSET(cod_desembolso!$A$1,Q142,23)))</f>
        <v>2182.3840175367854</v>
      </c>
      <c r="U142" s="148">
        <f>(constantes!$B$3*(1+constantes!$B$3)^(O142))/((1+constantes!$B$3)^(O142)-1)</f>
        <v>9.3678779051968114E-2</v>
      </c>
      <c r="V142" s="147">
        <f t="shared" ca="1" si="10"/>
        <v>204.44307018537503</v>
      </c>
      <c r="W142" s="147">
        <f ca="1">(IF(S142=0,"",V142/constantes!$B$3))*1</f>
        <v>2555.538377317188</v>
      </c>
      <c r="X142" s="149">
        <f ca="1">IF(S142=0,"",PV(constantes!$B$3,O142,-V142)*constantes!$B$3)</f>
        <v>174.59072140294285</v>
      </c>
      <c r="Y142" s="84">
        <f t="shared" si="11"/>
        <v>1400</v>
      </c>
      <c r="Z142">
        <v>151</v>
      </c>
    </row>
    <row r="143" spans="1:29">
      <c r="A143" s="289">
        <v>7152</v>
      </c>
      <c r="B143" s="23" t="str">
        <f t="shared" si="8"/>
        <v>NE-Imp_1500__kV_152</v>
      </c>
      <c r="C143" s="23">
        <v>808</v>
      </c>
      <c r="D143" s="141" t="str">
        <f>VLOOKUP(C143,tab_corredor!$A$2:$B$50,2,0)</f>
        <v>NE-Imp</v>
      </c>
      <c r="E143" s="23">
        <v>1500</v>
      </c>
      <c r="F143" s="23" t="s">
        <v>2674</v>
      </c>
      <c r="G143" s="23">
        <v>1500</v>
      </c>
      <c r="H143" s="23">
        <v>1500</v>
      </c>
      <c r="I143" s="393">
        <v>5.0000000000000004E-6</v>
      </c>
      <c r="J143" s="393">
        <v>5.0000000000000004E-6</v>
      </c>
      <c r="K143" s="289">
        <v>1</v>
      </c>
      <c r="L143" s="290" t="s">
        <v>2622</v>
      </c>
      <c r="M143" s="23">
        <v>2015</v>
      </c>
      <c r="N143" s="23">
        <v>2100</v>
      </c>
      <c r="O143" s="291">
        <v>25</v>
      </c>
      <c r="P143" s="292">
        <v>2100</v>
      </c>
      <c r="Q143" s="293">
        <v>1</v>
      </c>
      <c r="R143" s="23"/>
      <c r="S143" s="147">
        <f t="shared" si="9"/>
        <v>2100</v>
      </c>
      <c r="T143" s="147">
        <f ca="1">IF(S143=0,"",S143*(OFFSET(cod_desembolso!$A$1,Q143,23)))</f>
        <v>2182.3840175367854</v>
      </c>
      <c r="U143" s="148">
        <f>(constantes!$B$3*(1+constantes!$B$3)^(O143))/((1+constantes!$B$3)^(O143)-1)</f>
        <v>9.3678779051968114E-2</v>
      </c>
      <c r="V143" s="147">
        <f t="shared" ca="1" si="10"/>
        <v>204.44307018537503</v>
      </c>
      <c r="W143" s="147">
        <f ca="1">(IF(S143=0,"",V143/constantes!$B$3))*1</f>
        <v>2555.538377317188</v>
      </c>
      <c r="X143" s="149">
        <f ca="1">IF(S143=0,"",PV(constantes!$B$3,O143,-V143)*constantes!$B$3)</f>
        <v>174.59072140294285</v>
      </c>
      <c r="Y143" s="84">
        <f t="shared" si="11"/>
        <v>1400</v>
      </c>
      <c r="Z143">
        <v>152</v>
      </c>
    </row>
    <row r="144" spans="1:29">
      <c r="A144" s="289">
        <v>7153</v>
      </c>
      <c r="B144" s="23" t="str">
        <f t="shared" si="8"/>
        <v>NE-Imp_1500__kV_153</v>
      </c>
      <c r="C144" s="23">
        <v>808</v>
      </c>
      <c r="D144" s="141" t="str">
        <f>VLOOKUP(C144,tab_corredor!$A$2:$B$50,2,0)</f>
        <v>NE-Imp</v>
      </c>
      <c r="E144" s="23">
        <v>1500</v>
      </c>
      <c r="F144" s="23" t="s">
        <v>2674</v>
      </c>
      <c r="G144" s="23">
        <v>1500</v>
      </c>
      <c r="H144" s="23">
        <v>1500</v>
      </c>
      <c r="I144" s="393">
        <v>5.0000000000000004E-6</v>
      </c>
      <c r="J144" s="393">
        <v>5.0000000000000004E-6</v>
      </c>
      <c r="K144" s="289">
        <v>1</v>
      </c>
      <c r="L144" s="290" t="s">
        <v>2622</v>
      </c>
      <c r="M144" s="23">
        <v>2015</v>
      </c>
      <c r="N144" s="23">
        <v>2100</v>
      </c>
      <c r="O144" s="291">
        <v>25</v>
      </c>
      <c r="P144" s="292">
        <v>2100</v>
      </c>
      <c r="Q144" s="293">
        <v>1</v>
      </c>
      <c r="R144" s="23"/>
      <c r="S144" s="147">
        <f t="shared" si="9"/>
        <v>2100</v>
      </c>
      <c r="T144" s="147">
        <f ca="1">IF(S144=0,"",S144*(OFFSET(cod_desembolso!$A$1,Q144,23)))</f>
        <v>2182.3840175367854</v>
      </c>
      <c r="U144" s="148">
        <f>(constantes!$B$3*(1+constantes!$B$3)^(O144))/((1+constantes!$B$3)^(O144)-1)</f>
        <v>9.3678779051968114E-2</v>
      </c>
      <c r="V144" s="147">
        <f t="shared" ca="1" si="10"/>
        <v>204.44307018537503</v>
      </c>
      <c r="W144" s="147">
        <f ca="1">(IF(S144=0,"",V144/constantes!$B$3))*1</f>
        <v>2555.538377317188</v>
      </c>
      <c r="X144" s="149">
        <f ca="1">IF(S144=0,"",PV(constantes!$B$3,O144,-V144)*constantes!$B$3)</f>
        <v>174.59072140294285</v>
      </c>
      <c r="Y144" s="84">
        <f t="shared" si="11"/>
        <v>1400</v>
      </c>
      <c r="Z144">
        <v>153</v>
      </c>
    </row>
    <row r="145" spans="1:26">
      <c r="A145" s="289">
        <v>7154</v>
      </c>
      <c r="B145" s="23" t="str">
        <f t="shared" si="8"/>
        <v>NE-Imp_1500__kV_154</v>
      </c>
      <c r="C145" s="23">
        <v>808</v>
      </c>
      <c r="D145" s="141" t="str">
        <f>VLOOKUP(C145,tab_corredor!$A$2:$B$50,2,0)</f>
        <v>NE-Imp</v>
      </c>
      <c r="E145" s="23">
        <v>1500</v>
      </c>
      <c r="F145" s="23" t="s">
        <v>2674</v>
      </c>
      <c r="G145" s="23">
        <v>1500</v>
      </c>
      <c r="H145" s="23">
        <v>1500</v>
      </c>
      <c r="I145" s="393">
        <v>5.0000000000000004E-6</v>
      </c>
      <c r="J145" s="393">
        <v>5.0000000000000004E-6</v>
      </c>
      <c r="K145" s="289">
        <v>1</v>
      </c>
      <c r="L145" s="290" t="s">
        <v>2622</v>
      </c>
      <c r="M145" s="23">
        <v>2015</v>
      </c>
      <c r="N145" s="23">
        <v>2100</v>
      </c>
      <c r="O145" s="291">
        <v>25</v>
      </c>
      <c r="P145" s="292">
        <v>2100</v>
      </c>
      <c r="Q145" s="293">
        <v>1</v>
      </c>
      <c r="R145" s="23"/>
      <c r="S145" s="147">
        <f t="shared" si="9"/>
        <v>2100</v>
      </c>
      <c r="T145" s="147">
        <f ca="1">IF(S145=0,"",S145*(OFFSET(cod_desembolso!$A$1,Q145,23)))</f>
        <v>2182.3840175367854</v>
      </c>
      <c r="U145" s="148">
        <f>(constantes!$B$3*(1+constantes!$B$3)^(O145))/((1+constantes!$B$3)^(O145)-1)</f>
        <v>9.3678779051968114E-2</v>
      </c>
      <c r="V145" s="147">
        <f t="shared" ca="1" si="10"/>
        <v>204.44307018537503</v>
      </c>
      <c r="W145" s="147">
        <f ca="1">(IF(S145=0,"",V145/constantes!$B$3))*1</f>
        <v>2555.538377317188</v>
      </c>
      <c r="X145" s="149">
        <f ca="1">IF(S145=0,"",PV(constantes!$B$3,O145,-V145)*constantes!$B$3)</f>
        <v>174.59072140294285</v>
      </c>
      <c r="Y145" s="84">
        <f t="shared" si="11"/>
        <v>1400</v>
      </c>
      <c r="Z145">
        <v>154</v>
      </c>
    </row>
    <row r="146" spans="1:26">
      <c r="A146" s="289">
        <v>7155</v>
      </c>
      <c r="B146" s="23" t="str">
        <f t="shared" si="8"/>
        <v>NE-Imp_1500__kV_155</v>
      </c>
      <c r="C146" s="23">
        <v>808</v>
      </c>
      <c r="D146" s="141" t="str">
        <f>VLOOKUP(C146,tab_corredor!$A$2:$B$50,2,0)</f>
        <v>NE-Imp</v>
      </c>
      <c r="E146" s="23">
        <v>1500</v>
      </c>
      <c r="F146" s="23" t="s">
        <v>2674</v>
      </c>
      <c r="G146" s="23">
        <v>1500</v>
      </c>
      <c r="H146" s="23">
        <v>1500</v>
      </c>
      <c r="I146" s="393">
        <v>5.0000000000000004E-6</v>
      </c>
      <c r="J146" s="393">
        <v>5.0000000000000004E-6</v>
      </c>
      <c r="K146" s="289">
        <v>1</v>
      </c>
      <c r="L146" s="290" t="s">
        <v>2622</v>
      </c>
      <c r="M146" s="23">
        <v>2015</v>
      </c>
      <c r="N146" s="23">
        <v>2100</v>
      </c>
      <c r="O146" s="291">
        <v>25</v>
      </c>
      <c r="P146" s="292">
        <v>2100</v>
      </c>
      <c r="Q146" s="293">
        <v>1</v>
      </c>
      <c r="R146" s="23"/>
      <c r="S146" s="147">
        <f t="shared" si="9"/>
        <v>2100</v>
      </c>
      <c r="T146" s="147">
        <f ca="1">IF(S146=0,"",S146*(OFFSET(cod_desembolso!$A$1,Q146,23)))</f>
        <v>2182.3840175367854</v>
      </c>
      <c r="U146" s="148">
        <f>(constantes!$B$3*(1+constantes!$B$3)^(O146))/((1+constantes!$B$3)^(O146)-1)</f>
        <v>9.3678779051968114E-2</v>
      </c>
      <c r="V146" s="147">
        <f t="shared" ca="1" si="10"/>
        <v>204.44307018537503</v>
      </c>
      <c r="W146" s="147">
        <f ca="1">(IF(S146=0,"",V146/constantes!$B$3))*1</f>
        <v>2555.538377317188</v>
      </c>
      <c r="X146" s="149">
        <f ca="1">IF(S146=0,"",PV(constantes!$B$3,O146,-V146)*constantes!$B$3)</f>
        <v>174.59072140294285</v>
      </c>
      <c r="Y146" s="84">
        <f t="shared" si="11"/>
        <v>1400</v>
      </c>
      <c r="Z146">
        <v>155</v>
      </c>
    </row>
    <row r="147" spans="1:26">
      <c r="A147" s="289">
        <v>7156</v>
      </c>
      <c r="B147" s="23" t="str">
        <f t="shared" si="8"/>
        <v>NE-Imp_1500__kV_156</v>
      </c>
      <c r="C147" s="23">
        <v>808</v>
      </c>
      <c r="D147" s="141" t="str">
        <f>VLOOKUP(C147,tab_corredor!$A$2:$B$50,2,0)</f>
        <v>NE-Imp</v>
      </c>
      <c r="E147" s="23">
        <v>1500</v>
      </c>
      <c r="F147" s="23" t="s">
        <v>2674</v>
      </c>
      <c r="G147" s="23">
        <v>1500</v>
      </c>
      <c r="H147" s="23">
        <v>1500</v>
      </c>
      <c r="I147" s="393">
        <v>5.0000000000000004E-6</v>
      </c>
      <c r="J147" s="393">
        <v>5.0000000000000004E-6</v>
      </c>
      <c r="K147" s="289">
        <v>1</v>
      </c>
      <c r="L147" s="290" t="s">
        <v>2622</v>
      </c>
      <c r="M147" s="23">
        <v>2015</v>
      </c>
      <c r="N147" s="23">
        <v>2100</v>
      </c>
      <c r="O147" s="291">
        <v>25</v>
      </c>
      <c r="P147" s="292">
        <v>2100</v>
      </c>
      <c r="Q147" s="293">
        <v>1</v>
      </c>
      <c r="R147" s="23"/>
      <c r="S147" s="147">
        <f t="shared" si="9"/>
        <v>2100</v>
      </c>
      <c r="T147" s="147">
        <f ca="1">IF(S147=0,"",S147*(OFFSET(cod_desembolso!$A$1,Q147,23)))</f>
        <v>2182.3840175367854</v>
      </c>
      <c r="U147" s="148">
        <f>(constantes!$B$3*(1+constantes!$B$3)^(O147))/((1+constantes!$B$3)^(O147)-1)</f>
        <v>9.3678779051968114E-2</v>
      </c>
      <c r="V147" s="147">
        <f t="shared" ca="1" si="10"/>
        <v>204.44307018537503</v>
      </c>
      <c r="W147" s="147">
        <f ca="1">(IF(S147=0,"",V147/constantes!$B$3))*1</f>
        <v>2555.538377317188</v>
      </c>
      <c r="X147" s="149">
        <f ca="1">IF(S147=0,"",PV(constantes!$B$3,O147,-V147)*constantes!$B$3)</f>
        <v>174.59072140294285</v>
      </c>
      <c r="Y147" s="84">
        <f t="shared" si="11"/>
        <v>1400</v>
      </c>
      <c r="Z147">
        <v>156</v>
      </c>
    </row>
    <row r="148" spans="1:26">
      <c r="A148" s="289">
        <v>7157</v>
      </c>
      <c r="B148" s="23" t="str">
        <f t="shared" si="8"/>
        <v>NE-Imp_1500__kV_157</v>
      </c>
      <c r="C148" s="23">
        <v>808</v>
      </c>
      <c r="D148" s="141" t="str">
        <f>VLOOKUP(C148,tab_corredor!$A$2:$B$50,2,0)</f>
        <v>NE-Imp</v>
      </c>
      <c r="E148" s="23">
        <v>1500</v>
      </c>
      <c r="F148" s="23" t="s">
        <v>2674</v>
      </c>
      <c r="G148" s="23">
        <v>1500</v>
      </c>
      <c r="H148" s="23">
        <v>1500</v>
      </c>
      <c r="I148" s="393">
        <v>5.0000000000000004E-6</v>
      </c>
      <c r="J148" s="393">
        <v>5.0000000000000004E-6</v>
      </c>
      <c r="K148" s="289">
        <v>1</v>
      </c>
      <c r="L148" s="290" t="s">
        <v>2622</v>
      </c>
      <c r="M148" s="23">
        <v>2015</v>
      </c>
      <c r="N148" s="23">
        <v>2100</v>
      </c>
      <c r="O148" s="291">
        <v>25</v>
      </c>
      <c r="P148" s="292">
        <v>2100</v>
      </c>
      <c r="Q148" s="293">
        <v>1</v>
      </c>
      <c r="R148" s="23"/>
      <c r="S148" s="147">
        <f t="shared" si="9"/>
        <v>2100</v>
      </c>
      <c r="T148" s="147">
        <f ca="1">IF(S148=0,"",S148*(OFFSET(cod_desembolso!$A$1,Q148,23)))</f>
        <v>2182.3840175367854</v>
      </c>
      <c r="U148" s="148">
        <f>(constantes!$B$3*(1+constantes!$B$3)^(O148))/((1+constantes!$B$3)^(O148)-1)</f>
        <v>9.3678779051968114E-2</v>
      </c>
      <c r="V148" s="147">
        <f t="shared" ca="1" si="10"/>
        <v>204.44307018537503</v>
      </c>
      <c r="W148" s="147">
        <f ca="1">(IF(S148=0,"",V148/constantes!$B$3))*1</f>
        <v>2555.538377317188</v>
      </c>
      <c r="X148" s="149">
        <f ca="1">IF(S148=0,"",PV(constantes!$B$3,O148,-V148)*constantes!$B$3)</f>
        <v>174.59072140294285</v>
      </c>
      <c r="Y148" s="84">
        <f t="shared" si="11"/>
        <v>1400</v>
      </c>
      <c r="Z148">
        <v>157</v>
      </c>
    </row>
    <row r="149" spans="1:26">
      <c r="A149" s="289">
        <v>7158</v>
      </c>
      <c r="B149" s="23" t="str">
        <f t="shared" si="8"/>
        <v>NE-Imp_1500__kV_158</v>
      </c>
      <c r="C149" s="23">
        <v>808</v>
      </c>
      <c r="D149" s="141" t="str">
        <f>VLOOKUP(C149,tab_corredor!$A$2:$B$50,2,0)</f>
        <v>NE-Imp</v>
      </c>
      <c r="E149" s="23">
        <v>1500</v>
      </c>
      <c r="F149" s="23" t="s">
        <v>2674</v>
      </c>
      <c r="G149" s="23">
        <v>1500</v>
      </c>
      <c r="H149" s="23">
        <v>1500</v>
      </c>
      <c r="I149" s="393">
        <v>5.0000000000000004E-6</v>
      </c>
      <c r="J149" s="393">
        <v>5.0000000000000004E-6</v>
      </c>
      <c r="K149" s="289">
        <v>1</v>
      </c>
      <c r="L149" s="290" t="s">
        <v>2622</v>
      </c>
      <c r="M149" s="23">
        <v>2015</v>
      </c>
      <c r="N149" s="23">
        <v>2100</v>
      </c>
      <c r="O149" s="291">
        <v>25</v>
      </c>
      <c r="P149" s="292">
        <v>2100</v>
      </c>
      <c r="Q149" s="293">
        <v>1</v>
      </c>
      <c r="R149" s="23"/>
      <c r="S149" s="147">
        <f t="shared" si="9"/>
        <v>2100</v>
      </c>
      <c r="T149" s="147">
        <f ca="1">IF(S149=0,"",S149*(OFFSET(cod_desembolso!$A$1,Q149,23)))</f>
        <v>2182.3840175367854</v>
      </c>
      <c r="U149" s="148">
        <f>(constantes!$B$3*(1+constantes!$B$3)^(O149))/((1+constantes!$B$3)^(O149)-1)</f>
        <v>9.3678779051968114E-2</v>
      </c>
      <c r="V149" s="147">
        <f t="shared" ca="1" si="10"/>
        <v>204.44307018537503</v>
      </c>
      <c r="W149" s="147">
        <f ca="1">(IF(S149=0,"",V149/constantes!$B$3))*1</f>
        <v>2555.538377317188</v>
      </c>
      <c r="X149" s="149">
        <f ca="1">IF(S149=0,"",PV(constantes!$B$3,O149,-V149)*constantes!$B$3)</f>
        <v>174.59072140294285</v>
      </c>
      <c r="Y149" s="84">
        <f t="shared" si="11"/>
        <v>1400</v>
      </c>
      <c r="Z149">
        <v>158</v>
      </c>
    </row>
    <row r="150" spans="1:26">
      <c r="A150" s="289">
        <v>7159</v>
      </c>
      <c r="B150" s="23" t="str">
        <f t="shared" si="8"/>
        <v>NE-Imp_1500__kV_159</v>
      </c>
      <c r="C150" s="23">
        <v>808</v>
      </c>
      <c r="D150" s="141" t="str">
        <f>VLOOKUP(C150,tab_corredor!$A$2:$B$50,2,0)</f>
        <v>NE-Imp</v>
      </c>
      <c r="E150" s="23">
        <v>1500</v>
      </c>
      <c r="F150" s="23" t="s">
        <v>2674</v>
      </c>
      <c r="G150" s="23">
        <v>1500</v>
      </c>
      <c r="H150" s="23">
        <v>1500</v>
      </c>
      <c r="I150" s="393">
        <v>5.0000000000000004E-6</v>
      </c>
      <c r="J150" s="393">
        <v>5.0000000000000004E-6</v>
      </c>
      <c r="K150" s="289">
        <v>1</v>
      </c>
      <c r="L150" s="290" t="s">
        <v>2622</v>
      </c>
      <c r="M150" s="23">
        <v>2015</v>
      </c>
      <c r="N150" s="23">
        <v>2100</v>
      </c>
      <c r="O150" s="291">
        <v>25</v>
      </c>
      <c r="P150" s="292">
        <v>2100</v>
      </c>
      <c r="Q150" s="293">
        <v>1</v>
      </c>
      <c r="R150" s="23"/>
      <c r="S150" s="147">
        <f t="shared" si="9"/>
        <v>2100</v>
      </c>
      <c r="T150" s="147">
        <f ca="1">IF(S150=0,"",S150*(OFFSET(cod_desembolso!$A$1,Q150,23)))</f>
        <v>2182.3840175367854</v>
      </c>
      <c r="U150" s="148">
        <f>(constantes!$B$3*(1+constantes!$B$3)^(O150))/((1+constantes!$B$3)^(O150)-1)</f>
        <v>9.3678779051968114E-2</v>
      </c>
      <c r="V150" s="147">
        <f t="shared" ca="1" si="10"/>
        <v>204.44307018537503</v>
      </c>
      <c r="W150" s="147">
        <f ca="1">(IF(S150=0,"",V150/constantes!$B$3))*1</f>
        <v>2555.538377317188</v>
      </c>
      <c r="X150" s="149">
        <f ca="1">IF(S150=0,"",PV(constantes!$B$3,O150,-V150)*constantes!$B$3)</f>
        <v>174.59072140294285</v>
      </c>
      <c r="Y150" s="84">
        <f t="shared" si="11"/>
        <v>1400</v>
      </c>
      <c r="Z150">
        <v>159</v>
      </c>
    </row>
    <row r="151" spans="1:26">
      <c r="A151" s="289">
        <v>7160</v>
      </c>
      <c r="B151" s="23" t="str">
        <f t="shared" si="8"/>
        <v>NE-Imp_1500__kV_160</v>
      </c>
      <c r="C151" s="23">
        <v>808</v>
      </c>
      <c r="D151" s="141" t="str">
        <f>VLOOKUP(C151,tab_corredor!$A$2:$B$50,2,0)</f>
        <v>NE-Imp</v>
      </c>
      <c r="E151" s="23">
        <v>1500</v>
      </c>
      <c r="F151" s="23" t="s">
        <v>2674</v>
      </c>
      <c r="G151" s="23">
        <v>1500</v>
      </c>
      <c r="H151" s="23">
        <v>1500</v>
      </c>
      <c r="I151" s="393">
        <v>5.0000000000000004E-6</v>
      </c>
      <c r="J151" s="393">
        <v>5.0000000000000004E-6</v>
      </c>
      <c r="K151" s="289">
        <v>1</v>
      </c>
      <c r="L151" s="290" t="s">
        <v>2622</v>
      </c>
      <c r="M151" s="23">
        <v>2015</v>
      </c>
      <c r="N151" s="23">
        <v>2100</v>
      </c>
      <c r="O151" s="291">
        <v>25</v>
      </c>
      <c r="P151" s="292">
        <v>2100</v>
      </c>
      <c r="Q151" s="293">
        <v>1</v>
      </c>
      <c r="R151" s="23"/>
      <c r="S151" s="147">
        <f t="shared" si="9"/>
        <v>2100</v>
      </c>
      <c r="T151" s="147">
        <f ca="1">IF(S151=0,"",S151*(OFFSET(cod_desembolso!$A$1,Q151,23)))</f>
        <v>2182.3840175367854</v>
      </c>
      <c r="U151" s="148">
        <f>(constantes!$B$3*(1+constantes!$B$3)^(O151))/((1+constantes!$B$3)^(O151)-1)</f>
        <v>9.3678779051968114E-2</v>
      </c>
      <c r="V151" s="147">
        <f t="shared" ca="1" si="10"/>
        <v>204.44307018537503</v>
      </c>
      <c r="W151" s="147">
        <f ca="1">(IF(S151=0,"",V151/constantes!$B$3))*1</f>
        <v>2555.538377317188</v>
      </c>
      <c r="X151" s="149">
        <f ca="1">IF(S151=0,"",PV(constantes!$B$3,O151,-V151)*constantes!$B$3)</f>
        <v>174.59072140294285</v>
      </c>
      <c r="Y151" s="84">
        <f t="shared" si="11"/>
        <v>1400</v>
      </c>
      <c r="Z151">
        <v>160</v>
      </c>
    </row>
    <row r="152" spans="1:26">
      <c r="A152" s="289">
        <v>7161</v>
      </c>
      <c r="B152" s="23" t="str">
        <f t="shared" si="8"/>
        <v>NE-Imp_1500__kV_161</v>
      </c>
      <c r="C152" s="23">
        <v>808</v>
      </c>
      <c r="D152" s="141" t="str">
        <f>VLOOKUP(C152,tab_corredor!$A$2:$B$50,2,0)</f>
        <v>NE-Imp</v>
      </c>
      <c r="E152" s="23">
        <v>1500</v>
      </c>
      <c r="F152" s="23" t="s">
        <v>2674</v>
      </c>
      <c r="G152" s="23">
        <v>1500</v>
      </c>
      <c r="H152" s="23">
        <v>1500</v>
      </c>
      <c r="I152" s="393">
        <v>5.0000000000000004E-6</v>
      </c>
      <c r="J152" s="393">
        <v>5.0000000000000004E-6</v>
      </c>
      <c r="K152" s="289">
        <v>1</v>
      </c>
      <c r="L152" s="290" t="s">
        <v>2622</v>
      </c>
      <c r="M152" s="23">
        <v>2015</v>
      </c>
      <c r="N152" s="23">
        <v>2100</v>
      </c>
      <c r="O152" s="291">
        <v>25</v>
      </c>
      <c r="P152" s="292">
        <v>2100</v>
      </c>
      <c r="Q152" s="293">
        <v>1</v>
      </c>
      <c r="R152" s="23"/>
      <c r="S152" s="147">
        <f t="shared" si="9"/>
        <v>2100</v>
      </c>
      <c r="T152" s="147">
        <f ca="1">IF(S152=0,"",S152*(OFFSET(cod_desembolso!$A$1,Q152,23)))</f>
        <v>2182.3840175367854</v>
      </c>
      <c r="U152" s="148">
        <f>(constantes!$B$3*(1+constantes!$B$3)^(O152))/((1+constantes!$B$3)^(O152)-1)</f>
        <v>9.3678779051968114E-2</v>
      </c>
      <c r="V152" s="147">
        <f t="shared" ca="1" si="10"/>
        <v>204.44307018537503</v>
      </c>
      <c r="W152" s="147">
        <f ca="1">(IF(S152=0,"",V152/constantes!$B$3))*1</f>
        <v>2555.538377317188</v>
      </c>
      <c r="X152" s="149">
        <f ca="1">IF(S152=0,"",PV(constantes!$B$3,O152,-V152)*constantes!$B$3)</f>
        <v>174.59072140294285</v>
      </c>
      <c r="Y152" s="84">
        <f t="shared" si="11"/>
        <v>1400</v>
      </c>
      <c r="Z152">
        <v>161</v>
      </c>
    </row>
    <row r="153" spans="1:26">
      <c r="A153" s="289">
        <v>7162</v>
      </c>
      <c r="B153" s="23" t="str">
        <f t="shared" si="8"/>
        <v>NE-Imp_1500__kV_162</v>
      </c>
      <c r="C153" s="23">
        <v>808</v>
      </c>
      <c r="D153" s="141" t="str">
        <f>VLOOKUP(C153,tab_corredor!$A$2:$B$50,2,0)</f>
        <v>NE-Imp</v>
      </c>
      <c r="E153" s="23">
        <v>1500</v>
      </c>
      <c r="F153" s="23" t="s">
        <v>2674</v>
      </c>
      <c r="G153" s="23">
        <v>1500</v>
      </c>
      <c r="H153" s="23">
        <v>1500</v>
      </c>
      <c r="I153" s="393">
        <v>5.0000000000000004E-6</v>
      </c>
      <c r="J153" s="393">
        <v>5.0000000000000004E-6</v>
      </c>
      <c r="K153" s="289">
        <v>1</v>
      </c>
      <c r="L153" s="290" t="s">
        <v>2622</v>
      </c>
      <c r="M153" s="23">
        <v>2015</v>
      </c>
      <c r="N153" s="23">
        <v>2100</v>
      </c>
      <c r="O153" s="291">
        <v>25</v>
      </c>
      <c r="P153" s="292">
        <v>2100</v>
      </c>
      <c r="Q153" s="293">
        <v>1</v>
      </c>
      <c r="R153" s="23"/>
      <c r="S153" s="147">
        <f t="shared" si="9"/>
        <v>2100</v>
      </c>
      <c r="T153" s="147">
        <f ca="1">IF(S153=0,"",S153*(OFFSET(cod_desembolso!$A$1,Q153,23)))</f>
        <v>2182.3840175367854</v>
      </c>
      <c r="U153" s="148">
        <f>(constantes!$B$3*(1+constantes!$B$3)^(O153))/((1+constantes!$B$3)^(O153)-1)</f>
        <v>9.3678779051968114E-2</v>
      </c>
      <c r="V153" s="147">
        <f t="shared" ca="1" si="10"/>
        <v>204.44307018537503</v>
      </c>
      <c r="W153" s="147">
        <f ca="1">(IF(S153=0,"",V153/constantes!$B$3))*1</f>
        <v>2555.538377317188</v>
      </c>
      <c r="X153" s="149">
        <f ca="1">IF(S153=0,"",PV(constantes!$B$3,O153,-V153)*constantes!$B$3)</f>
        <v>174.59072140294285</v>
      </c>
      <c r="Y153" s="84">
        <f t="shared" si="11"/>
        <v>1400</v>
      </c>
      <c r="Z153">
        <v>162</v>
      </c>
    </row>
    <row r="154" spans="1:26">
      <c r="A154" s="289">
        <v>7163</v>
      </c>
      <c r="B154" s="23" t="str">
        <f t="shared" si="8"/>
        <v>NE-Imp_1500__kV_163</v>
      </c>
      <c r="C154" s="23">
        <v>808</v>
      </c>
      <c r="D154" s="141" t="str">
        <f>VLOOKUP(C154,tab_corredor!$A$2:$B$50,2,0)</f>
        <v>NE-Imp</v>
      </c>
      <c r="E154" s="23">
        <v>1500</v>
      </c>
      <c r="F154" s="23" t="s">
        <v>2674</v>
      </c>
      <c r="G154" s="23">
        <v>1500</v>
      </c>
      <c r="H154" s="23">
        <v>1500</v>
      </c>
      <c r="I154" s="393">
        <v>5.0000000000000004E-6</v>
      </c>
      <c r="J154" s="393">
        <v>5.0000000000000004E-6</v>
      </c>
      <c r="K154" s="289">
        <v>1</v>
      </c>
      <c r="L154" s="290" t="s">
        <v>2622</v>
      </c>
      <c r="M154" s="23">
        <v>2015</v>
      </c>
      <c r="N154" s="23">
        <v>2100</v>
      </c>
      <c r="O154" s="291">
        <v>25</v>
      </c>
      <c r="P154" s="292">
        <v>2100</v>
      </c>
      <c r="Q154" s="293">
        <v>1</v>
      </c>
      <c r="R154" s="23"/>
      <c r="S154" s="147">
        <f t="shared" si="9"/>
        <v>2100</v>
      </c>
      <c r="T154" s="147">
        <f ca="1">IF(S154=0,"",S154*(OFFSET(cod_desembolso!$A$1,Q154,23)))</f>
        <v>2182.3840175367854</v>
      </c>
      <c r="U154" s="148">
        <f>(constantes!$B$3*(1+constantes!$B$3)^(O154))/((1+constantes!$B$3)^(O154)-1)</f>
        <v>9.3678779051968114E-2</v>
      </c>
      <c r="V154" s="147">
        <f t="shared" ca="1" si="10"/>
        <v>204.44307018537503</v>
      </c>
      <c r="W154" s="147">
        <f ca="1">(IF(S154=0,"",V154/constantes!$B$3))*1</f>
        <v>2555.538377317188</v>
      </c>
      <c r="X154" s="149">
        <f ca="1">IF(S154=0,"",PV(constantes!$B$3,O154,-V154)*constantes!$B$3)</f>
        <v>174.59072140294285</v>
      </c>
      <c r="Y154" s="84">
        <f t="shared" si="11"/>
        <v>1400</v>
      </c>
      <c r="Z154">
        <v>163</v>
      </c>
    </row>
    <row r="155" spans="1:26">
      <c r="A155" s="289">
        <v>7164</v>
      </c>
      <c r="B155" s="23" t="str">
        <f t="shared" si="8"/>
        <v>N-Manaus_1500__kV_164</v>
      </c>
      <c r="C155" s="23">
        <v>809</v>
      </c>
      <c r="D155" s="141" t="str">
        <f>VLOOKUP(C155,tab_corredor!$A$2:$B$50,2,0)</f>
        <v>N-Manaus</v>
      </c>
      <c r="E155" s="23">
        <v>1500</v>
      </c>
      <c r="F155" s="23" t="s">
        <v>2674</v>
      </c>
      <c r="G155" s="23">
        <v>1500</v>
      </c>
      <c r="H155" s="23">
        <v>1500</v>
      </c>
      <c r="I155" s="393">
        <v>5.0000000000000004E-6</v>
      </c>
      <c r="J155" s="393">
        <v>5.0000000000000004E-6</v>
      </c>
      <c r="K155" s="289">
        <v>1</v>
      </c>
      <c r="L155" s="290" t="s">
        <v>2622</v>
      </c>
      <c r="M155" s="23">
        <v>2015</v>
      </c>
      <c r="N155" s="23">
        <v>2100</v>
      </c>
      <c r="O155" s="291">
        <v>25</v>
      </c>
      <c r="P155" s="292">
        <v>2100</v>
      </c>
      <c r="Q155" s="293">
        <v>1</v>
      </c>
      <c r="R155" s="23"/>
      <c r="S155" s="147">
        <f t="shared" si="9"/>
        <v>2100</v>
      </c>
      <c r="T155" s="147">
        <f ca="1">IF(S155=0,"",S155*(OFFSET(cod_desembolso!$A$1,Q155,23)))</f>
        <v>2182.3840175367854</v>
      </c>
      <c r="U155" s="148">
        <f>(constantes!$B$3*(1+constantes!$B$3)^(O155))/((1+constantes!$B$3)^(O155)-1)</f>
        <v>9.3678779051968114E-2</v>
      </c>
      <c r="V155" s="147">
        <f t="shared" ca="1" si="10"/>
        <v>204.44307018537503</v>
      </c>
      <c r="W155" s="147">
        <f ca="1">(IF(S155=0,"",V155/constantes!$B$3))*1</f>
        <v>2555.538377317188</v>
      </c>
      <c r="X155" s="149">
        <f ca="1">IF(S155=0,"",PV(constantes!$B$3,O155,-V155)*constantes!$B$3)</f>
        <v>174.59072140294285</v>
      </c>
      <c r="Y155" s="84">
        <f t="shared" si="11"/>
        <v>1400</v>
      </c>
      <c r="Z155">
        <v>164</v>
      </c>
    </row>
    <row r="156" spans="1:26">
      <c r="A156" s="289">
        <v>7165</v>
      </c>
      <c r="B156" s="23" t="str">
        <f t="shared" si="8"/>
        <v>N-Manaus_1500__kV_165</v>
      </c>
      <c r="C156" s="23">
        <v>809</v>
      </c>
      <c r="D156" s="141" t="str">
        <f>VLOOKUP(C156,tab_corredor!$A$2:$B$50,2,0)</f>
        <v>N-Manaus</v>
      </c>
      <c r="E156" s="23">
        <v>1500</v>
      </c>
      <c r="F156" s="23" t="s">
        <v>2674</v>
      </c>
      <c r="G156" s="23">
        <v>1500</v>
      </c>
      <c r="H156" s="23">
        <v>1500</v>
      </c>
      <c r="I156" s="393">
        <v>5.0000000000000004E-6</v>
      </c>
      <c r="J156" s="393">
        <v>5.0000000000000004E-6</v>
      </c>
      <c r="K156" s="289">
        <v>1</v>
      </c>
      <c r="L156" s="290" t="s">
        <v>2622</v>
      </c>
      <c r="M156" s="23">
        <v>2015</v>
      </c>
      <c r="N156" s="23">
        <v>2100</v>
      </c>
      <c r="O156" s="291">
        <v>25</v>
      </c>
      <c r="P156" s="292">
        <v>2100</v>
      </c>
      <c r="Q156" s="293">
        <v>1</v>
      </c>
      <c r="R156" s="23"/>
      <c r="S156" s="147">
        <f t="shared" si="9"/>
        <v>2100</v>
      </c>
      <c r="T156" s="147">
        <f ca="1">IF(S156=0,"",S156*(OFFSET(cod_desembolso!$A$1,Q156,23)))</f>
        <v>2182.3840175367854</v>
      </c>
      <c r="U156" s="148">
        <f>(constantes!$B$3*(1+constantes!$B$3)^(O156))/((1+constantes!$B$3)^(O156)-1)</f>
        <v>9.3678779051968114E-2</v>
      </c>
      <c r="V156" s="147">
        <f t="shared" ca="1" si="10"/>
        <v>204.44307018537503</v>
      </c>
      <c r="W156" s="147">
        <f ca="1">(IF(S156=0,"",V156/constantes!$B$3))*1</f>
        <v>2555.538377317188</v>
      </c>
      <c r="X156" s="149">
        <f ca="1">IF(S156=0,"",PV(constantes!$B$3,O156,-V156)*constantes!$B$3)</f>
        <v>174.59072140294285</v>
      </c>
      <c r="Y156" s="84">
        <f t="shared" si="11"/>
        <v>1400</v>
      </c>
      <c r="Z156">
        <v>165</v>
      </c>
    </row>
    <row r="157" spans="1:26">
      <c r="A157" s="289">
        <v>7166</v>
      </c>
      <c r="B157" s="23" t="str">
        <f t="shared" si="8"/>
        <v>N-Manaus_1500__kV_166</v>
      </c>
      <c r="C157" s="23">
        <v>809</v>
      </c>
      <c r="D157" s="141" t="str">
        <f>VLOOKUP(C157,tab_corredor!$A$2:$B$50,2,0)</f>
        <v>N-Manaus</v>
      </c>
      <c r="E157" s="23">
        <v>1500</v>
      </c>
      <c r="F157" s="23" t="s">
        <v>2674</v>
      </c>
      <c r="G157" s="23">
        <v>1500</v>
      </c>
      <c r="H157" s="23">
        <v>1500</v>
      </c>
      <c r="I157" s="393">
        <v>5.0000000000000004E-6</v>
      </c>
      <c r="J157" s="393">
        <v>5.0000000000000004E-6</v>
      </c>
      <c r="K157" s="289">
        <v>1</v>
      </c>
      <c r="L157" s="290" t="s">
        <v>2622</v>
      </c>
      <c r="M157" s="23">
        <v>2015</v>
      </c>
      <c r="N157" s="23">
        <v>2100</v>
      </c>
      <c r="O157" s="291">
        <v>25</v>
      </c>
      <c r="P157" s="292">
        <v>2100</v>
      </c>
      <c r="Q157" s="293">
        <v>1</v>
      </c>
      <c r="R157" s="23"/>
      <c r="S157" s="147">
        <f t="shared" si="9"/>
        <v>2100</v>
      </c>
      <c r="T157" s="147">
        <f ca="1">IF(S157=0,"",S157*(OFFSET(cod_desembolso!$A$1,Q157,23)))</f>
        <v>2182.3840175367854</v>
      </c>
      <c r="U157" s="148">
        <f>(constantes!$B$3*(1+constantes!$B$3)^(O157))/((1+constantes!$B$3)^(O157)-1)</f>
        <v>9.3678779051968114E-2</v>
      </c>
      <c r="V157" s="147">
        <f t="shared" ca="1" si="10"/>
        <v>204.44307018537503</v>
      </c>
      <c r="W157" s="147">
        <f ca="1">(IF(S157=0,"",V157/constantes!$B$3))*1</f>
        <v>2555.538377317188</v>
      </c>
      <c r="X157" s="149">
        <f ca="1">IF(S157=0,"",PV(constantes!$B$3,O157,-V157)*constantes!$B$3)</f>
        <v>174.59072140294285</v>
      </c>
      <c r="Y157" s="84">
        <f t="shared" si="11"/>
        <v>1400</v>
      </c>
      <c r="Z157">
        <v>166</v>
      </c>
    </row>
    <row r="158" spans="1:26">
      <c r="A158" s="289">
        <v>7167</v>
      </c>
      <c r="B158" s="23" t="str">
        <f t="shared" si="8"/>
        <v>N-Manaus_1500__kV_167</v>
      </c>
      <c r="C158" s="23">
        <v>809</v>
      </c>
      <c r="D158" s="141" t="str">
        <f>VLOOKUP(C158,tab_corredor!$A$2:$B$50,2,0)</f>
        <v>N-Manaus</v>
      </c>
      <c r="E158" s="23">
        <v>1500</v>
      </c>
      <c r="F158" s="23" t="s">
        <v>2674</v>
      </c>
      <c r="G158" s="23">
        <v>1500</v>
      </c>
      <c r="H158" s="23">
        <v>1500</v>
      </c>
      <c r="I158" s="393">
        <v>5.0000000000000004E-6</v>
      </c>
      <c r="J158" s="393">
        <v>5.0000000000000004E-6</v>
      </c>
      <c r="K158" s="289">
        <v>1</v>
      </c>
      <c r="L158" s="290" t="s">
        <v>2622</v>
      </c>
      <c r="M158" s="23">
        <v>2015</v>
      </c>
      <c r="N158" s="23">
        <v>2100</v>
      </c>
      <c r="O158" s="291">
        <v>25</v>
      </c>
      <c r="P158" s="292">
        <v>2100</v>
      </c>
      <c r="Q158" s="293">
        <v>1</v>
      </c>
      <c r="R158" s="23"/>
      <c r="S158" s="147">
        <f t="shared" si="9"/>
        <v>2100</v>
      </c>
      <c r="T158" s="147">
        <f ca="1">IF(S158=0,"",S158*(OFFSET(cod_desembolso!$A$1,Q158,23)))</f>
        <v>2182.3840175367854</v>
      </c>
      <c r="U158" s="148">
        <f>(constantes!$B$3*(1+constantes!$B$3)^(O158))/((1+constantes!$B$3)^(O158)-1)</f>
        <v>9.3678779051968114E-2</v>
      </c>
      <c r="V158" s="147">
        <f t="shared" ca="1" si="10"/>
        <v>204.44307018537503</v>
      </c>
      <c r="W158" s="147">
        <f ca="1">(IF(S158=0,"",V158/constantes!$B$3))*1</f>
        <v>2555.538377317188</v>
      </c>
      <c r="X158" s="149">
        <f ca="1">IF(S158=0,"",PV(constantes!$B$3,O158,-V158)*constantes!$B$3)</f>
        <v>174.59072140294285</v>
      </c>
      <c r="Y158" s="84">
        <f t="shared" si="11"/>
        <v>1400</v>
      </c>
      <c r="Z158">
        <v>167</v>
      </c>
    </row>
    <row r="159" spans="1:26">
      <c r="A159" s="289">
        <v>7168</v>
      </c>
      <c r="B159" s="23" t="str">
        <f t="shared" si="8"/>
        <v>N-Manaus_1500__kV_168</v>
      </c>
      <c r="C159" s="23">
        <v>809</v>
      </c>
      <c r="D159" s="141" t="str">
        <f>VLOOKUP(C159,tab_corredor!$A$2:$B$50,2,0)</f>
        <v>N-Manaus</v>
      </c>
      <c r="E159" s="23">
        <v>1500</v>
      </c>
      <c r="F159" s="23" t="s">
        <v>2674</v>
      </c>
      <c r="G159" s="23">
        <v>1500</v>
      </c>
      <c r="H159" s="23">
        <v>1500</v>
      </c>
      <c r="I159" s="393">
        <v>5.0000000000000004E-6</v>
      </c>
      <c r="J159" s="393">
        <v>5.0000000000000004E-6</v>
      </c>
      <c r="K159" s="289">
        <v>1</v>
      </c>
      <c r="L159" s="290" t="s">
        <v>2622</v>
      </c>
      <c r="M159" s="23">
        <v>2015</v>
      </c>
      <c r="N159" s="23">
        <v>2100</v>
      </c>
      <c r="O159" s="291">
        <v>25</v>
      </c>
      <c r="P159" s="292">
        <v>2100</v>
      </c>
      <c r="Q159" s="293">
        <v>1</v>
      </c>
      <c r="R159" s="23"/>
      <c r="S159" s="147">
        <f t="shared" si="9"/>
        <v>2100</v>
      </c>
      <c r="T159" s="147">
        <f ca="1">IF(S159=0,"",S159*(OFFSET(cod_desembolso!$A$1,Q159,23)))</f>
        <v>2182.3840175367854</v>
      </c>
      <c r="U159" s="148">
        <f>(constantes!$B$3*(1+constantes!$B$3)^(O159))/((1+constantes!$B$3)^(O159)-1)</f>
        <v>9.3678779051968114E-2</v>
      </c>
      <c r="V159" s="147">
        <f t="shared" ca="1" si="10"/>
        <v>204.44307018537503</v>
      </c>
      <c r="W159" s="147">
        <f ca="1">(IF(S159=0,"",V159/constantes!$B$3))*1</f>
        <v>2555.538377317188</v>
      </c>
      <c r="X159" s="149">
        <f ca="1">IF(S159=0,"",PV(constantes!$B$3,O159,-V159)*constantes!$B$3)</f>
        <v>174.59072140294285</v>
      </c>
      <c r="Y159" s="84">
        <f t="shared" si="11"/>
        <v>1400</v>
      </c>
      <c r="Z159">
        <v>168</v>
      </c>
    </row>
    <row r="160" spans="1:26">
      <c r="A160" s="289">
        <v>7169</v>
      </c>
      <c r="B160" s="23" t="str">
        <f t="shared" si="8"/>
        <v>N-Manaus_1500__kV_169</v>
      </c>
      <c r="C160" s="23">
        <v>809</v>
      </c>
      <c r="D160" s="141" t="str">
        <f>VLOOKUP(C160,tab_corredor!$A$2:$B$50,2,0)</f>
        <v>N-Manaus</v>
      </c>
      <c r="E160" s="23">
        <v>1500</v>
      </c>
      <c r="F160" s="23" t="s">
        <v>2674</v>
      </c>
      <c r="G160" s="23">
        <v>1500</v>
      </c>
      <c r="H160" s="23">
        <v>1500</v>
      </c>
      <c r="I160" s="393">
        <v>5.0000000000000004E-6</v>
      </c>
      <c r="J160" s="393">
        <v>5.0000000000000004E-6</v>
      </c>
      <c r="K160" s="289">
        <v>1</v>
      </c>
      <c r="L160" s="290" t="s">
        <v>2622</v>
      </c>
      <c r="M160" s="23">
        <v>2015</v>
      </c>
      <c r="N160" s="23">
        <v>2100</v>
      </c>
      <c r="O160" s="291">
        <v>25</v>
      </c>
      <c r="P160" s="292">
        <v>2100</v>
      </c>
      <c r="Q160" s="293">
        <v>1</v>
      </c>
      <c r="R160" s="23"/>
      <c r="S160" s="147">
        <f t="shared" si="9"/>
        <v>2100</v>
      </c>
      <c r="T160" s="147">
        <f ca="1">IF(S160=0,"",S160*(OFFSET(cod_desembolso!$A$1,Q160,23)))</f>
        <v>2182.3840175367854</v>
      </c>
      <c r="U160" s="148">
        <f>(constantes!$B$3*(1+constantes!$B$3)^(O160))/((1+constantes!$B$3)^(O160)-1)</f>
        <v>9.3678779051968114E-2</v>
      </c>
      <c r="V160" s="147">
        <f t="shared" ca="1" si="10"/>
        <v>204.44307018537503</v>
      </c>
      <c r="W160" s="147">
        <f ca="1">(IF(S160=0,"",V160/constantes!$B$3))*1</f>
        <v>2555.538377317188</v>
      </c>
      <c r="X160" s="149">
        <f ca="1">IF(S160=0,"",PV(constantes!$B$3,O160,-V160)*constantes!$B$3)</f>
        <v>174.59072140294285</v>
      </c>
      <c r="Y160" s="84">
        <f t="shared" si="11"/>
        <v>1400</v>
      </c>
      <c r="Z160">
        <v>169</v>
      </c>
    </row>
    <row r="161" spans="1:29">
      <c r="A161" s="289">
        <v>7170</v>
      </c>
      <c r="B161" s="23" t="str">
        <f t="shared" si="8"/>
        <v>N-Manaus_1500__kV_170</v>
      </c>
      <c r="C161" s="23">
        <v>809</v>
      </c>
      <c r="D161" s="141" t="str">
        <f>VLOOKUP(C161,tab_corredor!$A$2:$B$50,2,0)</f>
        <v>N-Manaus</v>
      </c>
      <c r="E161" s="23">
        <v>1500</v>
      </c>
      <c r="F161" s="23" t="s">
        <v>2674</v>
      </c>
      <c r="G161" s="23">
        <v>1500</v>
      </c>
      <c r="H161" s="23">
        <v>1500</v>
      </c>
      <c r="I161" s="393">
        <v>5.0000000000000004E-6</v>
      </c>
      <c r="J161" s="393">
        <v>5.0000000000000004E-6</v>
      </c>
      <c r="K161" s="289">
        <v>1</v>
      </c>
      <c r="L161" s="290" t="s">
        <v>2622</v>
      </c>
      <c r="M161" s="23">
        <v>2015</v>
      </c>
      <c r="N161" s="23">
        <v>2100</v>
      </c>
      <c r="O161" s="291">
        <v>25</v>
      </c>
      <c r="P161" s="292">
        <v>2100</v>
      </c>
      <c r="Q161" s="293">
        <v>1</v>
      </c>
      <c r="R161" s="23"/>
      <c r="S161" s="147">
        <f t="shared" si="9"/>
        <v>2100</v>
      </c>
      <c r="T161" s="147">
        <f ca="1">IF(S161=0,"",S161*(OFFSET(cod_desembolso!$A$1,Q161,23)))</f>
        <v>2182.3840175367854</v>
      </c>
      <c r="U161" s="148">
        <f>(constantes!$B$3*(1+constantes!$B$3)^(O161))/((1+constantes!$B$3)^(O161)-1)</f>
        <v>9.3678779051968114E-2</v>
      </c>
      <c r="V161" s="147">
        <f t="shared" ca="1" si="10"/>
        <v>204.44307018537503</v>
      </c>
      <c r="W161" s="147">
        <f ca="1">(IF(S161=0,"",V161/constantes!$B$3))*1</f>
        <v>2555.538377317188</v>
      </c>
      <c r="X161" s="149">
        <f ca="1">IF(S161=0,"",PV(constantes!$B$3,O161,-V161)*constantes!$B$3)</f>
        <v>174.59072140294285</v>
      </c>
      <c r="Y161" s="84">
        <f t="shared" si="11"/>
        <v>1400</v>
      </c>
      <c r="Z161">
        <v>170</v>
      </c>
    </row>
    <row r="162" spans="1:29">
      <c r="A162" s="289">
        <v>7171</v>
      </c>
      <c r="B162" s="23" t="str">
        <f t="shared" si="8"/>
        <v>N-Manaus_1500__kV_171</v>
      </c>
      <c r="C162" s="23">
        <v>809</v>
      </c>
      <c r="D162" s="141" t="str">
        <f>VLOOKUP(C162,tab_corredor!$A$2:$B$50,2,0)</f>
        <v>N-Manaus</v>
      </c>
      <c r="E162" s="23">
        <v>1500</v>
      </c>
      <c r="F162" s="23" t="s">
        <v>2674</v>
      </c>
      <c r="G162" s="23">
        <v>1500</v>
      </c>
      <c r="H162" s="23">
        <v>1500</v>
      </c>
      <c r="I162" s="393">
        <v>5.0000000000000004E-6</v>
      </c>
      <c r="J162" s="393">
        <v>5.0000000000000004E-6</v>
      </c>
      <c r="K162" s="289">
        <v>1</v>
      </c>
      <c r="L162" s="290" t="s">
        <v>2622</v>
      </c>
      <c r="M162" s="23">
        <v>2015</v>
      </c>
      <c r="N162" s="23">
        <v>2100</v>
      </c>
      <c r="O162" s="291">
        <v>25</v>
      </c>
      <c r="P162" s="292">
        <v>2100</v>
      </c>
      <c r="Q162" s="293">
        <v>1</v>
      </c>
      <c r="R162" s="23"/>
      <c r="S162" s="147">
        <f t="shared" si="9"/>
        <v>2100</v>
      </c>
      <c r="T162" s="147">
        <f ca="1">IF(S162=0,"",S162*(OFFSET(cod_desembolso!$A$1,Q162,23)))</f>
        <v>2182.3840175367854</v>
      </c>
      <c r="U162" s="148">
        <f>(constantes!$B$3*(1+constantes!$B$3)^(O162))/((1+constantes!$B$3)^(O162)-1)</f>
        <v>9.3678779051968114E-2</v>
      </c>
      <c r="V162" s="147">
        <f t="shared" ca="1" si="10"/>
        <v>204.44307018537503</v>
      </c>
      <c r="W162" s="147">
        <f ca="1">(IF(S162=0,"",V162/constantes!$B$3))*1</f>
        <v>2555.538377317188</v>
      </c>
      <c r="X162" s="149">
        <f ca="1">IF(S162=0,"",PV(constantes!$B$3,O162,-V162)*constantes!$B$3)</f>
        <v>174.59072140294285</v>
      </c>
      <c r="Y162" s="84">
        <f t="shared" si="11"/>
        <v>1400</v>
      </c>
      <c r="Z162">
        <v>171</v>
      </c>
    </row>
    <row r="163" spans="1:29">
      <c r="A163" s="289">
        <v>7172</v>
      </c>
      <c r="B163" s="23" t="str">
        <f t="shared" si="8"/>
        <v>N-Manaus_1500__kV_172</v>
      </c>
      <c r="C163" s="23">
        <v>809</v>
      </c>
      <c r="D163" s="141" t="str">
        <f>VLOOKUP(C163,tab_corredor!$A$2:$B$50,2,0)</f>
        <v>N-Manaus</v>
      </c>
      <c r="E163" s="23">
        <v>1500</v>
      </c>
      <c r="F163" s="23" t="s">
        <v>2674</v>
      </c>
      <c r="G163" s="23">
        <v>1500</v>
      </c>
      <c r="H163" s="23">
        <v>1500</v>
      </c>
      <c r="I163" s="393">
        <v>5.0000000000000004E-6</v>
      </c>
      <c r="J163" s="393">
        <v>5.0000000000000004E-6</v>
      </c>
      <c r="K163" s="289">
        <v>1</v>
      </c>
      <c r="L163" s="290" t="s">
        <v>2622</v>
      </c>
      <c r="M163" s="23">
        <v>2015</v>
      </c>
      <c r="N163" s="23">
        <v>2100</v>
      </c>
      <c r="O163" s="291">
        <v>25</v>
      </c>
      <c r="P163" s="292">
        <v>2100</v>
      </c>
      <c r="Q163" s="293">
        <v>1</v>
      </c>
      <c r="R163" s="23"/>
      <c r="S163" s="147">
        <f t="shared" si="9"/>
        <v>2100</v>
      </c>
      <c r="T163" s="147">
        <f ca="1">IF(S163=0,"",S163*(OFFSET(cod_desembolso!$A$1,Q163,23)))</f>
        <v>2182.3840175367854</v>
      </c>
      <c r="U163" s="148">
        <f>(constantes!$B$3*(1+constantes!$B$3)^(O163))/((1+constantes!$B$3)^(O163)-1)</f>
        <v>9.3678779051968114E-2</v>
      </c>
      <c r="V163" s="147">
        <f t="shared" ca="1" si="10"/>
        <v>204.44307018537503</v>
      </c>
      <c r="W163" s="147">
        <f ca="1">(IF(S163=0,"",V163/constantes!$B$3))*1</f>
        <v>2555.538377317188</v>
      </c>
      <c r="X163" s="149">
        <f ca="1">IF(S163=0,"",PV(constantes!$B$3,O163,-V163)*constantes!$B$3)</f>
        <v>174.59072140294285</v>
      </c>
      <c r="Y163" s="84">
        <f t="shared" si="11"/>
        <v>1400</v>
      </c>
      <c r="Z163">
        <v>172</v>
      </c>
      <c r="AA163" s="395"/>
      <c r="AB163" s="395"/>
      <c r="AC163" s="395"/>
    </row>
    <row r="164" spans="1:29">
      <c r="A164" s="289">
        <v>7173</v>
      </c>
      <c r="B164" s="23" t="str">
        <f t="shared" si="8"/>
        <v>N-Manaus_1500__kV_173</v>
      </c>
      <c r="C164" s="23">
        <v>809</v>
      </c>
      <c r="D164" s="141" t="str">
        <f>VLOOKUP(C164,tab_corredor!$A$2:$B$50,2,0)</f>
        <v>N-Manaus</v>
      </c>
      <c r="E164" s="23">
        <v>1500</v>
      </c>
      <c r="F164" s="23" t="s">
        <v>2674</v>
      </c>
      <c r="G164" s="23">
        <v>1500</v>
      </c>
      <c r="H164" s="23">
        <v>1500</v>
      </c>
      <c r="I164" s="393">
        <v>5.0000000000000004E-6</v>
      </c>
      <c r="J164" s="393">
        <v>5.0000000000000004E-6</v>
      </c>
      <c r="K164" s="289">
        <v>1</v>
      </c>
      <c r="L164" s="290" t="s">
        <v>2622</v>
      </c>
      <c r="M164" s="23">
        <v>2015</v>
      </c>
      <c r="N164" s="23">
        <v>2100</v>
      </c>
      <c r="O164" s="291">
        <v>25</v>
      </c>
      <c r="P164" s="292">
        <v>2100</v>
      </c>
      <c r="Q164" s="293">
        <v>1</v>
      </c>
      <c r="R164" s="23"/>
      <c r="S164" s="147">
        <f t="shared" si="9"/>
        <v>2100</v>
      </c>
      <c r="T164" s="147">
        <f ca="1">IF(S164=0,"",S164*(OFFSET(cod_desembolso!$A$1,Q164,23)))</f>
        <v>2182.3840175367854</v>
      </c>
      <c r="U164" s="148">
        <f>(constantes!$B$3*(1+constantes!$B$3)^(O164))/((1+constantes!$B$3)^(O164)-1)</f>
        <v>9.3678779051968114E-2</v>
      </c>
      <c r="V164" s="147">
        <f t="shared" ca="1" si="10"/>
        <v>204.44307018537503</v>
      </c>
      <c r="W164" s="147">
        <f ca="1">(IF(S164=0,"",V164/constantes!$B$3))*1</f>
        <v>2555.538377317188</v>
      </c>
      <c r="X164" s="149">
        <f ca="1">IF(S164=0,"",PV(constantes!$B$3,O164,-V164)*constantes!$B$3)</f>
        <v>174.59072140294285</v>
      </c>
      <c r="Y164" s="84">
        <f t="shared" si="11"/>
        <v>1400</v>
      </c>
      <c r="Z164">
        <v>173</v>
      </c>
      <c r="AA164" s="395"/>
      <c r="AB164" s="395"/>
      <c r="AC164" s="395"/>
    </row>
    <row r="165" spans="1:29">
      <c r="A165" s="289">
        <v>7174</v>
      </c>
      <c r="B165" s="23" t="str">
        <f t="shared" si="8"/>
        <v>N-Manaus_1500__kV_174</v>
      </c>
      <c r="C165" s="23">
        <v>809</v>
      </c>
      <c r="D165" s="141" t="str">
        <f>VLOOKUP(C165,tab_corredor!$A$2:$B$50,2,0)</f>
        <v>N-Manaus</v>
      </c>
      <c r="E165" s="23">
        <v>1500</v>
      </c>
      <c r="F165" s="23" t="s">
        <v>2674</v>
      </c>
      <c r="G165" s="23">
        <v>1500</v>
      </c>
      <c r="H165" s="23">
        <v>1500</v>
      </c>
      <c r="I165" s="393">
        <v>5.0000000000000004E-6</v>
      </c>
      <c r="J165" s="393">
        <v>5.0000000000000004E-6</v>
      </c>
      <c r="K165" s="289">
        <v>1</v>
      </c>
      <c r="L165" s="290" t="s">
        <v>2622</v>
      </c>
      <c r="M165" s="23">
        <v>2015</v>
      </c>
      <c r="N165" s="23">
        <v>2100</v>
      </c>
      <c r="O165" s="291">
        <v>25</v>
      </c>
      <c r="P165" s="292">
        <v>2100</v>
      </c>
      <c r="Q165" s="293">
        <v>1</v>
      </c>
      <c r="R165" s="23"/>
      <c r="S165" s="147">
        <f t="shared" si="9"/>
        <v>2100</v>
      </c>
      <c r="T165" s="147">
        <f ca="1">IF(S165=0,"",S165*(OFFSET(cod_desembolso!$A$1,Q165,23)))</f>
        <v>2182.3840175367854</v>
      </c>
      <c r="U165" s="148">
        <f>(constantes!$B$3*(1+constantes!$B$3)^(O165))/((1+constantes!$B$3)^(O165)-1)</f>
        <v>9.3678779051968114E-2</v>
      </c>
      <c r="V165" s="147">
        <f t="shared" ca="1" si="10"/>
        <v>204.44307018537503</v>
      </c>
      <c r="W165" s="147">
        <f ca="1">(IF(S165=0,"",V165/constantes!$B$3))*1</f>
        <v>2555.538377317188</v>
      </c>
      <c r="X165" s="149">
        <f ca="1">IF(S165=0,"",PV(constantes!$B$3,O165,-V165)*constantes!$B$3)</f>
        <v>174.59072140294285</v>
      </c>
      <c r="Y165" s="84">
        <f t="shared" si="11"/>
        <v>1400</v>
      </c>
      <c r="Z165">
        <v>174</v>
      </c>
      <c r="AA165" s="395"/>
      <c r="AB165" s="395"/>
      <c r="AC165" s="395"/>
    </row>
    <row r="166" spans="1:29">
      <c r="A166" s="289">
        <v>7175</v>
      </c>
      <c r="B166" s="23" t="str">
        <f t="shared" si="8"/>
        <v>N-Manaus_1500__kV_175</v>
      </c>
      <c r="C166" s="23">
        <v>809</v>
      </c>
      <c r="D166" s="141" t="str">
        <f>VLOOKUP(C166,tab_corredor!$A$2:$B$50,2,0)</f>
        <v>N-Manaus</v>
      </c>
      <c r="E166" s="23">
        <v>1500</v>
      </c>
      <c r="F166" s="23" t="s">
        <v>2674</v>
      </c>
      <c r="G166" s="23">
        <v>1500</v>
      </c>
      <c r="H166" s="23">
        <v>1500</v>
      </c>
      <c r="I166" s="393">
        <v>5.0000000000000004E-6</v>
      </c>
      <c r="J166" s="393">
        <v>5.0000000000000004E-6</v>
      </c>
      <c r="K166" s="289">
        <v>1</v>
      </c>
      <c r="L166" s="290" t="s">
        <v>2622</v>
      </c>
      <c r="M166" s="23">
        <v>2015</v>
      </c>
      <c r="N166" s="23">
        <v>2100</v>
      </c>
      <c r="O166" s="291">
        <v>25</v>
      </c>
      <c r="P166" s="292">
        <v>2100</v>
      </c>
      <c r="Q166" s="293">
        <v>1</v>
      </c>
      <c r="R166" s="23"/>
      <c r="S166" s="147">
        <f t="shared" si="9"/>
        <v>2100</v>
      </c>
      <c r="T166" s="147">
        <f ca="1">IF(S166=0,"",S166*(OFFSET(cod_desembolso!$A$1,Q166,23)))</f>
        <v>2182.3840175367854</v>
      </c>
      <c r="U166" s="148">
        <f>(constantes!$B$3*(1+constantes!$B$3)^(O166))/((1+constantes!$B$3)^(O166)-1)</f>
        <v>9.3678779051968114E-2</v>
      </c>
      <c r="V166" s="147">
        <f t="shared" ca="1" si="10"/>
        <v>204.44307018537503</v>
      </c>
      <c r="W166" s="147">
        <f ca="1">(IF(S166=0,"",V166/constantes!$B$3))*1</f>
        <v>2555.538377317188</v>
      </c>
      <c r="X166" s="149">
        <f ca="1">IF(S166=0,"",PV(constantes!$B$3,O166,-V166)*constantes!$B$3)</f>
        <v>174.59072140294285</v>
      </c>
      <c r="Y166" s="84">
        <f t="shared" si="11"/>
        <v>1400</v>
      </c>
      <c r="Z166">
        <v>175</v>
      </c>
      <c r="AA166" s="395"/>
      <c r="AB166" s="395"/>
      <c r="AC166" s="395"/>
    </row>
    <row r="167" spans="1:29">
      <c r="A167" s="289">
        <v>7176</v>
      </c>
      <c r="B167" s="23" t="str">
        <f t="shared" si="8"/>
        <v>N-Manaus_1500__kV_176</v>
      </c>
      <c r="C167" s="23">
        <v>809</v>
      </c>
      <c r="D167" s="141" t="str">
        <f>VLOOKUP(C167,tab_corredor!$A$2:$B$50,2,0)</f>
        <v>N-Manaus</v>
      </c>
      <c r="E167" s="23">
        <v>1500</v>
      </c>
      <c r="F167" s="23" t="s">
        <v>2674</v>
      </c>
      <c r="G167" s="23">
        <v>1500</v>
      </c>
      <c r="H167" s="23">
        <v>1500</v>
      </c>
      <c r="I167" s="393">
        <v>5.0000000000000004E-6</v>
      </c>
      <c r="J167" s="393">
        <v>5.0000000000000004E-6</v>
      </c>
      <c r="K167" s="289">
        <v>1</v>
      </c>
      <c r="L167" s="290" t="s">
        <v>2622</v>
      </c>
      <c r="M167" s="23">
        <v>2015</v>
      </c>
      <c r="N167" s="23">
        <v>2100</v>
      </c>
      <c r="O167" s="291">
        <v>25</v>
      </c>
      <c r="P167" s="292">
        <v>2100</v>
      </c>
      <c r="Q167" s="293">
        <v>1</v>
      </c>
      <c r="R167" s="23"/>
      <c r="S167" s="147">
        <f t="shared" si="9"/>
        <v>2100</v>
      </c>
      <c r="T167" s="147">
        <f ca="1">IF(S167=0,"",S167*(OFFSET(cod_desembolso!$A$1,Q167,23)))</f>
        <v>2182.3840175367854</v>
      </c>
      <c r="U167" s="148">
        <f>(constantes!$B$3*(1+constantes!$B$3)^(O167))/((1+constantes!$B$3)^(O167)-1)</f>
        <v>9.3678779051968114E-2</v>
      </c>
      <c r="V167" s="147">
        <f t="shared" ca="1" si="10"/>
        <v>204.44307018537503</v>
      </c>
      <c r="W167" s="147">
        <f ca="1">(IF(S167=0,"",V167/constantes!$B$3))*1</f>
        <v>2555.538377317188</v>
      </c>
      <c r="X167" s="149">
        <f ca="1">IF(S167=0,"",PV(constantes!$B$3,O167,-V167)*constantes!$B$3)</f>
        <v>174.59072140294285</v>
      </c>
      <c r="Y167" s="84">
        <f t="shared" si="11"/>
        <v>1400</v>
      </c>
      <c r="Z167">
        <v>176</v>
      </c>
    </row>
    <row r="168" spans="1:29">
      <c r="A168" s="289">
        <v>7177</v>
      </c>
      <c r="B168" s="23" t="str">
        <f t="shared" si="8"/>
        <v>N-Manaus_1500__kV_177</v>
      </c>
      <c r="C168" s="23">
        <v>809</v>
      </c>
      <c r="D168" s="141" t="str">
        <f>VLOOKUP(C168,tab_corredor!$A$2:$B$50,2,0)</f>
        <v>N-Manaus</v>
      </c>
      <c r="E168" s="23">
        <v>1500</v>
      </c>
      <c r="F168" s="23" t="s">
        <v>2674</v>
      </c>
      <c r="G168" s="23">
        <v>1500</v>
      </c>
      <c r="H168" s="23">
        <v>1500</v>
      </c>
      <c r="I168" s="393">
        <v>5.0000000000000004E-6</v>
      </c>
      <c r="J168" s="393">
        <v>5.0000000000000004E-6</v>
      </c>
      <c r="K168" s="289">
        <v>1</v>
      </c>
      <c r="L168" s="290" t="s">
        <v>2622</v>
      </c>
      <c r="M168" s="23">
        <v>2015</v>
      </c>
      <c r="N168" s="23">
        <v>2100</v>
      </c>
      <c r="O168" s="291">
        <v>25</v>
      </c>
      <c r="P168" s="292">
        <v>2100</v>
      </c>
      <c r="Q168" s="293">
        <v>1</v>
      </c>
      <c r="R168" s="23"/>
      <c r="S168" s="147">
        <f t="shared" si="9"/>
        <v>2100</v>
      </c>
      <c r="T168" s="147">
        <f ca="1">IF(S168=0,"",S168*(OFFSET(cod_desembolso!$A$1,Q168,23)))</f>
        <v>2182.3840175367854</v>
      </c>
      <c r="U168" s="148">
        <f>(constantes!$B$3*(1+constantes!$B$3)^(O168))/((1+constantes!$B$3)^(O168)-1)</f>
        <v>9.3678779051968114E-2</v>
      </c>
      <c r="V168" s="147">
        <f t="shared" ca="1" si="10"/>
        <v>204.44307018537503</v>
      </c>
      <c r="W168" s="147">
        <f ca="1">(IF(S168=0,"",V168/constantes!$B$3))*1</f>
        <v>2555.538377317188</v>
      </c>
      <c r="X168" s="149">
        <f ca="1">IF(S168=0,"",PV(constantes!$B$3,O168,-V168)*constantes!$B$3)</f>
        <v>174.59072140294285</v>
      </c>
      <c r="Y168" s="84">
        <f t="shared" si="11"/>
        <v>1400</v>
      </c>
      <c r="Z168">
        <v>177</v>
      </c>
    </row>
    <row r="169" spans="1:29">
      <c r="A169" s="289">
        <v>7178</v>
      </c>
      <c r="B169" s="23" t="str">
        <f t="shared" si="8"/>
        <v>N-Manaus_1500__kV_178</v>
      </c>
      <c r="C169" s="23">
        <v>809</v>
      </c>
      <c r="D169" s="141" t="str">
        <f>VLOOKUP(C169,tab_corredor!$A$2:$B$50,2,0)</f>
        <v>N-Manaus</v>
      </c>
      <c r="E169" s="23">
        <v>1500</v>
      </c>
      <c r="F169" s="23" t="s">
        <v>2674</v>
      </c>
      <c r="G169" s="23">
        <v>1500</v>
      </c>
      <c r="H169" s="23">
        <v>1500</v>
      </c>
      <c r="I169" s="393">
        <v>5.0000000000000004E-6</v>
      </c>
      <c r="J169" s="393">
        <v>5.0000000000000004E-6</v>
      </c>
      <c r="K169" s="289">
        <v>1</v>
      </c>
      <c r="L169" s="290" t="s">
        <v>2622</v>
      </c>
      <c r="M169" s="23">
        <v>2015</v>
      </c>
      <c r="N169" s="23">
        <v>2100</v>
      </c>
      <c r="O169" s="291">
        <v>25</v>
      </c>
      <c r="P169" s="292">
        <v>2100</v>
      </c>
      <c r="Q169" s="293">
        <v>1</v>
      </c>
      <c r="R169" s="23"/>
      <c r="S169" s="147">
        <f t="shared" si="9"/>
        <v>2100</v>
      </c>
      <c r="T169" s="147">
        <f ca="1">IF(S169=0,"",S169*(OFFSET(cod_desembolso!$A$1,Q169,23)))</f>
        <v>2182.3840175367854</v>
      </c>
      <c r="U169" s="148">
        <f>(constantes!$B$3*(1+constantes!$B$3)^(O169))/((1+constantes!$B$3)^(O169)-1)</f>
        <v>9.3678779051968114E-2</v>
      </c>
      <c r="V169" s="147">
        <f t="shared" ca="1" si="10"/>
        <v>204.44307018537503</v>
      </c>
      <c r="W169" s="147">
        <f ca="1">(IF(S169=0,"",V169/constantes!$B$3))*1</f>
        <v>2555.538377317188</v>
      </c>
      <c r="X169" s="149">
        <f ca="1">IF(S169=0,"",PV(constantes!$B$3,O169,-V169)*constantes!$B$3)</f>
        <v>174.59072140294285</v>
      </c>
      <c r="Y169" s="84">
        <f t="shared" si="11"/>
        <v>1400</v>
      </c>
      <c r="Z169">
        <v>178</v>
      </c>
    </row>
    <row r="170" spans="1:29">
      <c r="A170" s="289">
        <v>7179</v>
      </c>
      <c r="B170" s="23" t="str">
        <f t="shared" si="8"/>
        <v>N-Manaus_1500__kV_179</v>
      </c>
      <c r="C170" s="23">
        <v>809</v>
      </c>
      <c r="D170" s="141" t="str">
        <f>VLOOKUP(C170,tab_corredor!$A$2:$B$50,2,0)</f>
        <v>N-Manaus</v>
      </c>
      <c r="E170" s="23">
        <v>1500</v>
      </c>
      <c r="F170" s="23" t="s">
        <v>2674</v>
      </c>
      <c r="G170" s="23">
        <v>1500</v>
      </c>
      <c r="H170" s="23">
        <v>1500</v>
      </c>
      <c r="I170" s="393">
        <v>5.0000000000000004E-6</v>
      </c>
      <c r="J170" s="393">
        <v>5.0000000000000004E-6</v>
      </c>
      <c r="K170" s="289">
        <v>1</v>
      </c>
      <c r="L170" s="290" t="s">
        <v>2622</v>
      </c>
      <c r="M170" s="23">
        <v>2015</v>
      </c>
      <c r="N170" s="23">
        <v>2100</v>
      </c>
      <c r="O170" s="291">
        <v>25</v>
      </c>
      <c r="P170" s="292">
        <v>2100</v>
      </c>
      <c r="Q170" s="293">
        <v>1</v>
      </c>
      <c r="R170" s="23"/>
      <c r="S170" s="147">
        <f t="shared" si="9"/>
        <v>2100</v>
      </c>
      <c r="T170" s="147">
        <f ca="1">IF(S170=0,"",S170*(OFFSET(cod_desembolso!$A$1,Q170,23)))</f>
        <v>2182.3840175367854</v>
      </c>
      <c r="U170" s="148">
        <f>(constantes!$B$3*(1+constantes!$B$3)^(O170))/((1+constantes!$B$3)^(O170)-1)</f>
        <v>9.3678779051968114E-2</v>
      </c>
      <c r="V170" s="147">
        <f t="shared" ca="1" si="10"/>
        <v>204.44307018537503</v>
      </c>
      <c r="W170" s="147">
        <f ca="1">(IF(S170=0,"",V170/constantes!$B$3))*1</f>
        <v>2555.538377317188</v>
      </c>
      <c r="X170" s="149">
        <f ca="1">IF(S170=0,"",PV(constantes!$B$3,O170,-V170)*constantes!$B$3)</f>
        <v>174.59072140294285</v>
      </c>
      <c r="Y170" s="84">
        <f t="shared" si="11"/>
        <v>1400</v>
      </c>
      <c r="Z170">
        <v>179</v>
      </c>
    </row>
    <row r="171" spans="1:29">
      <c r="A171" s="289">
        <v>7180</v>
      </c>
      <c r="B171" s="23" t="str">
        <f t="shared" si="8"/>
        <v>N-Manaus_1500__kV_180</v>
      </c>
      <c r="C171" s="23">
        <v>809</v>
      </c>
      <c r="D171" s="141" t="str">
        <f>VLOOKUP(C171,tab_corredor!$A$2:$B$50,2,0)</f>
        <v>N-Manaus</v>
      </c>
      <c r="E171" s="23">
        <v>1500</v>
      </c>
      <c r="F171" s="23" t="s">
        <v>2674</v>
      </c>
      <c r="G171" s="23">
        <v>1500</v>
      </c>
      <c r="H171" s="23">
        <v>1500</v>
      </c>
      <c r="I171" s="393">
        <v>5.0000000000000004E-6</v>
      </c>
      <c r="J171" s="393">
        <v>5.0000000000000004E-6</v>
      </c>
      <c r="K171" s="289">
        <v>1</v>
      </c>
      <c r="L171" s="290" t="s">
        <v>2622</v>
      </c>
      <c r="M171" s="23">
        <v>2015</v>
      </c>
      <c r="N171" s="23">
        <v>2100</v>
      </c>
      <c r="O171" s="291">
        <v>25</v>
      </c>
      <c r="P171" s="292">
        <v>2100</v>
      </c>
      <c r="Q171" s="293">
        <v>1</v>
      </c>
      <c r="R171" s="23"/>
      <c r="S171" s="147">
        <f t="shared" si="9"/>
        <v>2100</v>
      </c>
      <c r="T171" s="147">
        <f ca="1">IF(S171=0,"",S171*(OFFSET(cod_desembolso!$A$1,Q171,23)))</f>
        <v>2182.3840175367854</v>
      </c>
      <c r="U171" s="148">
        <f>(constantes!$B$3*(1+constantes!$B$3)^(O171))/((1+constantes!$B$3)^(O171)-1)</f>
        <v>9.3678779051968114E-2</v>
      </c>
      <c r="V171" s="147">
        <f t="shared" ca="1" si="10"/>
        <v>204.44307018537503</v>
      </c>
      <c r="W171" s="147">
        <f ca="1">(IF(S171=0,"",V171/constantes!$B$3))*1</f>
        <v>2555.538377317188</v>
      </c>
      <c r="X171" s="149">
        <f ca="1">IF(S171=0,"",PV(constantes!$B$3,O171,-V171)*constantes!$B$3)</f>
        <v>174.59072140294285</v>
      </c>
      <c r="Y171" s="84">
        <f t="shared" si="11"/>
        <v>1400</v>
      </c>
      <c r="Z171">
        <v>180</v>
      </c>
    </row>
    <row r="172" spans="1:29">
      <c r="A172" s="289">
        <v>7181</v>
      </c>
      <c r="B172" s="23" t="str">
        <f t="shared" si="8"/>
        <v>N-Manaus_1500__kV_181</v>
      </c>
      <c r="C172" s="23">
        <v>809</v>
      </c>
      <c r="D172" s="141" t="str">
        <f>VLOOKUP(C172,tab_corredor!$A$2:$B$50,2,0)</f>
        <v>N-Manaus</v>
      </c>
      <c r="E172" s="23">
        <v>1500</v>
      </c>
      <c r="F172" s="23" t="s">
        <v>2674</v>
      </c>
      <c r="G172" s="23">
        <v>1500</v>
      </c>
      <c r="H172" s="23">
        <v>1500</v>
      </c>
      <c r="I172" s="393">
        <v>5.0000000000000004E-6</v>
      </c>
      <c r="J172" s="393">
        <v>5.0000000000000004E-6</v>
      </c>
      <c r="K172" s="289">
        <v>1</v>
      </c>
      <c r="L172" s="290" t="s">
        <v>2622</v>
      </c>
      <c r="M172" s="23">
        <v>2015</v>
      </c>
      <c r="N172" s="23">
        <v>2100</v>
      </c>
      <c r="O172" s="291">
        <v>25</v>
      </c>
      <c r="P172" s="292">
        <v>2100</v>
      </c>
      <c r="Q172" s="293">
        <v>1</v>
      </c>
      <c r="R172" s="23"/>
      <c r="S172" s="147">
        <f t="shared" si="9"/>
        <v>2100</v>
      </c>
      <c r="T172" s="147">
        <f ca="1">IF(S172=0,"",S172*(OFFSET(cod_desembolso!$A$1,Q172,23)))</f>
        <v>2182.3840175367854</v>
      </c>
      <c r="U172" s="148">
        <f>(constantes!$B$3*(1+constantes!$B$3)^(O172))/((1+constantes!$B$3)^(O172)-1)</f>
        <v>9.3678779051968114E-2</v>
      </c>
      <c r="V172" s="147">
        <f t="shared" ca="1" si="10"/>
        <v>204.44307018537503</v>
      </c>
      <c r="W172" s="147">
        <f ca="1">(IF(S172=0,"",V172/constantes!$B$3))*1</f>
        <v>2555.538377317188</v>
      </c>
      <c r="X172" s="149">
        <f ca="1">IF(S172=0,"",PV(constantes!$B$3,O172,-V172)*constantes!$B$3)</f>
        <v>174.59072140294285</v>
      </c>
      <c r="Y172" s="84">
        <f t="shared" si="11"/>
        <v>1400</v>
      </c>
      <c r="Z172">
        <v>181</v>
      </c>
    </row>
    <row r="173" spans="1:29">
      <c r="A173" s="289">
        <v>7182</v>
      </c>
      <c r="B173" s="23" t="str">
        <f t="shared" si="8"/>
        <v>N-Imp_1500__kV_182</v>
      </c>
      <c r="C173" s="23">
        <v>810</v>
      </c>
      <c r="D173" s="141" t="str">
        <f>VLOOKUP(C173,tab_corredor!$A$2:$B$50,2,0)</f>
        <v>N-Imp</v>
      </c>
      <c r="E173" s="23">
        <v>1500</v>
      </c>
      <c r="F173" s="23" t="s">
        <v>2674</v>
      </c>
      <c r="G173" s="23">
        <v>1500</v>
      </c>
      <c r="H173" s="23">
        <v>1500</v>
      </c>
      <c r="I173" s="393">
        <v>5.0000000000000004E-6</v>
      </c>
      <c r="J173" s="393">
        <v>5.0000000000000004E-6</v>
      </c>
      <c r="K173" s="289">
        <v>1</v>
      </c>
      <c r="L173" s="290" t="s">
        <v>2622</v>
      </c>
      <c r="M173" s="23">
        <v>2015</v>
      </c>
      <c r="N173" s="23">
        <v>2100</v>
      </c>
      <c r="O173" s="291">
        <v>25</v>
      </c>
      <c r="P173" s="292">
        <v>2100</v>
      </c>
      <c r="Q173" s="293">
        <v>1</v>
      </c>
      <c r="R173" s="23"/>
      <c r="S173" s="147">
        <f t="shared" si="9"/>
        <v>2100</v>
      </c>
      <c r="T173" s="147">
        <f ca="1">IF(S173=0,"",S173*(OFFSET(cod_desembolso!$A$1,Q173,23)))</f>
        <v>2182.3840175367854</v>
      </c>
      <c r="U173" s="148">
        <f>(constantes!$B$3*(1+constantes!$B$3)^(O173))/((1+constantes!$B$3)^(O173)-1)</f>
        <v>9.3678779051968114E-2</v>
      </c>
      <c r="V173" s="147">
        <f t="shared" ca="1" si="10"/>
        <v>204.44307018537503</v>
      </c>
      <c r="W173" s="147">
        <f ca="1">(IF(S173=0,"",V173/constantes!$B$3))*1</f>
        <v>2555.538377317188</v>
      </c>
      <c r="X173" s="149">
        <f ca="1">IF(S173=0,"",PV(constantes!$B$3,O173,-V173)*constantes!$B$3)</f>
        <v>174.59072140294285</v>
      </c>
      <c r="Y173" s="84">
        <f t="shared" si="11"/>
        <v>1400</v>
      </c>
      <c r="Z173">
        <v>182</v>
      </c>
    </row>
    <row r="174" spans="1:29">
      <c r="A174" s="289">
        <v>7183</v>
      </c>
      <c r="B174" s="23" t="str">
        <f t="shared" si="8"/>
        <v>N-Imp_1500__kV_183</v>
      </c>
      <c r="C174" s="23">
        <v>810</v>
      </c>
      <c r="D174" s="141" t="str">
        <f>VLOOKUP(C174,tab_corredor!$A$2:$B$50,2,0)</f>
        <v>N-Imp</v>
      </c>
      <c r="E174" s="23">
        <v>1500</v>
      </c>
      <c r="F174" s="23" t="s">
        <v>2674</v>
      </c>
      <c r="G174" s="23">
        <v>1500</v>
      </c>
      <c r="H174" s="23">
        <v>1500</v>
      </c>
      <c r="I174" s="393">
        <v>5.0000000000000004E-6</v>
      </c>
      <c r="J174" s="393">
        <v>5.0000000000000004E-6</v>
      </c>
      <c r="K174" s="289">
        <v>1</v>
      </c>
      <c r="L174" s="290" t="s">
        <v>2622</v>
      </c>
      <c r="M174" s="23">
        <v>2015</v>
      </c>
      <c r="N174" s="23">
        <v>2100</v>
      </c>
      <c r="O174" s="291">
        <v>25</v>
      </c>
      <c r="P174" s="292">
        <v>2100</v>
      </c>
      <c r="Q174" s="293">
        <v>1</v>
      </c>
      <c r="R174" s="23"/>
      <c r="S174" s="147">
        <f t="shared" si="9"/>
        <v>2100</v>
      </c>
      <c r="T174" s="147">
        <f ca="1">IF(S174=0,"",S174*(OFFSET(cod_desembolso!$A$1,Q174,23)))</f>
        <v>2182.3840175367854</v>
      </c>
      <c r="U174" s="148">
        <f>(constantes!$B$3*(1+constantes!$B$3)^(O174))/((1+constantes!$B$3)^(O174)-1)</f>
        <v>9.3678779051968114E-2</v>
      </c>
      <c r="V174" s="147">
        <f t="shared" ca="1" si="10"/>
        <v>204.44307018537503</v>
      </c>
      <c r="W174" s="147">
        <f ca="1">(IF(S174=0,"",V174/constantes!$B$3))*1</f>
        <v>2555.538377317188</v>
      </c>
      <c r="X174" s="149">
        <f ca="1">IF(S174=0,"",PV(constantes!$B$3,O174,-V174)*constantes!$B$3)</f>
        <v>174.59072140294285</v>
      </c>
      <c r="Y174" s="84">
        <f t="shared" si="11"/>
        <v>1400</v>
      </c>
      <c r="Z174">
        <v>183</v>
      </c>
    </row>
    <row r="175" spans="1:29">
      <c r="A175" s="289">
        <v>7184</v>
      </c>
      <c r="B175" s="23" t="str">
        <f t="shared" si="8"/>
        <v>N-Imp_1500__kV_184</v>
      </c>
      <c r="C175" s="23">
        <v>810</v>
      </c>
      <c r="D175" s="141" t="str">
        <f>VLOOKUP(C175,tab_corredor!$A$2:$B$50,2,0)</f>
        <v>N-Imp</v>
      </c>
      <c r="E175" s="23">
        <v>1500</v>
      </c>
      <c r="F175" s="23" t="s">
        <v>2674</v>
      </c>
      <c r="G175" s="23">
        <v>1500</v>
      </c>
      <c r="H175" s="23">
        <v>1500</v>
      </c>
      <c r="I175" s="393">
        <v>5.0000000000000004E-6</v>
      </c>
      <c r="J175" s="393">
        <v>5.0000000000000004E-6</v>
      </c>
      <c r="K175" s="289">
        <v>1</v>
      </c>
      <c r="L175" s="290" t="s">
        <v>2622</v>
      </c>
      <c r="M175" s="23">
        <v>2015</v>
      </c>
      <c r="N175" s="23">
        <v>2100</v>
      </c>
      <c r="O175" s="291">
        <v>25</v>
      </c>
      <c r="P175" s="292">
        <v>2100</v>
      </c>
      <c r="Q175" s="293">
        <v>1</v>
      </c>
      <c r="R175" s="23"/>
      <c r="S175" s="147">
        <f t="shared" si="9"/>
        <v>2100</v>
      </c>
      <c r="T175" s="147">
        <f ca="1">IF(S175=0,"",S175*(OFFSET(cod_desembolso!$A$1,Q175,23)))</f>
        <v>2182.3840175367854</v>
      </c>
      <c r="U175" s="148">
        <f>(constantes!$B$3*(1+constantes!$B$3)^(O175))/((1+constantes!$B$3)^(O175)-1)</f>
        <v>9.3678779051968114E-2</v>
      </c>
      <c r="V175" s="147">
        <f t="shared" ca="1" si="10"/>
        <v>204.44307018537503</v>
      </c>
      <c r="W175" s="147">
        <f ca="1">(IF(S175=0,"",V175/constantes!$B$3))*1</f>
        <v>2555.538377317188</v>
      </c>
      <c r="X175" s="149">
        <f ca="1">IF(S175=0,"",PV(constantes!$B$3,O175,-V175)*constantes!$B$3)</f>
        <v>174.59072140294285</v>
      </c>
      <c r="Y175" s="84">
        <f t="shared" si="11"/>
        <v>1400</v>
      </c>
      <c r="Z175">
        <v>184</v>
      </c>
    </row>
    <row r="176" spans="1:29">
      <c r="A176" s="289">
        <v>7185</v>
      </c>
      <c r="B176" s="23" t="str">
        <f t="shared" si="8"/>
        <v>N-Imp_1500__kV_185</v>
      </c>
      <c r="C176" s="23">
        <v>810</v>
      </c>
      <c r="D176" s="141" t="str">
        <f>VLOOKUP(C176,tab_corredor!$A$2:$B$50,2,0)</f>
        <v>N-Imp</v>
      </c>
      <c r="E176" s="23">
        <v>1500</v>
      </c>
      <c r="F176" s="23" t="s">
        <v>2674</v>
      </c>
      <c r="G176" s="23">
        <v>1500</v>
      </c>
      <c r="H176" s="23">
        <v>1500</v>
      </c>
      <c r="I176" s="393">
        <v>5.0000000000000004E-6</v>
      </c>
      <c r="J176" s="393">
        <v>5.0000000000000004E-6</v>
      </c>
      <c r="K176" s="289">
        <v>1</v>
      </c>
      <c r="L176" s="290" t="s">
        <v>2622</v>
      </c>
      <c r="M176" s="23">
        <v>2015</v>
      </c>
      <c r="N176" s="23">
        <v>2100</v>
      </c>
      <c r="O176" s="291">
        <v>25</v>
      </c>
      <c r="P176" s="292">
        <v>2100</v>
      </c>
      <c r="Q176" s="293">
        <v>1</v>
      </c>
      <c r="R176" s="23"/>
      <c r="S176" s="147">
        <f t="shared" si="9"/>
        <v>2100</v>
      </c>
      <c r="T176" s="147">
        <f ca="1">IF(S176=0,"",S176*(OFFSET(cod_desembolso!$A$1,Q176,23)))</f>
        <v>2182.3840175367854</v>
      </c>
      <c r="U176" s="148">
        <f>(constantes!$B$3*(1+constantes!$B$3)^(O176))/((1+constantes!$B$3)^(O176)-1)</f>
        <v>9.3678779051968114E-2</v>
      </c>
      <c r="V176" s="147">
        <f t="shared" ca="1" si="10"/>
        <v>204.44307018537503</v>
      </c>
      <c r="W176" s="147">
        <f ca="1">(IF(S176=0,"",V176/constantes!$B$3))*1</f>
        <v>2555.538377317188</v>
      </c>
      <c r="X176" s="149">
        <f ca="1">IF(S176=0,"",PV(constantes!$B$3,O176,-V176)*constantes!$B$3)</f>
        <v>174.59072140294285</v>
      </c>
      <c r="Y176" s="84">
        <f t="shared" si="11"/>
        <v>1400</v>
      </c>
      <c r="Z176">
        <v>185</v>
      </c>
    </row>
    <row r="177" spans="1:29">
      <c r="A177" s="289">
        <v>7186</v>
      </c>
      <c r="B177" s="23" t="str">
        <f t="shared" si="8"/>
        <v>N-Imp_1500__kV_186</v>
      </c>
      <c r="C177" s="23">
        <v>810</v>
      </c>
      <c r="D177" s="141" t="str">
        <f>VLOOKUP(C177,tab_corredor!$A$2:$B$50,2,0)</f>
        <v>N-Imp</v>
      </c>
      <c r="E177" s="23">
        <v>1500</v>
      </c>
      <c r="F177" s="23" t="s">
        <v>2674</v>
      </c>
      <c r="G177" s="23">
        <v>1500</v>
      </c>
      <c r="H177" s="23">
        <v>1500</v>
      </c>
      <c r="I177" s="393">
        <v>5.0000000000000004E-6</v>
      </c>
      <c r="J177" s="393">
        <v>5.0000000000000004E-6</v>
      </c>
      <c r="K177" s="289">
        <v>1</v>
      </c>
      <c r="L177" s="290" t="s">
        <v>2622</v>
      </c>
      <c r="M177" s="23">
        <v>2015</v>
      </c>
      <c r="N177" s="23">
        <v>2100</v>
      </c>
      <c r="O177" s="291">
        <v>25</v>
      </c>
      <c r="P177" s="292">
        <v>2100</v>
      </c>
      <c r="Q177" s="293">
        <v>1</v>
      </c>
      <c r="R177" s="23"/>
      <c r="S177" s="147">
        <f t="shared" si="9"/>
        <v>2100</v>
      </c>
      <c r="T177" s="147">
        <f ca="1">IF(S177=0,"",S177*(OFFSET(cod_desembolso!$A$1,Q177,23)))</f>
        <v>2182.3840175367854</v>
      </c>
      <c r="U177" s="148">
        <f>(constantes!$B$3*(1+constantes!$B$3)^(O177))/((1+constantes!$B$3)^(O177)-1)</f>
        <v>9.3678779051968114E-2</v>
      </c>
      <c r="V177" s="147">
        <f t="shared" ca="1" si="10"/>
        <v>204.44307018537503</v>
      </c>
      <c r="W177" s="147">
        <f ca="1">(IF(S177=0,"",V177/constantes!$B$3))*1</f>
        <v>2555.538377317188</v>
      </c>
      <c r="X177" s="149">
        <f ca="1">IF(S177=0,"",PV(constantes!$B$3,O177,-V177)*constantes!$B$3)</f>
        <v>174.59072140294285</v>
      </c>
      <c r="Y177" s="84">
        <f t="shared" si="11"/>
        <v>1400</v>
      </c>
      <c r="Z177">
        <v>186</v>
      </c>
    </row>
    <row r="178" spans="1:29">
      <c r="A178" s="289">
        <v>7187</v>
      </c>
      <c r="B178" s="23" t="str">
        <f t="shared" si="8"/>
        <v>N-Imp_1500__kV_187</v>
      </c>
      <c r="C178" s="23">
        <v>810</v>
      </c>
      <c r="D178" s="141" t="str">
        <f>VLOOKUP(C178,tab_corredor!$A$2:$B$50,2,0)</f>
        <v>N-Imp</v>
      </c>
      <c r="E178" s="23">
        <v>1500</v>
      </c>
      <c r="F178" s="23" t="s">
        <v>2674</v>
      </c>
      <c r="G178" s="23">
        <v>1500</v>
      </c>
      <c r="H178" s="23">
        <v>1500</v>
      </c>
      <c r="I178" s="393">
        <v>5.0000000000000004E-6</v>
      </c>
      <c r="J178" s="393">
        <v>5.0000000000000004E-6</v>
      </c>
      <c r="K178" s="289">
        <v>1</v>
      </c>
      <c r="L178" s="290" t="s">
        <v>2622</v>
      </c>
      <c r="M178" s="23">
        <v>2015</v>
      </c>
      <c r="N178" s="23">
        <v>2100</v>
      </c>
      <c r="O178" s="291">
        <v>25</v>
      </c>
      <c r="P178" s="292">
        <v>2100</v>
      </c>
      <c r="Q178" s="293">
        <v>1</v>
      </c>
      <c r="R178" s="23"/>
      <c r="S178" s="147">
        <f t="shared" si="9"/>
        <v>2100</v>
      </c>
      <c r="T178" s="147">
        <f ca="1">IF(S178=0,"",S178*(OFFSET(cod_desembolso!$A$1,Q178,23)))</f>
        <v>2182.3840175367854</v>
      </c>
      <c r="U178" s="148">
        <f>(constantes!$B$3*(1+constantes!$B$3)^(O178))/((1+constantes!$B$3)^(O178)-1)</f>
        <v>9.3678779051968114E-2</v>
      </c>
      <c r="V178" s="147">
        <f t="shared" ca="1" si="10"/>
        <v>204.44307018537503</v>
      </c>
      <c r="W178" s="147">
        <f ca="1">(IF(S178=0,"",V178/constantes!$B$3))*1</f>
        <v>2555.538377317188</v>
      </c>
      <c r="X178" s="149">
        <f ca="1">IF(S178=0,"",PV(constantes!$B$3,O178,-V178)*constantes!$B$3)</f>
        <v>174.59072140294285</v>
      </c>
      <c r="Y178" s="84">
        <f t="shared" si="11"/>
        <v>1400</v>
      </c>
      <c r="Z178">
        <v>187</v>
      </c>
    </row>
    <row r="179" spans="1:29">
      <c r="A179" s="289">
        <v>7188</v>
      </c>
      <c r="B179" s="23" t="str">
        <f t="shared" si="8"/>
        <v>N-Imp_1500__kV_188</v>
      </c>
      <c r="C179" s="23">
        <v>810</v>
      </c>
      <c r="D179" s="141" t="str">
        <f>VLOOKUP(C179,tab_corredor!$A$2:$B$50,2,0)</f>
        <v>N-Imp</v>
      </c>
      <c r="E179" s="23">
        <v>1500</v>
      </c>
      <c r="F179" s="23" t="s">
        <v>2674</v>
      </c>
      <c r="G179" s="23">
        <v>1500</v>
      </c>
      <c r="H179" s="23">
        <v>1500</v>
      </c>
      <c r="I179" s="393">
        <v>5.0000000000000004E-6</v>
      </c>
      <c r="J179" s="393">
        <v>5.0000000000000004E-6</v>
      </c>
      <c r="K179" s="289">
        <v>1</v>
      </c>
      <c r="L179" s="290" t="s">
        <v>2622</v>
      </c>
      <c r="M179" s="23">
        <v>2015</v>
      </c>
      <c r="N179" s="23">
        <v>2100</v>
      </c>
      <c r="O179" s="291">
        <v>25</v>
      </c>
      <c r="P179" s="292">
        <v>2100</v>
      </c>
      <c r="Q179" s="293">
        <v>1</v>
      </c>
      <c r="R179" s="23"/>
      <c r="S179" s="147">
        <f t="shared" si="9"/>
        <v>2100</v>
      </c>
      <c r="T179" s="147">
        <f ca="1">IF(S179=0,"",S179*(OFFSET(cod_desembolso!$A$1,Q179,23)))</f>
        <v>2182.3840175367854</v>
      </c>
      <c r="U179" s="148">
        <f>(constantes!$B$3*(1+constantes!$B$3)^(O179))/((1+constantes!$B$3)^(O179)-1)</f>
        <v>9.3678779051968114E-2</v>
      </c>
      <c r="V179" s="147">
        <f t="shared" ca="1" si="10"/>
        <v>204.44307018537503</v>
      </c>
      <c r="W179" s="147">
        <f ca="1">(IF(S179=0,"",V179/constantes!$B$3))*1</f>
        <v>2555.538377317188</v>
      </c>
      <c r="X179" s="149">
        <f ca="1">IF(S179=0,"",PV(constantes!$B$3,O179,-V179)*constantes!$B$3)</f>
        <v>174.59072140294285</v>
      </c>
      <c r="Y179" s="84">
        <f t="shared" si="11"/>
        <v>1400</v>
      </c>
      <c r="Z179">
        <v>188</v>
      </c>
    </row>
    <row r="180" spans="1:29">
      <c r="A180" s="289">
        <v>7189</v>
      </c>
      <c r="B180" s="23" t="str">
        <f t="shared" si="8"/>
        <v>N-Imp_1500__kV_189</v>
      </c>
      <c r="C180" s="23">
        <v>810</v>
      </c>
      <c r="D180" s="141" t="str">
        <f>VLOOKUP(C180,tab_corredor!$A$2:$B$50,2,0)</f>
        <v>N-Imp</v>
      </c>
      <c r="E180" s="23">
        <v>1500</v>
      </c>
      <c r="F180" s="23" t="s">
        <v>2674</v>
      </c>
      <c r="G180" s="23">
        <v>1500</v>
      </c>
      <c r="H180" s="23">
        <v>1500</v>
      </c>
      <c r="I180" s="393">
        <v>5.0000000000000004E-6</v>
      </c>
      <c r="J180" s="393">
        <v>5.0000000000000004E-6</v>
      </c>
      <c r="K180" s="289">
        <v>1</v>
      </c>
      <c r="L180" s="290" t="s">
        <v>2622</v>
      </c>
      <c r="M180" s="23">
        <v>2015</v>
      </c>
      <c r="N180" s="23">
        <v>2100</v>
      </c>
      <c r="O180" s="291">
        <v>25</v>
      </c>
      <c r="P180" s="292">
        <v>2100</v>
      </c>
      <c r="Q180" s="293">
        <v>1</v>
      </c>
      <c r="R180" s="23"/>
      <c r="S180" s="147">
        <f t="shared" si="9"/>
        <v>2100</v>
      </c>
      <c r="T180" s="147">
        <f ca="1">IF(S180=0,"",S180*(OFFSET(cod_desembolso!$A$1,Q180,23)))</f>
        <v>2182.3840175367854</v>
      </c>
      <c r="U180" s="148">
        <f>(constantes!$B$3*(1+constantes!$B$3)^(O180))/((1+constantes!$B$3)^(O180)-1)</f>
        <v>9.3678779051968114E-2</v>
      </c>
      <c r="V180" s="147">
        <f t="shared" ca="1" si="10"/>
        <v>204.44307018537503</v>
      </c>
      <c r="W180" s="147">
        <f ca="1">(IF(S180=0,"",V180/constantes!$B$3))*1</f>
        <v>2555.538377317188</v>
      </c>
      <c r="X180" s="149">
        <f ca="1">IF(S180=0,"",PV(constantes!$B$3,O180,-V180)*constantes!$B$3)</f>
        <v>174.59072140294285</v>
      </c>
      <c r="Y180" s="84">
        <f t="shared" si="11"/>
        <v>1400</v>
      </c>
      <c r="Z180">
        <v>189</v>
      </c>
    </row>
    <row r="181" spans="1:29">
      <c r="A181" s="289">
        <v>7190</v>
      </c>
      <c r="B181" s="23" t="str">
        <f t="shared" si="8"/>
        <v>N-Imp_1500__kV_190</v>
      </c>
      <c r="C181" s="23">
        <v>810</v>
      </c>
      <c r="D181" s="141" t="str">
        <f>VLOOKUP(C181,tab_corredor!$A$2:$B$50,2,0)</f>
        <v>N-Imp</v>
      </c>
      <c r="E181" s="23">
        <v>1500</v>
      </c>
      <c r="F181" s="23" t="s">
        <v>2674</v>
      </c>
      <c r="G181" s="23">
        <v>1500</v>
      </c>
      <c r="H181" s="23">
        <v>1500</v>
      </c>
      <c r="I181" s="393">
        <v>5.0000000000000004E-6</v>
      </c>
      <c r="J181" s="393">
        <v>5.0000000000000004E-6</v>
      </c>
      <c r="K181" s="289">
        <v>1</v>
      </c>
      <c r="L181" s="290" t="s">
        <v>2622</v>
      </c>
      <c r="M181" s="23">
        <v>2015</v>
      </c>
      <c r="N181" s="23">
        <v>2100</v>
      </c>
      <c r="O181" s="291">
        <v>25</v>
      </c>
      <c r="P181" s="292">
        <v>2100</v>
      </c>
      <c r="Q181" s="293">
        <v>1</v>
      </c>
      <c r="R181" s="23"/>
      <c r="S181" s="147">
        <f t="shared" si="9"/>
        <v>2100</v>
      </c>
      <c r="T181" s="147">
        <f ca="1">IF(S181=0,"",S181*(OFFSET(cod_desembolso!$A$1,Q181,23)))</f>
        <v>2182.3840175367854</v>
      </c>
      <c r="U181" s="148">
        <f>(constantes!$B$3*(1+constantes!$B$3)^(O181))/((1+constantes!$B$3)^(O181)-1)</f>
        <v>9.3678779051968114E-2</v>
      </c>
      <c r="V181" s="147">
        <f t="shared" ca="1" si="10"/>
        <v>204.44307018537503</v>
      </c>
      <c r="W181" s="147">
        <f ca="1">(IF(S181=0,"",V181/constantes!$B$3))*1</f>
        <v>2555.538377317188</v>
      </c>
      <c r="X181" s="149">
        <f ca="1">IF(S181=0,"",PV(constantes!$B$3,O181,-V181)*constantes!$B$3)</f>
        <v>174.59072140294285</v>
      </c>
      <c r="Y181" s="84">
        <f t="shared" si="11"/>
        <v>1400</v>
      </c>
      <c r="Z181">
        <v>190</v>
      </c>
    </row>
    <row r="182" spans="1:29">
      <c r="A182" s="289">
        <v>7191</v>
      </c>
      <c r="B182" s="23" t="str">
        <f t="shared" si="8"/>
        <v>N-Imp_1500__kV_191</v>
      </c>
      <c r="C182" s="23">
        <v>810</v>
      </c>
      <c r="D182" s="141" t="str">
        <f>VLOOKUP(C182,tab_corredor!$A$2:$B$50,2,0)</f>
        <v>N-Imp</v>
      </c>
      <c r="E182" s="23">
        <v>1500</v>
      </c>
      <c r="F182" s="23" t="s">
        <v>2674</v>
      </c>
      <c r="G182" s="23">
        <v>1500</v>
      </c>
      <c r="H182" s="23">
        <v>1500</v>
      </c>
      <c r="I182" s="393">
        <v>5.0000000000000004E-6</v>
      </c>
      <c r="J182" s="393">
        <v>5.0000000000000004E-6</v>
      </c>
      <c r="K182" s="289">
        <v>1</v>
      </c>
      <c r="L182" s="290" t="s">
        <v>2622</v>
      </c>
      <c r="M182" s="23">
        <v>2015</v>
      </c>
      <c r="N182" s="23">
        <v>2100</v>
      </c>
      <c r="O182" s="291">
        <v>25</v>
      </c>
      <c r="P182" s="292">
        <v>2100</v>
      </c>
      <c r="Q182" s="293">
        <v>1</v>
      </c>
      <c r="R182" s="23"/>
      <c r="S182" s="147">
        <f t="shared" si="9"/>
        <v>2100</v>
      </c>
      <c r="T182" s="147">
        <f ca="1">IF(S182=0,"",S182*(OFFSET(cod_desembolso!$A$1,Q182,23)))</f>
        <v>2182.3840175367854</v>
      </c>
      <c r="U182" s="148">
        <f>(constantes!$B$3*(1+constantes!$B$3)^(O182))/((1+constantes!$B$3)^(O182)-1)</f>
        <v>9.3678779051968114E-2</v>
      </c>
      <c r="V182" s="147">
        <f t="shared" ca="1" si="10"/>
        <v>204.44307018537503</v>
      </c>
      <c r="W182" s="147">
        <f ca="1">(IF(S182=0,"",V182/constantes!$B$3))*1</f>
        <v>2555.538377317188</v>
      </c>
      <c r="X182" s="149">
        <f ca="1">IF(S182=0,"",PV(constantes!$B$3,O182,-V182)*constantes!$B$3)</f>
        <v>174.59072140294285</v>
      </c>
      <c r="Y182" s="84">
        <f t="shared" si="11"/>
        <v>1400</v>
      </c>
      <c r="Z182">
        <v>191</v>
      </c>
    </row>
    <row r="183" spans="1:29">
      <c r="A183" s="289">
        <v>7192</v>
      </c>
      <c r="B183" s="23" t="str">
        <f t="shared" si="8"/>
        <v>N-Imp_1500__kV_192</v>
      </c>
      <c r="C183" s="23">
        <v>810</v>
      </c>
      <c r="D183" s="141" t="str">
        <f>VLOOKUP(C183,tab_corredor!$A$2:$B$50,2,0)</f>
        <v>N-Imp</v>
      </c>
      <c r="E183" s="23">
        <v>1500</v>
      </c>
      <c r="F183" s="23" t="s">
        <v>2674</v>
      </c>
      <c r="G183" s="23">
        <v>1500</v>
      </c>
      <c r="H183" s="23">
        <v>1500</v>
      </c>
      <c r="I183" s="393">
        <v>5.0000000000000004E-6</v>
      </c>
      <c r="J183" s="393">
        <v>5.0000000000000004E-6</v>
      </c>
      <c r="K183" s="289">
        <v>1</v>
      </c>
      <c r="L183" s="290" t="s">
        <v>2622</v>
      </c>
      <c r="M183" s="23">
        <v>2015</v>
      </c>
      <c r="N183" s="23">
        <v>2100</v>
      </c>
      <c r="O183" s="291">
        <v>25</v>
      </c>
      <c r="P183" s="292">
        <v>2100</v>
      </c>
      <c r="Q183" s="293">
        <v>1</v>
      </c>
      <c r="R183" s="23"/>
      <c r="S183" s="147">
        <f t="shared" si="9"/>
        <v>2100</v>
      </c>
      <c r="T183" s="147">
        <f ca="1">IF(S183=0,"",S183*(OFFSET(cod_desembolso!$A$1,Q183,23)))</f>
        <v>2182.3840175367854</v>
      </c>
      <c r="U183" s="148">
        <f>(constantes!$B$3*(1+constantes!$B$3)^(O183))/((1+constantes!$B$3)^(O183)-1)</f>
        <v>9.3678779051968114E-2</v>
      </c>
      <c r="V183" s="147">
        <f t="shared" ca="1" si="10"/>
        <v>204.44307018537503</v>
      </c>
      <c r="W183" s="147">
        <f ca="1">(IF(S183=0,"",V183/constantes!$B$3))*1</f>
        <v>2555.538377317188</v>
      </c>
      <c r="X183" s="149">
        <f ca="1">IF(S183=0,"",PV(constantes!$B$3,O183,-V183)*constantes!$B$3)</f>
        <v>174.59072140294285</v>
      </c>
      <c r="Y183" s="84">
        <f t="shared" si="11"/>
        <v>1400</v>
      </c>
      <c r="Z183">
        <v>192</v>
      </c>
    </row>
    <row r="184" spans="1:29">
      <c r="A184" s="289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1" t="str">
        <f>VLOOKUP(C184,tab_corredor!$A$2:$B$50,2,0)</f>
        <v>N-Imp</v>
      </c>
      <c r="E184" s="23">
        <v>1500</v>
      </c>
      <c r="F184" s="23" t="s">
        <v>2674</v>
      </c>
      <c r="G184" s="23">
        <v>1500</v>
      </c>
      <c r="H184" s="23">
        <v>1500</v>
      </c>
      <c r="I184" s="393">
        <v>5.0000000000000004E-6</v>
      </c>
      <c r="J184" s="393">
        <v>5.0000000000000004E-6</v>
      </c>
      <c r="K184" s="289">
        <v>1</v>
      </c>
      <c r="L184" s="290" t="s">
        <v>2622</v>
      </c>
      <c r="M184" s="23">
        <v>2015</v>
      </c>
      <c r="N184" s="23">
        <v>2100</v>
      </c>
      <c r="O184" s="291">
        <v>25</v>
      </c>
      <c r="P184" s="292">
        <v>2100</v>
      </c>
      <c r="Q184" s="293">
        <v>1</v>
      </c>
      <c r="R184" s="23"/>
      <c r="S184" s="147">
        <f t="shared" ref="S184:S218" si="13">P184+R184</f>
        <v>2100</v>
      </c>
      <c r="T184" s="147">
        <f ca="1">IF(S184=0,"",S184*(OFFSET(cod_desembolso!$A$1,Q184,23)))</f>
        <v>2182.3840175367854</v>
      </c>
      <c r="U184" s="148">
        <f>(constantes!$B$3*(1+constantes!$B$3)^(O184))/((1+constantes!$B$3)^(O184)-1)</f>
        <v>9.3678779051968114E-2</v>
      </c>
      <c r="V184" s="147">
        <f t="shared" ref="V184:V247" ca="1" si="14">IF(S184=0,"",T184*U184)</f>
        <v>204.44307018537503</v>
      </c>
      <c r="W184" s="147">
        <f ca="1">(IF(S184=0,"",V184/constantes!$B$3))*1</f>
        <v>2555.538377317188</v>
      </c>
      <c r="X184" s="149">
        <f ca="1">IF(S184=0,"",PV(constantes!$B$3,O184,-V184)*constantes!$B$3)</f>
        <v>174.59072140294285</v>
      </c>
      <c r="Y184" s="84">
        <f t="shared" ref="Y184:Y247" si="15">S184/E184*1000</f>
        <v>1400</v>
      </c>
      <c r="Z184">
        <v>193</v>
      </c>
    </row>
    <row r="185" spans="1:29">
      <c r="A185" s="289">
        <v>7194</v>
      </c>
      <c r="B185" s="23" t="str">
        <f t="shared" si="12"/>
        <v>N-Imp_1500__kV_194</v>
      </c>
      <c r="C185" s="23">
        <v>810</v>
      </c>
      <c r="D185" s="141" t="str">
        <f>VLOOKUP(C185,tab_corredor!$A$2:$B$50,2,0)</f>
        <v>N-Imp</v>
      </c>
      <c r="E185" s="23">
        <v>1500</v>
      </c>
      <c r="F185" s="23" t="s">
        <v>2674</v>
      </c>
      <c r="G185" s="23">
        <v>1500</v>
      </c>
      <c r="H185" s="23">
        <v>1500</v>
      </c>
      <c r="I185" s="393">
        <v>5.0000000000000004E-6</v>
      </c>
      <c r="J185" s="393">
        <v>5.0000000000000004E-6</v>
      </c>
      <c r="K185" s="289">
        <v>1</v>
      </c>
      <c r="L185" s="290" t="s">
        <v>2622</v>
      </c>
      <c r="M185" s="23">
        <v>2015</v>
      </c>
      <c r="N185" s="23">
        <v>2100</v>
      </c>
      <c r="O185" s="291">
        <v>25</v>
      </c>
      <c r="P185" s="292">
        <v>2100</v>
      </c>
      <c r="Q185" s="293">
        <v>1</v>
      </c>
      <c r="R185" s="23"/>
      <c r="S185" s="147">
        <f t="shared" si="13"/>
        <v>2100</v>
      </c>
      <c r="T185" s="147">
        <f ca="1">IF(S185=0,"",S185*(OFFSET(cod_desembolso!$A$1,Q185,23)))</f>
        <v>2182.3840175367854</v>
      </c>
      <c r="U185" s="148">
        <f>(constantes!$B$3*(1+constantes!$B$3)^(O185))/((1+constantes!$B$3)^(O185)-1)</f>
        <v>9.3678779051968114E-2</v>
      </c>
      <c r="V185" s="147">
        <f t="shared" ca="1" si="14"/>
        <v>204.44307018537503</v>
      </c>
      <c r="W185" s="147">
        <f ca="1">(IF(S185=0,"",V185/constantes!$B$3))*1</f>
        <v>2555.538377317188</v>
      </c>
      <c r="X185" s="149">
        <f ca="1">IF(S185=0,"",PV(constantes!$B$3,O185,-V185)*constantes!$B$3)</f>
        <v>174.59072140294285</v>
      </c>
      <c r="Y185" s="84">
        <f t="shared" si="15"/>
        <v>1400</v>
      </c>
      <c r="Z185">
        <v>194</v>
      </c>
    </row>
    <row r="186" spans="1:29">
      <c r="A186" s="289">
        <v>7195</v>
      </c>
      <c r="B186" s="23" t="str">
        <f t="shared" si="12"/>
        <v>N-Imp_1500__kV_195</v>
      </c>
      <c r="C186" s="23">
        <v>810</v>
      </c>
      <c r="D186" s="141" t="str">
        <f>VLOOKUP(C186,tab_corredor!$A$2:$B$50,2,0)</f>
        <v>N-Imp</v>
      </c>
      <c r="E186" s="23">
        <v>1500</v>
      </c>
      <c r="F186" s="23" t="s">
        <v>2674</v>
      </c>
      <c r="G186" s="23">
        <v>1500</v>
      </c>
      <c r="H186" s="23">
        <v>1500</v>
      </c>
      <c r="I186" s="393">
        <v>5.0000000000000004E-6</v>
      </c>
      <c r="J186" s="393">
        <v>5.0000000000000004E-6</v>
      </c>
      <c r="K186" s="289">
        <v>1</v>
      </c>
      <c r="L186" s="290" t="s">
        <v>2622</v>
      </c>
      <c r="M186" s="23">
        <v>2015</v>
      </c>
      <c r="N186" s="23">
        <v>2100</v>
      </c>
      <c r="O186" s="291">
        <v>25</v>
      </c>
      <c r="P186" s="292">
        <v>2100</v>
      </c>
      <c r="Q186" s="293">
        <v>1</v>
      </c>
      <c r="R186" s="23"/>
      <c r="S186" s="147">
        <f t="shared" si="13"/>
        <v>2100</v>
      </c>
      <c r="T186" s="147">
        <f ca="1">IF(S186=0,"",S186*(OFFSET(cod_desembolso!$A$1,Q186,23)))</f>
        <v>2182.3840175367854</v>
      </c>
      <c r="U186" s="148">
        <f>(constantes!$B$3*(1+constantes!$B$3)^(O186))/((1+constantes!$B$3)^(O186)-1)</f>
        <v>9.3678779051968114E-2</v>
      </c>
      <c r="V186" s="147">
        <f t="shared" ca="1" si="14"/>
        <v>204.44307018537503</v>
      </c>
      <c r="W186" s="147">
        <f ca="1">(IF(S186=0,"",V186/constantes!$B$3))*1</f>
        <v>2555.538377317188</v>
      </c>
      <c r="X186" s="149">
        <f ca="1">IF(S186=0,"",PV(constantes!$B$3,O186,-V186)*constantes!$B$3)</f>
        <v>174.59072140294285</v>
      </c>
      <c r="Y186" s="84">
        <f t="shared" si="15"/>
        <v>1400</v>
      </c>
      <c r="Z186">
        <v>195</v>
      </c>
    </row>
    <row r="187" spans="1:29">
      <c r="A187" s="289">
        <v>7196</v>
      </c>
      <c r="B187" s="23" t="str">
        <f t="shared" si="12"/>
        <v>N-Imp_1500__kV_196</v>
      </c>
      <c r="C187" s="23">
        <v>810</v>
      </c>
      <c r="D187" s="141" t="str">
        <f>VLOOKUP(C187,tab_corredor!$A$2:$B$50,2,0)</f>
        <v>N-Imp</v>
      </c>
      <c r="E187" s="23">
        <v>1500</v>
      </c>
      <c r="F187" s="23" t="s">
        <v>2674</v>
      </c>
      <c r="G187" s="23">
        <v>1500</v>
      </c>
      <c r="H187" s="23">
        <v>1500</v>
      </c>
      <c r="I187" s="393">
        <v>5.0000000000000004E-6</v>
      </c>
      <c r="J187" s="393">
        <v>5.0000000000000004E-6</v>
      </c>
      <c r="K187" s="289">
        <v>1</v>
      </c>
      <c r="L187" s="290" t="s">
        <v>2622</v>
      </c>
      <c r="M187" s="23">
        <v>2015</v>
      </c>
      <c r="N187" s="23">
        <v>2100</v>
      </c>
      <c r="O187" s="291">
        <v>25</v>
      </c>
      <c r="P187" s="292">
        <v>2100</v>
      </c>
      <c r="Q187" s="293">
        <v>1</v>
      </c>
      <c r="R187" s="23"/>
      <c r="S187" s="147">
        <f t="shared" si="13"/>
        <v>2100</v>
      </c>
      <c r="T187" s="147">
        <f ca="1">IF(S187=0,"",S187*(OFFSET(cod_desembolso!$A$1,Q187,23)))</f>
        <v>2182.3840175367854</v>
      </c>
      <c r="U187" s="148">
        <f>(constantes!$B$3*(1+constantes!$B$3)^(O187))/((1+constantes!$B$3)^(O187)-1)</f>
        <v>9.3678779051968114E-2</v>
      </c>
      <c r="V187" s="147">
        <f t="shared" ca="1" si="14"/>
        <v>204.44307018537503</v>
      </c>
      <c r="W187" s="147">
        <f ca="1">(IF(S187=0,"",V187/constantes!$B$3))*1</f>
        <v>2555.538377317188</v>
      </c>
      <c r="X187" s="149">
        <f ca="1">IF(S187=0,"",PV(constantes!$B$3,O187,-V187)*constantes!$B$3)</f>
        <v>174.59072140294285</v>
      </c>
      <c r="Y187" s="84">
        <f t="shared" si="15"/>
        <v>1400</v>
      </c>
      <c r="Z187">
        <v>196</v>
      </c>
    </row>
    <row r="188" spans="1:29">
      <c r="A188" s="289">
        <v>7197</v>
      </c>
      <c r="B188" s="23" t="str">
        <f t="shared" si="12"/>
        <v>N-Imp_1500__kV_197</v>
      </c>
      <c r="C188" s="23">
        <v>810</v>
      </c>
      <c r="D188" s="141" t="str">
        <f>VLOOKUP(C188,tab_corredor!$A$2:$B$50,2,0)</f>
        <v>N-Imp</v>
      </c>
      <c r="E188" s="23">
        <v>1500</v>
      </c>
      <c r="F188" s="23" t="s">
        <v>2674</v>
      </c>
      <c r="G188" s="23">
        <v>1500</v>
      </c>
      <c r="H188" s="23">
        <v>1500</v>
      </c>
      <c r="I188" s="393">
        <v>5.0000000000000004E-6</v>
      </c>
      <c r="J188" s="393">
        <v>5.0000000000000004E-6</v>
      </c>
      <c r="K188" s="289">
        <v>1</v>
      </c>
      <c r="L188" s="290" t="s">
        <v>2622</v>
      </c>
      <c r="M188" s="23">
        <v>2015</v>
      </c>
      <c r="N188" s="23">
        <v>2100</v>
      </c>
      <c r="O188" s="291">
        <v>25</v>
      </c>
      <c r="P188" s="292">
        <v>2100</v>
      </c>
      <c r="Q188" s="293">
        <v>1</v>
      </c>
      <c r="R188" s="23"/>
      <c r="S188" s="147">
        <f t="shared" si="13"/>
        <v>2100</v>
      </c>
      <c r="T188" s="147">
        <f ca="1">IF(S188=0,"",S188*(OFFSET(cod_desembolso!$A$1,Q188,23)))</f>
        <v>2182.3840175367854</v>
      </c>
      <c r="U188" s="148">
        <f>(constantes!$B$3*(1+constantes!$B$3)^(O188))/((1+constantes!$B$3)^(O188)-1)</f>
        <v>9.3678779051968114E-2</v>
      </c>
      <c r="V188" s="147">
        <f t="shared" ca="1" si="14"/>
        <v>204.44307018537503</v>
      </c>
      <c r="W188" s="147">
        <f ca="1">(IF(S188=0,"",V188/constantes!$B$3))*1</f>
        <v>2555.538377317188</v>
      </c>
      <c r="X188" s="149">
        <f ca="1">IF(S188=0,"",PV(constantes!$B$3,O188,-V188)*constantes!$B$3)</f>
        <v>174.59072140294285</v>
      </c>
      <c r="Y188" s="84">
        <f t="shared" si="15"/>
        <v>1400</v>
      </c>
      <c r="Z188">
        <v>197</v>
      </c>
    </row>
    <row r="189" spans="1:29">
      <c r="A189" s="289">
        <v>7198</v>
      </c>
      <c r="B189" s="23" t="str">
        <f t="shared" si="12"/>
        <v>N-Imp_1500__kV_198</v>
      </c>
      <c r="C189" s="23">
        <v>810</v>
      </c>
      <c r="D189" s="141" t="str">
        <f>VLOOKUP(C189,tab_corredor!$A$2:$B$50,2,0)</f>
        <v>N-Imp</v>
      </c>
      <c r="E189" s="23">
        <v>1500</v>
      </c>
      <c r="F189" s="23" t="s">
        <v>2674</v>
      </c>
      <c r="G189" s="23">
        <v>1500</v>
      </c>
      <c r="H189" s="23">
        <v>1500</v>
      </c>
      <c r="I189" s="393">
        <v>5.0000000000000004E-6</v>
      </c>
      <c r="J189" s="393">
        <v>5.0000000000000004E-6</v>
      </c>
      <c r="K189" s="289">
        <v>1</v>
      </c>
      <c r="L189" s="290" t="s">
        <v>2622</v>
      </c>
      <c r="M189" s="23">
        <v>2015</v>
      </c>
      <c r="N189" s="23">
        <v>2100</v>
      </c>
      <c r="O189" s="291">
        <v>25</v>
      </c>
      <c r="P189" s="292">
        <v>2100</v>
      </c>
      <c r="Q189" s="293">
        <v>1</v>
      </c>
      <c r="R189" s="23"/>
      <c r="S189" s="147">
        <f t="shared" si="13"/>
        <v>2100</v>
      </c>
      <c r="T189" s="147">
        <f ca="1">IF(S189=0,"",S189*(OFFSET(cod_desembolso!$A$1,Q189,23)))</f>
        <v>2182.3840175367854</v>
      </c>
      <c r="U189" s="148">
        <f>(constantes!$B$3*(1+constantes!$B$3)^(O189))/((1+constantes!$B$3)^(O189)-1)</f>
        <v>9.3678779051968114E-2</v>
      </c>
      <c r="V189" s="147">
        <f t="shared" ca="1" si="14"/>
        <v>204.44307018537503</v>
      </c>
      <c r="W189" s="147">
        <f ca="1">(IF(S189=0,"",V189/constantes!$B$3))*1</f>
        <v>2555.538377317188</v>
      </c>
      <c r="X189" s="149">
        <f ca="1">IF(S189=0,"",PV(constantes!$B$3,O189,-V189)*constantes!$B$3)</f>
        <v>174.59072140294285</v>
      </c>
      <c r="Y189" s="84">
        <f t="shared" si="15"/>
        <v>1400</v>
      </c>
      <c r="Z189">
        <v>198</v>
      </c>
    </row>
    <row r="190" spans="1:29">
      <c r="A190" s="289">
        <v>7199</v>
      </c>
      <c r="B190" s="23" t="str">
        <f t="shared" si="12"/>
        <v>N-Imp_1500__kV_199</v>
      </c>
      <c r="C190" s="23">
        <v>810</v>
      </c>
      <c r="D190" s="141" t="str">
        <f>VLOOKUP(C190,tab_corredor!$A$2:$B$50,2,0)</f>
        <v>N-Imp</v>
      </c>
      <c r="E190" s="23">
        <v>1500</v>
      </c>
      <c r="F190" s="23" t="s">
        <v>2674</v>
      </c>
      <c r="G190" s="23">
        <v>1500</v>
      </c>
      <c r="H190" s="23">
        <v>1500</v>
      </c>
      <c r="I190" s="393">
        <v>5.0000000000000004E-6</v>
      </c>
      <c r="J190" s="393">
        <v>5.0000000000000004E-6</v>
      </c>
      <c r="K190" s="289">
        <v>1</v>
      </c>
      <c r="L190" s="290" t="s">
        <v>2622</v>
      </c>
      <c r="M190" s="23">
        <v>2015</v>
      </c>
      <c r="N190" s="23">
        <v>2100</v>
      </c>
      <c r="O190" s="291">
        <v>25</v>
      </c>
      <c r="P190" s="292">
        <v>2100</v>
      </c>
      <c r="Q190" s="293">
        <v>1</v>
      </c>
      <c r="R190" s="23"/>
      <c r="S190" s="147">
        <f t="shared" si="13"/>
        <v>2100</v>
      </c>
      <c r="T190" s="147">
        <f ca="1">IF(S190=0,"",S190*(OFFSET(cod_desembolso!$A$1,Q190,23)))</f>
        <v>2182.3840175367854</v>
      </c>
      <c r="U190" s="148">
        <f>(constantes!$B$3*(1+constantes!$B$3)^(O190))/((1+constantes!$B$3)^(O190)-1)</f>
        <v>9.3678779051968114E-2</v>
      </c>
      <c r="V190" s="147">
        <f t="shared" ca="1" si="14"/>
        <v>204.44307018537503</v>
      </c>
      <c r="W190" s="147">
        <f ca="1">(IF(S190=0,"",V190/constantes!$B$3))*1</f>
        <v>2555.538377317188</v>
      </c>
      <c r="X190" s="149">
        <f ca="1">IF(S190=0,"",PV(constantes!$B$3,O190,-V190)*constantes!$B$3)</f>
        <v>174.59072140294285</v>
      </c>
      <c r="Y190" s="84">
        <f t="shared" si="15"/>
        <v>1400</v>
      </c>
      <c r="Z190">
        <v>199</v>
      </c>
    </row>
    <row r="191" spans="1:29">
      <c r="A191" s="289">
        <v>7200</v>
      </c>
      <c r="B191" s="23" t="str">
        <f t="shared" si="12"/>
        <v>AC/RO/Mad-SE_1500__kV_200</v>
      </c>
      <c r="C191" s="23">
        <v>812</v>
      </c>
      <c r="D191" s="141" t="str">
        <f>VLOOKUP(C191,tab_corredor!$A$2:$B$50,2,0)</f>
        <v>AC/RO/Mad-SE</v>
      </c>
      <c r="E191" s="23">
        <v>1500</v>
      </c>
      <c r="F191" s="23" t="s">
        <v>2674</v>
      </c>
      <c r="G191" s="23">
        <v>1500</v>
      </c>
      <c r="H191" s="23">
        <v>1500</v>
      </c>
      <c r="I191" s="393">
        <v>5.0000000000000004E-6</v>
      </c>
      <c r="J191" s="393">
        <v>5.0000000000000004E-6</v>
      </c>
      <c r="K191" s="289">
        <v>1</v>
      </c>
      <c r="L191" s="290" t="s">
        <v>2622</v>
      </c>
      <c r="M191" s="23">
        <v>2015</v>
      </c>
      <c r="N191" s="23">
        <v>2100</v>
      </c>
      <c r="O191" s="291">
        <v>25</v>
      </c>
      <c r="P191" s="292">
        <v>2700</v>
      </c>
      <c r="Q191" s="293">
        <v>1</v>
      </c>
      <c r="R191" s="23"/>
      <c r="S191" s="147">
        <f t="shared" si="13"/>
        <v>2700</v>
      </c>
      <c r="T191" s="147">
        <f ca="1">IF(S191=0,"",S191*(OFFSET(cod_desembolso!$A$1,Q191,23)))</f>
        <v>2805.9223082615817</v>
      </c>
      <c r="U191" s="148">
        <f>(constantes!$B$3*(1+constantes!$B$3)^(O191))/((1+constantes!$B$3)^(O191)-1)</f>
        <v>9.3678779051968114E-2</v>
      </c>
      <c r="V191" s="147">
        <f t="shared" ca="1" si="14"/>
        <v>262.85537595262508</v>
      </c>
      <c r="W191" s="147">
        <f ca="1">(IF(S191=0,"",V191/constantes!$B$3))*1</f>
        <v>3285.6921994078134</v>
      </c>
      <c r="X191" s="149">
        <f ca="1">IF(S191=0,"",PV(constantes!$B$3,O191,-V191)*constantes!$B$3)</f>
        <v>224.47378466092658</v>
      </c>
      <c r="Y191" s="84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89">
        <v>7201</v>
      </c>
      <c r="B192" s="23" t="str">
        <f t="shared" si="12"/>
        <v>AC/RO/Mad-SE_1500__kV_201</v>
      </c>
      <c r="C192" s="23">
        <v>812</v>
      </c>
      <c r="D192" s="141" t="str">
        <f>VLOOKUP(C192,tab_corredor!$A$2:$B$50,2,0)</f>
        <v>AC/RO/Mad-SE</v>
      </c>
      <c r="E192" s="23">
        <v>1500</v>
      </c>
      <c r="F192" s="23" t="s">
        <v>2674</v>
      </c>
      <c r="G192" s="23">
        <v>1500</v>
      </c>
      <c r="H192" s="23">
        <v>1500</v>
      </c>
      <c r="I192" s="393">
        <v>5.0000000000000004E-6</v>
      </c>
      <c r="J192" s="393">
        <v>5.0000000000000004E-6</v>
      </c>
      <c r="K192" s="289">
        <v>1</v>
      </c>
      <c r="L192" s="290" t="s">
        <v>2622</v>
      </c>
      <c r="M192" s="23">
        <v>2015</v>
      </c>
      <c r="N192" s="23">
        <v>2100</v>
      </c>
      <c r="O192" s="291">
        <v>25</v>
      </c>
      <c r="P192" s="292">
        <v>2700</v>
      </c>
      <c r="Q192" s="293">
        <v>1</v>
      </c>
      <c r="R192" s="23"/>
      <c r="S192" s="147">
        <f t="shared" si="13"/>
        <v>2700</v>
      </c>
      <c r="T192" s="147">
        <f ca="1">IF(S192=0,"",S192*(OFFSET(cod_desembolso!$A$1,Q192,23)))</f>
        <v>2805.9223082615817</v>
      </c>
      <c r="U192" s="148">
        <f>(constantes!$B$3*(1+constantes!$B$3)^(O192))/((1+constantes!$B$3)^(O192)-1)</f>
        <v>9.3678779051968114E-2</v>
      </c>
      <c r="V192" s="147">
        <f t="shared" ca="1" si="14"/>
        <v>262.85537595262508</v>
      </c>
      <c r="W192" s="147">
        <f ca="1">(IF(S192=0,"",V192/constantes!$B$3))*1</f>
        <v>3285.6921994078134</v>
      </c>
      <c r="X192" s="149">
        <f ca="1">IF(S192=0,"",PV(constantes!$B$3,O192,-V192)*constantes!$B$3)</f>
        <v>224.47378466092658</v>
      </c>
      <c r="Y192" s="84">
        <f t="shared" si="15"/>
        <v>1800</v>
      </c>
      <c r="Z192">
        <v>201</v>
      </c>
    </row>
    <row r="193" spans="1:29">
      <c r="A193" s="289">
        <v>7202</v>
      </c>
      <c r="B193" s="23" t="str">
        <f t="shared" si="12"/>
        <v>AC/RO/Mad-SE_1500__kV_202</v>
      </c>
      <c r="C193" s="23">
        <v>812</v>
      </c>
      <c r="D193" s="141" t="str">
        <f>VLOOKUP(C193,tab_corredor!$A$2:$B$50,2,0)</f>
        <v>AC/RO/Mad-SE</v>
      </c>
      <c r="E193" s="23">
        <v>1500</v>
      </c>
      <c r="F193" s="23" t="s">
        <v>2674</v>
      </c>
      <c r="G193" s="23">
        <v>1500</v>
      </c>
      <c r="H193" s="23">
        <v>1500</v>
      </c>
      <c r="I193" s="393">
        <v>5.0000000000000004E-6</v>
      </c>
      <c r="J193" s="393">
        <v>5.0000000000000004E-6</v>
      </c>
      <c r="K193" s="289">
        <v>1</v>
      </c>
      <c r="L193" s="290" t="s">
        <v>2622</v>
      </c>
      <c r="M193" s="23">
        <v>2015</v>
      </c>
      <c r="N193" s="23">
        <v>2100</v>
      </c>
      <c r="O193" s="291">
        <v>25</v>
      </c>
      <c r="P193" s="292">
        <v>2700</v>
      </c>
      <c r="Q193" s="293">
        <v>1</v>
      </c>
      <c r="R193" s="23"/>
      <c r="S193" s="147">
        <f t="shared" si="13"/>
        <v>2700</v>
      </c>
      <c r="T193" s="147">
        <f ca="1">IF(S193=0,"",S193*(OFFSET(cod_desembolso!$A$1,Q193,23)))</f>
        <v>2805.9223082615817</v>
      </c>
      <c r="U193" s="148">
        <f>(constantes!$B$3*(1+constantes!$B$3)^(O193))/((1+constantes!$B$3)^(O193)-1)</f>
        <v>9.3678779051968114E-2</v>
      </c>
      <c r="V193" s="147">
        <f t="shared" ca="1" si="14"/>
        <v>262.85537595262508</v>
      </c>
      <c r="W193" s="147">
        <f ca="1">(IF(S193=0,"",V193/constantes!$B$3))*1</f>
        <v>3285.6921994078134</v>
      </c>
      <c r="X193" s="149">
        <f ca="1">IF(S193=0,"",PV(constantes!$B$3,O193,-V193)*constantes!$B$3)</f>
        <v>224.47378466092658</v>
      </c>
      <c r="Y193" s="84">
        <f t="shared" si="15"/>
        <v>1800</v>
      </c>
      <c r="Z193">
        <v>202</v>
      </c>
    </row>
    <row r="194" spans="1:29">
      <c r="A194" s="289">
        <v>7203</v>
      </c>
      <c r="B194" s="23" t="str">
        <f t="shared" si="12"/>
        <v>AC/RO/Mad-SE_1500__kV_203</v>
      </c>
      <c r="C194" s="23">
        <v>812</v>
      </c>
      <c r="D194" s="141" t="str">
        <f>VLOOKUP(C194,tab_corredor!$A$2:$B$50,2,0)</f>
        <v>AC/RO/Mad-SE</v>
      </c>
      <c r="E194" s="23">
        <v>1500</v>
      </c>
      <c r="F194" s="23" t="s">
        <v>2674</v>
      </c>
      <c r="G194" s="23">
        <v>1500</v>
      </c>
      <c r="H194" s="23">
        <v>1500</v>
      </c>
      <c r="I194" s="393">
        <v>5.0000000000000004E-6</v>
      </c>
      <c r="J194" s="393">
        <v>5.0000000000000004E-6</v>
      </c>
      <c r="K194" s="289">
        <v>1</v>
      </c>
      <c r="L194" s="290" t="s">
        <v>2622</v>
      </c>
      <c r="M194" s="23">
        <v>2015</v>
      </c>
      <c r="N194" s="23">
        <v>2100</v>
      </c>
      <c r="O194" s="291">
        <v>25</v>
      </c>
      <c r="P194" s="292">
        <v>2700</v>
      </c>
      <c r="Q194" s="293">
        <v>1</v>
      </c>
      <c r="R194" s="23"/>
      <c r="S194" s="147">
        <f t="shared" si="13"/>
        <v>2700</v>
      </c>
      <c r="T194" s="147">
        <f ca="1">IF(S194=0,"",S194*(OFFSET(cod_desembolso!$A$1,Q194,23)))</f>
        <v>2805.9223082615817</v>
      </c>
      <c r="U194" s="148">
        <f>(constantes!$B$3*(1+constantes!$B$3)^(O194))/((1+constantes!$B$3)^(O194)-1)</f>
        <v>9.3678779051968114E-2</v>
      </c>
      <c r="V194" s="147">
        <f t="shared" ca="1" si="14"/>
        <v>262.85537595262508</v>
      </c>
      <c r="W194" s="147">
        <f ca="1">(IF(S194=0,"",V194/constantes!$B$3))*1</f>
        <v>3285.6921994078134</v>
      </c>
      <c r="X194" s="149">
        <f ca="1">IF(S194=0,"",PV(constantes!$B$3,O194,-V194)*constantes!$B$3)</f>
        <v>224.47378466092658</v>
      </c>
      <c r="Y194" s="84">
        <f t="shared" si="15"/>
        <v>1800</v>
      </c>
      <c r="Z194">
        <v>203</v>
      </c>
    </row>
    <row r="195" spans="1:29">
      <c r="A195" s="289">
        <v>7204</v>
      </c>
      <c r="B195" s="23" t="str">
        <f t="shared" si="12"/>
        <v>AC/RO/Mad-SE_1500__kV_204</v>
      </c>
      <c r="C195" s="23">
        <v>812</v>
      </c>
      <c r="D195" s="141" t="str">
        <f>VLOOKUP(C195,tab_corredor!$A$2:$B$50,2,0)</f>
        <v>AC/RO/Mad-SE</v>
      </c>
      <c r="E195" s="23">
        <v>1500</v>
      </c>
      <c r="F195" s="23" t="s">
        <v>2674</v>
      </c>
      <c r="G195" s="23">
        <v>1500</v>
      </c>
      <c r="H195" s="23">
        <v>1500</v>
      </c>
      <c r="I195" s="393">
        <v>5.0000000000000004E-6</v>
      </c>
      <c r="J195" s="393">
        <v>5.0000000000000004E-6</v>
      </c>
      <c r="K195" s="289">
        <v>1</v>
      </c>
      <c r="L195" s="290" t="s">
        <v>2622</v>
      </c>
      <c r="M195" s="23">
        <v>2015</v>
      </c>
      <c r="N195" s="23">
        <v>2100</v>
      </c>
      <c r="O195" s="291">
        <v>25</v>
      </c>
      <c r="P195" s="292">
        <v>2700</v>
      </c>
      <c r="Q195" s="293">
        <v>1</v>
      </c>
      <c r="R195" s="23"/>
      <c r="S195" s="147">
        <f t="shared" si="13"/>
        <v>2700</v>
      </c>
      <c r="T195" s="147">
        <f ca="1">IF(S195=0,"",S195*(OFFSET(cod_desembolso!$A$1,Q195,23)))</f>
        <v>2805.9223082615817</v>
      </c>
      <c r="U195" s="148">
        <f>(constantes!$B$3*(1+constantes!$B$3)^(O195))/((1+constantes!$B$3)^(O195)-1)</f>
        <v>9.3678779051968114E-2</v>
      </c>
      <c r="V195" s="147">
        <f t="shared" ca="1" si="14"/>
        <v>262.85537595262508</v>
      </c>
      <c r="W195" s="147">
        <f ca="1">(IF(S195=0,"",V195/constantes!$B$3))*1</f>
        <v>3285.6921994078134</v>
      </c>
      <c r="X195" s="149">
        <f ca="1">IF(S195=0,"",PV(constantes!$B$3,O195,-V195)*constantes!$B$3)</f>
        <v>224.47378466092658</v>
      </c>
      <c r="Y195" s="84">
        <f t="shared" si="15"/>
        <v>1800</v>
      </c>
      <c r="Z195">
        <v>204</v>
      </c>
    </row>
    <row r="196" spans="1:29">
      <c r="A196" s="289">
        <v>7205</v>
      </c>
      <c r="B196" s="23" t="str">
        <f t="shared" si="12"/>
        <v>AC/RO/Mad-SE_1500__kV_205</v>
      </c>
      <c r="C196" s="23">
        <v>812</v>
      </c>
      <c r="D196" s="141" t="str">
        <f>VLOOKUP(C196,tab_corredor!$A$2:$B$50,2,0)</f>
        <v>AC/RO/Mad-SE</v>
      </c>
      <c r="E196" s="23">
        <v>1500</v>
      </c>
      <c r="F196" s="23" t="s">
        <v>2674</v>
      </c>
      <c r="G196" s="23">
        <v>1500</v>
      </c>
      <c r="H196" s="23">
        <v>1500</v>
      </c>
      <c r="I196" s="393">
        <v>5.0000000000000004E-6</v>
      </c>
      <c r="J196" s="393">
        <v>5.0000000000000004E-6</v>
      </c>
      <c r="K196" s="289">
        <v>1</v>
      </c>
      <c r="L196" s="290" t="s">
        <v>2622</v>
      </c>
      <c r="M196" s="23">
        <v>2015</v>
      </c>
      <c r="N196" s="23">
        <v>2100</v>
      </c>
      <c r="O196" s="291">
        <v>25</v>
      </c>
      <c r="P196" s="292">
        <v>2700</v>
      </c>
      <c r="Q196" s="293">
        <v>1</v>
      </c>
      <c r="R196" s="23"/>
      <c r="S196" s="147">
        <f t="shared" si="13"/>
        <v>2700</v>
      </c>
      <c r="T196" s="147">
        <f ca="1">IF(S196=0,"",S196*(OFFSET(cod_desembolso!$A$1,Q196,23)))</f>
        <v>2805.9223082615817</v>
      </c>
      <c r="U196" s="148">
        <f>(constantes!$B$3*(1+constantes!$B$3)^(O196))/((1+constantes!$B$3)^(O196)-1)</f>
        <v>9.3678779051968114E-2</v>
      </c>
      <c r="V196" s="147">
        <f t="shared" ca="1" si="14"/>
        <v>262.85537595262508</v>
      </c>
      <c r="W196" s="147">
        <f ca="1">(IF(S196=0,"",V196/constantes!$B$3))*1</f>
        <v>3285.6921994078134</v>
      </c>
      <c r="X196" s="149">
        <f ca="1">IF(S196=0,"",PV(constantes!$B$3,O196,-V196)*constantes!$B$3)</f>
        <v>224.47378466092658</v>
      </c>
      <c r="Y196" s="84">
        <f t="shared" si="15"/>
        <v>1800</v>
      </c>
      <c r="Z196">
        <v>205</v>
      </c>
    </row>
    <row r="197" spans="1:29">
      <c r="A197" s="289">
        <v>7206</v>
      </c>
      <c r="B197" s="23" t="str">
        <f t="shared" si="12"/>
        <v>AC/RO/Mad-SE_1500__kV_206</v>
      </c>
      <c r="C197" s="23">
        <v>812</v>
      </c>
      <c r="D197" s="141" t="str">
        <f>VLOOKUP(C197,tab_corredor!$A$2:$B$50,2,0)</f>
        <v>AC/RO/Mad-SE</v>
      </c>
      <c r="E197" s="23">
        <v>1500</v>
      </c>
      <c r="F197" s="23" t="s">
        <v>2674</v>
      </c>
      <c r="G197" s="23">
        <v>1500</v>
      </c>
      <c r="H197" s="23">
        <v>1500</v>
      </c>
      <c r="I197" s="393">
        <v>5.0000000000000004E-6</v>
      </c>
      <c r="J197" s="393">
        <v>5.0000000000000004E-6</v>
      </c>
      <c r="K197" s="289">
        <v>1</v>
      </c>
      <c r="L197" s="290" t="s">
        <v>2622</v>
      </c>
      <c r="M197" s="23">
        <v>2015</v>
      </c>
      <c r="N197" s="23">
        <v>2100</v>
      </c>
      <c r="O197" s="291">
        <v>25</v>
      </c>
      <c r="P197" s="292">
        <v>2700</v>
      </c>
      <c r="Q197" s="293">
        <v>1</v>
      </c>
      <c r="R197" s="23"/>
      <c r="S197" s="147">
        <f t="shared" si="13"/>
        <v>2700</v>
      </c>
      <c r="T197" s="147">
        <f ca="1">IF(S197=0,"",S197*(OFFSET(cod_desembolso!$A$1,Q197,23)))</f>
        <v>2805.9223082615817</v>
      </c>
      <c r="U197" s="148">
        <f>(constantes!$B$3*(1+constantes!$B$3)^(O197))/((1+constantes!$B$3)^(O197)-1)</f>
        <v>9.3678779051968114E-2</v>
      </c>
      <c r="V197" s="147">
        <f t="shared" ca="1" si="14"/>
        <v>262.85537595262508</v>
      </c>
      <c r="W197" s="147">
        <f ca="1">(IF(S197=0,"",V197/constantes!$B$3))*1</f>
        <v>3285.6921994078134</v>
      </c>
      <c r="X197" s="149">
        <f ca="1">IF(S197=0,"",PV(constantes!$B$3,O197,-V197)*constantes!$B$3)</f>
        <v>224.47378466092658</v>
      </c>
      <c r="Y197" s="84">
        <f t="shared" si="15"/>
        <v>1800</v>
      </c>
      <c r="Z197">
        <v>206</v>
      </c>
    </row>
    <row r="198" spans="1:29">
      <c r="A198" s="289">
        <v>7207</v>
      </c>
      <c r="B198" s="23" t="str">
        <f t="shared" si="12"/>
        <v>AC/RO/Mad-SE_1500__kV_207</v>
      </c>
      <c r="C198" s="23">
        <v>812</v>
      </c>
      <c r="D198" s="141" t="str">
        <f>VLOOKUP(C198,tab_corredor!$A$2:$B$50,2,0)</f>
        <v>AC/RO/Mad-SE</v>
      </c>
      <c r="E198" s="23">
        <v>1500</v>
      </c>
      <c r="F198" s="23" t="s">
        <v>2674</v>
      </c>
      <c r="G198" s="23">
        <v>1500</v>
      </c>
      <c r="H198" s="23">
        <v>1500</v>
      </c>
      <c r="I198" s="393">
        <v>5.0000000000000004E-6</v>
      </c>
      <c r="J198" s="393">
        <v>5.0000000000000004E-6</v>
      </c>
      <c r="K198" s="289">
        <v>1</v>
      </c>
      <c r="L198" s="290" t="s">
        <v>2622</v>
      </c>
      <c r="M198" s="23">
        <v>2015</v>
      </c>
      <c r="N198" s="23">
        <v>2100</v>
      </c>
      <c r="O198" s="291">
        <v>25</v>
      </c>
      <c r="P198" s="292">
        <v>2700</v>
      </c>
      <c r="Q198" s="293">
        <v>1</v>
      </c>
      <c r="R198" s="23"/>
      <c r="S198" s="147">
        <f t="shared" si="13"/>
        <v>2700</v>
      </c>
      <c r="T198" s="147">
        <f ca="1">IF(S198=0,"",S198*(OFFSET(cod_desembolso!$A$1,Q198,23)))</f>
        <v>2805.9223082615817</v>
      </c>
      <c r="U198" s="148">
        <f>(constantes!$B$3*(1+constantes!$B$3)^(O198))/((1+constantes!$B$3)^(O198)-1)</f>
        <v>9.3678779051968114E-2</v>
      </c>
      <c r="V198" s="147">
        <f t="shared" ca="1" si="14"/>
        <v>262.85537595262508</v>
      </c>
      <c r="W198" s="147">
        <f ca="1">(IF(S198=0,"",V198/constantes!$B$3))*1</f>
        <v>3285.6921994078134</v>
      </c>
      <c r="X198" s="149">
        <f ca="1">IF(S198=0,"",PV(constantes!$B$3,O198,-V198)*constantes!$B$3)</f>
        <v>224.47378466092658</v>
      </c>
      <c r="Y198" s="84">
        <f t="shared" si="15"/>
        <v>1800</v>
      </c>
      <c r="Z198">
        <v>207</v>
      </c>
    </row>
    <row r="199" spans="1:29">
      <c r="A199" s="289">
        <v>7208</v>
      </c>
      <c r="B199" s="23" t="str">
        <f t="shared" si="12"/>
        <v>AC/RO/Mad-SE_1500__kV_208</v>
      </c>
      <c r="C199" s="23">
        <v>812</v>
      </c>
      <c r="D199" s="141" t="str">
        <f>VLOOKUP(C199,tab_corredor!$A$2:$B$50,2,0)</f>
        <v>AC/RO/Mad-SE</v>
      </c>
      <c r="E199" s="23">
        <v>1500</v>
      </c>
      <c r="F199" s="23" t="s">
        <v>2674</v>
      </c>
      <c r="G199" s="23">
        <v>1500</v>
      </c>
      <c r="H199" s="23">
        <v>1500</v>
      </c>
      <c r="I199" s="393">
        <v>5.0000000000000004E-6</v>
      </c>
      <c r="J199" s="393">
        <v>5.0000000000000004E-6</v>
      </c>
      <c r="K199" s="289">
        <v>1</v>
      </c>
      <c r="L199" s="290" t="s">
        <v>2622</v>
      </c>
      <c r="M199" s="23">
        <v>2015</v>
      </c>
      <c r="N199" s="23">
        <v>2100</v>
      </c>
      <c r="O199" s="291">
        <v>25</v>
      </c>
      <c r="P199" s="292">
        <v>2700</v>
      </c>
      <c r="Q199" s="293">
        <v>1</v>
      </c>
      <c r="R199" s="23"/>
      <c r="S199" s="147">
        <f t="shared" si="13"/>
        <v>2700</v>
      </c>
      <c r="T199" s="147">
        <f ca="1">IF(S199=0,"",S199*(OFFSET(cod_desembolso!$A$1,Q199,23)))</f>
        <v>2805.9223082615817</v>
      </c>
      <c r="U199" s="148">
        <f>(constantes!$B$3*(1+constantes!$B$3)^(O199))/((1+constantes!$B$3)^(O199)-1)</f>
        <v>9.3678779051968114E-2</v>
      </c>
      <c r="V199" s="147">
        <f t="shared" ca="1" si="14"/>
        <v>262.85537595262508</v>
      </c>
      <c r="W199" s="147">
        <f ca="1">(IF(S199=0,"",V199/constantes!$B$3))*1</f>
        <v>3285.6921994078134</v>
      </c>
      <c r="X199" s="149">
        <f ca="1">IF(S199=0,"",PV(constantes!$B$3,O199,-V199)*constantes!$B$3)</f>
        <v>224.47378466092658</v>
      </c>
      <c r="Y199" s="84">
        <f t="shared" si="15"/>
        <v>1800</v>
      </c>
      <c r="Z199">
        <v>208</v>
      </c>
    </row>
    <row r="200" spans="1:29">
      <c r="A200" s="289">
        <v>7209</v>
      </c>
      <c r="B200" s="23" t="str">
        <f t="shared" si="12"/>
        <v>AC/RO/Mad-SE_1500__kV_209</v>
      </c>
      <c r="C200" s="23">
        <v>812</v>
      </c>
      <c r="D200" s="141" t="str">
        <f>VLOOKUP(C200,tab_corredor!$A$2:$B$50,2,0)</f>
        <v>AC/RO/Mad-SE</v>
      </c>
      <c r="E200" s="23">
        <v>1500</v>
      </c>
      <c r="F200" s="23" t="s">
        <v>2674</v>
      </c>
      <c r="G200" s="23">
        <v>1500</v>
      </c>
      <c r="H200" s="23">
        <v>1500</v>
      </c>
      <c r="I200" s="393">
        <v>5.0000000000000004E-6</v>
      </c>
      <c r="J200" s="393">
        <v>5.0000000000000004E-6</v>
      </c>
      <c r="K200" s="289">
        <v>1</v>
      </c>
      <c r="L200" s="290" t="s">
        <v>2622</v>
      </c>
      <c r="M200" s="23">
        <v>2015</v>
      </c>
      <c r="N200" s="23">
        <v>2100</v>
      </c>
      <c r="O200" s="291">
        <v>25</v>
      </c>
      <c r="P200" s="292">
        <v>2700</v>
      </c>
      <c r="Q200" s="293">
        <v>1</v>
      </c>
      <c r="R200" s="23"/>
      <c r="S200" s="147">
        <f t="shared" si="13"/>
        <v>2700</v>
      </c>
      <c r="T200" s="147">
        <f ca="1">IF(S200=0,"",S200*(OFFSET(cod_desembolso!$A$1,Q200,23)))</f>
        <v>2805.9223082615817</v>
      </c>
      <c r="U200" s="148">
        <f>(constantes!$B$3*(1+constantes!$B$3)^(O200))/((1+constantes!$B$3)^(O200)-1)</f>
        <v>9.3678779051968114E-2</v>
      </c>
      <c r="V200" s="147">
        <f t="shared" ca="1" si="14"/>
        <v>262.85537595262508</v>
      </c>
      <c r="W200" s="147">
        <f ca="1">(IF(S200=0,"",V200/constantes!$B$3))*1</f>
        <v>3285.6921994078134</v>
      </c>
      <c r="X200" s="149">
        <f ca="1">IF(S200=0,"",PV(constantes!$B$3,O200,-V200)*constantes!$B$3)</f>
        <v>224.47378466092658</v>
      </c>
      <c r="Y200" s="84">
        <f t="shared" si="15"/>
        <v>1800</v>
      </c>
      <c r="Z200">
        <v>209</v>
      </c>
    </row>
    <row r="201" spans="1:29">
      <c r="A201" s="289">
        <v>7210</v>
      </c>
      <c r="B201" s="23" t="str">
        <f t="shared" si="12"/>
        <v>AC/RO/Mad-SE_1500__kV_210</v>
      </c>
      <c r="C201" s="23">
        <v>812</v>
      </c>
      <c r="D201" s="141" t="str">
        <f>VLOOKUP(C201,tab_corredor!$A$2:$B$50,2,0)</f>
        <v>AC/RO/Mad-SE</v>
      </c>
      <c r="E201" s="23">
        <v>1500</v>
      </c>
      <c r="F201" s="23" t="s">
        <v>2674</v>
      </c>
      <c r="G201" s="23">
        <v>1500</v>
      </c>
      <c r="H201" s="23">
        <v>1500</v>
      </c>
      <c r="I201" s="393">
        <v>5.0000000000000004E-6</v>
      </c>
      <c r="J201" s="393">
        <v>5.0000000000000004E-6</v>
      </c>
      <c r="K201" s="289">
        <v>1</v>
      </c>
      <c r="L201" s="290" t="s">
        <v>2622</v>
      </c>
      <c r="M201" s="23">
        <v>2015</v>
      </c>
      <c r="N201" s="23">
        <v>2100</v>
      </c>
      <c r="O201" s="291">
        <v>25</v>
      </c>
      <c r="P201" s="292">
        <v>2700</v>
      </c>
      <c r="Q201" s="293">
        <v>1</v>
      </c>
      <c r="R201" s="23"/>
      <c r="S201" s="147">
        <f t="shared" si="13"/>
        <v>2700</v>
      </c>
      <c r="T201" s="147">
        <f ca="1">IF(S201=0,"",S201*(OFFSET(cod_desembolso!$A$1,Q201,23)))</f>
        <v>2805.9223082615817</v>
      </c>
      <c r="U201" s="148">
        <f>(constantes!$B$3*(1+constantes!$B$3)^(O201))/((1+constantes!$B$3)^(O201)-1)</f>
        <v>9.3678779051968114E-2</v>
      </c>
      <c r="V201" s="147">
        <f t="shared" ca="1" si="14"/>
        <v>262.85537595262508</v>
      </c>
      <c r="W201" s="147">
        <f ca="1">(IF(S201=0,"",V201/constantes!$B$3))*1</f>
        <v>3285.6921994078134</v>
      </c>
      <c r="X201" s="149">
        <f ca="1">IF(S201=0,"",PV(constantes!$B$3,O201,-V201)*constantes!$B$3)</f>
        <v>224.47378466092658</v>
      </c>
      <c r="Y201" s="84">
        <f t="shared" si="15"/>
        <v>1800</v>
      </c>
      <c r="Z201">
        <v>210</v>
      </c>
    </row>
    <row r="202" spans="1:29">
      <c r="A202" s="289">
        <v>7211</v>
      </c>
      <c r="B202" s="23" t="str">
        <f t="shared" si="12"/>
        <v>AC/RO/Mad-SE_1500__kV_211</v>
      </c>
      <c r="C202" s="23">
        <v>812</v>
      </c>
      <c r="D202" s="141" t="str">
        <f>VLOOKUP(C202,tab_corredor!$A$2:$B$50,2,0)</f>
        <v>AC/RO/Mad-SE</v>
      </c>
      <c r="E202" s="23">
        <v>1500</v>
      </c>
      <c r="F202" s="23" t="s">
        <v>2674</v>
      </c>
      <c r="G202" s="23">
        <v>1500</v>
      </c>
      <c r="H202" s="23">
        <v>1500</v>
      </c>
      <c r="I202" s="393">
        <v>5.0000000000000004E-6</v>
      </c>
      <c r="J202" s="393">
        <v>5.0000000000000004E-6</v>
      </c>
      <c r="K202" s="289">
        <v>1</v>
      </c>
      <c r="L202" s="290" t="s">
        <v>2622</v>
      </c>
      <c r="M202" s="23">
        <v>2015</v>
      </c>
      <c r="N202" s="23">
        <v>2100</v>
      </c>
      <c r="O202" s="291">
        <v>25</v>
      </c>
      <c r="P202" s="292">
        <v>2700</v>
      </c>
      <c r="Q202" s="293">
        <v>1</v>
      </c>
      <c r="R202" s="23"/>
      <c r="S202" s="147">
        <f t="shared" si="13"/>
        <v>2700</v>
      </c>
      <c r="T202" s="147">
        <f ca="1">IF(S202=0,"",S202*(OFFSET(cod_desembolso!$A$1,Q202,23)))</f>
        <v>2805.9223082615817</v>
      </c>
      <c r="U202" s="148">
        <f>(constantes!$B$3*(1+constantes!$B$3)^(O202))/((1+constantes!$B$3)^(O202)-1)</f>
        <v>9.3678779051968114E-2</v>
      </c>
      <c r="V202" s="147">
        <f t="shared" ca="1" si="14"/>
        <v>262.85537595262508</v>
      </c>
      <c r="W202" s="147">
        <f ca="1">(IF(S202=0,"",V202/constantes!$B$3))*1</f>
        <v>3285.6921994078134</v>
      </c>
      <c r="X202" s="149">
        <f ca="1">IF(S202=0,"",PV(constantes!$B$3,O202,-V202)*constantes!$B$3)</f>
        <v>224.47378466092658</v>
      </c>
      <c r="Y202" s="84">
        <f t="shared" si="15"/>
        <v>1800</v>
      </c>
      <c r="Z202">
        <v>211</v>
      </c>
    </row>
    <row r="203" spans="1:29">
      <c r="A203" s="289">
        <v>7212</v>
      </c>
      <c r="B203" s="23" t="str">
        <f t="shared" si="12"/>
        <v>AC/RO/Mad-SE_1500__kV_212</v>
      </c>
      <c r="C203" s="23">
        <v>812</v>
      </c>
      <c r="D203" s="141" t="str">
        <f>VLOOKUP(C203,tab_corredor!$A$2:$B$50,2,0)</f>
        <v>AC/RO/Mad-SE</v>
      </c>
      <c r="E203" s="23">
        <v>1500</v>
      </c>
      <c r="F203" s="23" t="s">
        <v>2674</v>
      </c>
      <c r="G203" s="23">
        <v>1500</v>
      </c>
      <c r="H203" s="23">
        <v>1500</v>
      </c>
      <c r="I203" s="393">
        <v>5.0000000000000004E-6</v>
      </c>
      <c r="J203" s="393">
        <v>5.0000000000000004E-6</v>
      </c>
      <c r="K203" s="289">
        <v>1</v>
      </c>
      <c r="L203" s="290" t="s">
        <v>2622</v>
      </c>
      <c r="M203" s="23">
        <v>2015</v>
      </c>
      <c r="N203" s="23">
        <v>2100</v>
      </c>
      <c r="O203" s="291">
        <v>25</v>
      </c>
      <c r="P203" s="292">
        <v>2700</v>
      </c>
      <c r="Q203" s="293">
        <v>1</v>
      </c>
      <c r="R203" s="23"/>
      <c r="S203" s="147">
        <f t="shared" si="13"/>
        <v>2700</v>
      </c>
      <c r="T203" s="147">
        <f ca="1">IF(S203=0,"",S203*(OFFSET(cod_desembolso!$A$1,Q203,23)))</f>
        <v>2805.9223082615817</v>
      </c>
      <c r="U203" s="148">
        <f>(constantes!$B$3*(1+constantes!$B$3)^(O203))/((1+constantes!$B$3)^(O203)-1)</f>
        <v>9.3678779051968114E-2</v>
      </c>
      <c r="V203" s="147">
        <f t="shared" ca="1" si="14"/>
        <v>262.85537595262508</v>
      </c>
      <c r="W203" s="147">
        <f ca="1">(IF(S203=0,"",V203/constantes!$B$3))*1</f>
        <v>3285.6921994078134</v>
      </c>
      <c r="X203" s="149">
        <f ca="1">IF(S203=0,"",PV(constantes!$B$3,O203,-V203)*constantes!$B$3)</f>
        <v>224.47378466092658</v>
      </c>
      <c r="Y203" s="84">
        <f t="shared" si="15"/>
        <v>1800</v>
      </c>
      <c r="Z203">
        <v>212</v>
      </c>
    </row>
    <row r="204" spans="1:29">
      <c r="A204" s="289">
        <v>7213</v>
      </c>
      <c r="B204" s="23" t="str">
        <f t="shared" si="12"/>
        <v>AC/RO/Mad-SE_1500__kV_213</v>
      </c>
      <c r="C204" s="23">
        <v>812</v>
      </c>
      <c r="D204" s="141" t="str">
        <f>VLOOKUP(C204,tab_corredor!$A$2:$B$50,2,0)</f>
        <v>AC/RO/Mad-SE</v>
      </c>
      <c r="E204" s="23">
        <v>1500</v>
      </c>
      <c r="F204" s="23" t="s">
        <v>2674</v>
      </c>
      <c r="G204" s="23">
        <v>1500</v>
      </c>
      <c r="H204" s="23">
        <v>1500</v>
      </c>
      <c r="I204" s="393">
        <v>5.0000000000000004E-6</v>
      </c>
      <c r="J204" s="393">
        <v>5.0000000000000004E-6</v>
      </c>
      <c r="K204" s="289">
        <v>1</v>
      </c>
      <c r="L204" s="290" t="s">
        <v>2622</v>
      </c>
      <c r="M204" s="23">
        <v>2015</v>
      </c>
      <c r="N204" s="23">
        <v>2100</v>
      </c>
      <c r="O204" s="291">
        <v>25</v>
      </c>
      <c r="P204" s="292">
        <v>2700</v>
      </c>
      <c r="Q204" s="293">
        <v>1</v>
      </c>
      <c r="R204" s="23"/>
      <c r="S204" s="147">
        <f t="shared" si="13"/>
        <v>2700</v>
      </c>
      <c r="T204" s="147">
        <f ca="1">IF(S204=0,"",S204*(OFFSET(cod_desembolso!$A$1,Q204,23)))</f>
        <v>2805.9223082615817</v>
      </c>
      <c r="U204" s="148">
        <f>(constantes!$B$3*(1+constantes!$B$3)^(O204))/((1+constantes!$B$3)^(O204)-1)</f>
        <v>9.3678779051968114E-2</v>
      </c>
      <c r="V204" s="147">
        <f t="shared" ca="1" si="14"/>
        <v>262.85537595262508</v>
      </c>
      <c r="W204" s="147">
        <f ca="1">(IF(S204=0,"",V204/constantes!$B$3))*1</f>
        <v>3285.6921994078134</v>
      </c>
      <c r="X204" s="149">
        <f ca="1">IF(S204=0,"",PV(constantes!$B$3,O204,-V204)*constantes!$B$3)</f>
        <v>224.47378466092658</v>
      </c>
      <c r="Y204" s="84">
        <f t="shared" si="15"/>
        <v>1800</v>
      </c>
      <c r="Z204">
        <v>213</v>
      </c>
      <c r="AA204" s="395"/>
      <c r="AB204" s="395"/>
      <c r="AC204" s="395"/>
    </row>
    <row r="205" spans="1:29">
      <c r="A205" s="289">
        <v>7214</v>
      </c>
      <c r="B205" s="23" t="str">
        <f t="shared" si="12"/>
        <v>AC/RO/Mad-SE_1500__kV_214</v>
      </c>
      <c r="C205" s="23">
        <v>812</v>
      </c>
      <c r="D205" s="141" t="str">
        <f>VLOOKUP(C205,tab_corredor!$A$2:$B$50,2,0)</f>
        <v>AC/RO/Mad-SE</v>
      </c>
      <c r="E205" s="23">
        <v>1500</v>
      </c>
      <c r="F205" s="23" t="s">
        <v>2674</v>
      </c>
      <c r="G205" s="23">
        <v>1500</v>
      </c>
      <c r="H205" s="23">
        <v>1500</v>
      </c>
      <c r="I205" s="393">
        <v>5.0000000000000004E-6</v>
      </c>
      <c r="J205" s="393">
        <v>5.0000000000000004E-6</v>
      </c>
      <c r="K205" s="289">
        <v>1</v>
      </c>
      <c r="L205" s="290" t="s">
        <v>2622</v>
      </c>
      <c r="M205" s="23">
        <v>2015</v>
      </c>
      <c r="N205" s="23">
        <v>2100</v>
      </c>
      <c r="O205" s="291">
        <v>25</v>
      </c>
      <c r="P205" s="292">
        <v>2700</v>
      </c>
      <c r="Q205" s="293">
        <v>1</v>
      </c>
      <c r="R205" s="23"/>
      <c r="S205" s="147">
        <f t="shared" si="13"/>
        <v>2700</v>
      </c>
      <c r="T205" s="147">
        <f ca="1">IF(S205=0,"",S205*(OFFSET(cod_desembolso!$A$1,Q205,23)))</f>
        <v>2805.9223082615817</v>
      </c>
      <c r="U205" s="148">
        <f>(constantes!$B$3*(1+constantes!$B$3)^(O205))/((1+constantes!$B$3)^(O205)-1)</f>
        <v>9.3678779051968114E-2</v>
      </c>
      <c r="V205" s="147">
        <f t="shared" ca="1" si="14"/>
        <v>262.85537595262508</v>
      </c>
      <c r="W205" s="147">
        <f ca="1">(IF(S205=0,"",V205/constantes!$B$3))*1</f>
        <v>3285.6921994078134</v>
      </c>
      <c r="X205" s="149">
        <f ca="1">IF(S205=0,"",PV(constantes!$B$3,O205,-V205)*constantes!$B$3)</f>
        <v>224.47378466092658</v>
      </c>
      <c r="Y205" s="84">
        <f t="shared" si="15"/>
        <v>1800</v>
      </c>
      <c r="Z205">
        <v>214</v>
      </c>
      <c r="AA205" s="395"/>
      <c r="AB205" s="395"/>
      <c r="AC205" s="395"/>
    </row>
    <row r="206" spans="1:29" s="395" customFormat="1">
      <c r="A206" s="289">
        <v>7215</v>
      </c>
      <c r="B206" s="404" t="str">
        <f t="shared" si="12"/>
        <v>Manaus-AC/RO/Mad_1500__kV_215</v>
      </c>
      <c r="C206" s="404">
        <v>813</v>
      </c>
      <c r="D206" s="405" t="str">
        <f>VLOOKUP(C206,tab_corredor!$A$2:$B$50,2,0)</f>
        <v>Manaus-AC/RO/Mad</v>
      </c>
      <c r="E206" s="404">
        <v>1500</v>
      </c>
      <c r="F206" s="23" t="s">
        <v>2674</v>
      </c>
      <c r="G206" s="23">
        <v>1500</v>
      </c>
      <c r="H206" s="23">
        <v>1500</v>
      </c>
      <c r="I206" s="393">
        <v>5.0000000000000004E-6</v>
      </c>
      <c r="J206" s="393">
        <v>5.0000000000000004E-6</v>
      </c>
      <c r="K206" s="404">
        <v>1</v>
      </c>
      <c r="L206" s="404" t="s">
        <v>2622</v>
      </c>
      <c r="M206" s="23">
        <v>2015</v>
      </c>
      <c r="N206" s="404">
        <v>2100</v>
      </c>
      <c r="O206" s="291">
        <v>25</v>
      </c>
      <c r="P206" s="406">
        <v>2700</v>
      </c>
      <c r="Q206" s="407">
        <v>1</v>
      </c>
      <c r="R206" s="404"/>
      <c r="S206" s="408">
        <f t="shared" si="13"/>
        <v>2700</v>
      </c>
      <c r="T206" s="147">
        <f ca="1">IF(S206=0,"",S206*(OFFSET(cod_desembolso!$A$1,Q206,23)))</f>
        <v>2805.9223082615817</v>
      </c>
      <c r="U206" s="409">
        <f>(constantes!$B$3*(1+constantes!$B$3)^(O206))/((1+constantes!$B$3)^(O206)-1)</f>
        <v>9.3678779051968114E-2</v>
      </c>
      <c r="V206" s="408">
        <f t="shared" ca="1" si="14"/>
        <v>262.85537595262508</v>
      </c>
      <c r="W206" s="408">
        <f ca="1">(IF(S206=0,"",V206/constantes!$B$3))*1</f>
        <v>3285.6921994078134</v>
      </c>
      <c r="X206" s="410">
        <f ca="1">IF(S206=0,"",PV(constantes!$B$3,O206,-V206)*constantes!$B$3)</f>
        <v>224.47378466092658</v>
      </c>
      <c r="Y206" s="411">
        <f t="shared" si="15"/>
        <v>1800</v>
      </c>
      <c r="Z206">
        <v>215</v>
      </c>
      <c r="AA206"/>
      <c r="AB206"/>
      <c r="AC206"/>
    </row>
    <row r="207" spans="1:29" s="395" customFormat="1">
      <c r="A207" s="289">
        <v>7216</v>
      </c>
      <c r="B207" s="404" t="str">
        <f t="shared" si="12"/>
        <v>Manaus-AC/RO/Mad_1500__kV_216</v>
      </c>
      <c r="C207" s="404">
        <v>813</v>
      </c>
      <c r="D207" s="405" t="str">
        <f>VLOOKUP(C207,tab_corredor!$A$2:$B$50,2,0)</f>
        <v>Manaus-AC/RO/Mad</v>
      </c>
      <c r="E207" s="404">
        <v>1500</v>
      </c>
      <c r="F207" s="23" t="s">
        <v>2674</v>
      </c>
      <c r="G207" s="23">
        <v>1500</v>
      </c>
      <c r="H207" s="23">
        <v>1500</v>
      </c>
      <c r="I207" s="393">
        <v>5.0000000000000004E-6</v>
      </c>
      <c r="J207" s="393">
        <v>5.0000000000000004E-6</v>
      </c>
      <c r="K207" s="404">
        <v>1</v>
      </c>
      <c r="L207" s="404" t="s">
        <v>2622</v>
      </c>
      <c r="M207" s="23">
        <v>2015</v>
      </c>
      <c r="N207" s="404">
        <v>2100</v>
      </c>
      <c r="O207" s="291">
        <v>25</v>
      </c>
      <c r="P207" s="406">
        <v>2700</v>
      </c>
      <c r="Q207" s="407">
        <v>1</v>
      </c>
      <c r="R207" s="404"/>
      <c r="S207" s="408">
        <f t="shared" si="13"/>
        <v>2700</v>
      </c>
      <c r="T207" s="147">
        <f ca="1">IF(S207=0,"",S207*(OFFSET(cod_desembolso!$A$1,Q207,23)))</f>
        <v>2805.9223082615817</v>
      </c>
      <c r="U207" s="409">
        <f>(constantes!$B$3*(1+constantes!$B$3)^(O207))/((1+constantes!$B$3)^(O207)-1)</f>
        <v>9.3678779051968114E-2</v>
      </c>
      <c r="V207" s="408">
        <f t="shared" ca="1" si="14"/>
        <v>262.85537595262508</v>
      </c>
      <c r="W207" s="408">
        <f ca="1">(IF(S207=0,"",V207/constantes!$B$3))*1</f>
        <v>3285.6921994078134</v>
      </c>
      <c r="X207" s="410">
        <f ca="1">IF(S207=0,"",PV(constantes!$B$3,O207,-V207)*constantes!$B$3)</f>
        <v>224.47378466092658</v>
      </c>
      <c r="Y207" s="411">
        <f t="shared" si="15"/>
        <v>1800</v>
      </c>
      <c r="Z207">
        <v>216</v>
      </c>
      <c r="AA207"/>
      <c r="AB207"/>
      <c r="AC207"/>
    </row>
    <row r="208" spans="1:29" s="395" customFormat="1">
      <c r="A208" s="289">
        <v>7217</v>
      </c>
      <c r="B208" s="404" t="str">
        <f t="shared" si="12"/>
        <v>Manaus-AC/RO/Mad_1500__kV_217</v>
      </c>
      <c r="C208" s="404">
        <v>813</v>
      </c>
      <c r="D208" s="405" t="str">
        <f>VLOOKUP(C208,tab_corredor!$A$2:$B$50,2,0)</f>
        <v>Manaus-AC/RO/Mad</v>
      </c>
      <c r="E208" s="404">
        <v>1500</v>
      </c>
      <c r="F208" s="23" t="s">
        <v>2674</v>
      </c>
      <c r="G208" s="23">
        <v>1500</v>
      </c>
      <c r="H208" s="23">
        <v>1500</v>
      </c>
      <c r="I208" s="393">
        <v>5.0000000000000004E-6</v>
      </c>
      <c r="J208" s="393">
        <v>5.0000000000000004E-6</v>
      </c>
      <c r="K208" s="404">
        <v>1</v>
      </c>
      <c r="L208" s="404" t="s">
        <v>2622</v>
      </c>
      <c r="M208" s="23">
        <v>2015</v>
      </c>
      <c r="N208" s="404">
        <v>2100</v>
      </c>
      <c r="O208" s="291">
        <v>25</v>
      </c>
      <c r="P208" s="406">
        <v>2700</v>
      </c>
      <c r="Q208" s="407">
        <v>1</v>
      </c>
      <c r="R208" s="404"/>
      <c r="S208" s="408">
        <f t="shared" si="13"/>
        <v>2700</v>
      </c>
      <c r="T208" s="147">
        <f ca="1">IF(S208=0,"",S208*(OFFSET(cod_desembolso!$A$1,Q208,23)))</f>
        <v>2805.9223082615817</v>
      </c>
      <c r="U208" s="409">
        <f>(constantes!$B$3*(1+constantes!$B$3)^(O208))/((1+constantes!$B$3)^(O208)-1)</f>
        <v>9.3678779051968114E-2</v>
      </c>
      <c r="V208" s="408">
        <f t="shared" ca="1" si="14"/>
        <v>262.85537595262508</v>
      </c>
      <c r="W208" s="408">
        <f ca="1">(IF(S208=0,"",V208/constantes!$B$3))*1</f>
        <v>3285.6921994078134</v>
      </c>
      <c r="X208" s="410">
        <f ca="1">IF(S208=0,"",PV(constantes!$B$3,O208,-V208)*constantes!$B$3)</f>
        <v>224.47378466092658</v>
      </c>
      <c r="Y208" s="411">
        <f t="shared" si="15"/>
        <v>1800</v>
      </c>
      <c r="Z208">
        <v>217</v>
      </c>
      <c r="AA208"/>
      <c r="AB208"/>
      <c r="AC208"/>
    </row>
    <row r="209" spans="1:29" s="395" customFormat="1">
      <c r="A209" s="289">
        <v>7218</v>
      </c>
      <c r="B209" s="404" t="str">
        <f t="shared" si="12"/>
        <v>Manaus-AC/RO/Mad_1500__kV_218</v>
      </c>
      <c r="C209" s="404">
        <v>813</v>
      </c>
      <c r="D209" s="405" t="str">
        <f>VLOOKUP(C209,tab_corredor!$A$2:$B$50,2,0)</f>
        <v>Manaus-AC/RO/Mad</v>
      </c>
      <c r="E209" s="23">
        <v>1500</v>
      </c>
      <c r="F209" s="23" t="s">
        <v>2674</v>
      </c>
      <c r="G209" s="23">
        <v>1500</v>
      </c>
      <c r="H209" s="23">
        <v>1500</v>
      </c>
      <c r="I209" s="393">
        <v>5.0000000000000004E-6</v>
      </c>
      <c r="J209" s="393">
        <v>5.0000000000000004E-6</v>
      </c>
      <c r="K209" s="404">
        <v>1</v>
      </c>
      <c r="L209" s="404" t="s">
        <v>2622</v>
      </c>
      <c r="M209" s="23">
        <v>2015</v>
      </c>
      <c r="N209" s="404">
        <v>2100</v>
      </c>
      <c r="O209" s="291">
        <v>25</v>
      </c>
      <c r="P209" s="406">
        <v>2700</v>
      </c>
      <c r="Q209" s="407">
        <v>1</v>
      </c>
      <c r="R209" s="404"/>
      <c r="S209" s="408">
        <f t="shared" si="13"/>
        <v>2700</v>
      </c>
      <c r="T209" s="147">
        <f ca="1">IF(S209=0,"",S209*(OFFSET(cod_desembolso!$A$1,Q209,23)))</f>
        <v>2805.9223082615817</v>
      </c>
      <c r="U209" s="409">
        <f>(constantes!$B$3*(1+constantes!$B$3)^(O209))/((1+constantes!$B$3)^(O209)-1)</f>
        <v>9.3678779051968114E-2</v>
      </c>
      <c r="V209" s="408">
        <f t="shared" ca="1" si="14"/>
        <v>262.85537595262508</v>
      </c>
      <c r="W209" s="408">
        <f ca="1">(IF(S209=0,"",V209/constantes!$B$3))*1</f>
        <v>3285.6921994078134</v>
      </c>
      <c r="X209" s="410">
        <f ca="1">IF(S209=0,"",PV(constantes!$B$3,O209,-V209)*constantes!$B$3)</f>
        <v>224.47378466092658</v>
      </c>
      <c r="Y209" s="411">
        <f t="shared" si="15"/>
        <v>1800</v>
      </c>
      <c r="Z209">
        <v>218</v>
      </c>
      <c r="AA209"/>
      <c r="AB209"/>
      <c r="AC209"/>
    </row>
    <row r="210" spans="1:29" s="395" customFormat="1">
      <c r="A210" s="289">
        <v>7219</v>
      </c>
      <c r="B210" s="404" t="str">
        <f t="shared" si="12"/>
        <v>Manaus-AC/RO/Mad_1500__kV_219</v>
      </c>
      <c r="C210" s="404">
        <v>813</v>
      </c>
      <c r="D210" s="405" t="str">
        <f>VLOOKUP(C210,tab_corredor!$A$2:$B$50,2,0)</f>
        <v>Manaus-AC/RO/Mad</v>
      </c>
      <c r="E210" s="23">
        <v>1500</v>
      </c>
      <c r="F210" s="23" t="s">
        <v>2674</v>
      </c>
      <c r="G210" s="23">
        <v>1500</v>
      </c>
      <c r="H210" s="23">
        <v>1500</v>
      </c>
      <c r="I210" s="393">
        <v>5.0000000000000004E-6</v>
      </c>
      <c r="J210" s="393">
        <v>5.0000000000000004E-6</v>
      </c>
      <c r="K210" s="404">
        <v>1</v>
      </c>
      <c r="L210" s="404" t="s">
        <v>2622</v>
      </c>
      <c r="M210" s="23">
        <v>2015</v>
      </c>
      <c r="N210" s="404">
        <v>2100</v>
      </c>
      <c r="O210" s="291">
        <v>25</v>
      </c>
      <c r="P210" s="406">
        <v>2700</v>
      </c>
      <c r="Q210" s="407">
        <v>1</v>
      </c>
      <c r="R210" s="404"/>
      <c r="S210" s="408">
        <f t="shared" si="13"/>
        <v>2700</v>
      </c>
      <c r="T210" s="147">
        <f ca="1">IF(S210=0,"",S210*(OFFSET(cod_desembolso!$A$1,Q210,23)))</f>
        <v>2805.9223082615817</v>
      </c>
      <c r="U210" s="409">
        <f>(constantes!$B$3*(1+constantes!$B$3)^(O210))/((1+constantes!$B$3)^(O210)-1)</f>
        <v>9.3678779051968114E-2</v>
      </c>
      <c r="V210" s="408">
        <f t="shared" ca="1" si="14"/>
        <v>262.85537595262508</v>
      </c>
      <c r="W210" s="408">
        <f ca="1">(IF(S210=0,"",V210/constantes!$B$3))*1</f>
        <v>3285.6921994078134</v>
      </c>
      <c r="X210" s="410">
        <f ca="1">IF(S210=0,"",PV(constantes!$B$3,O210,-V210)*constantes!$B$3)</f>
        <v>224.47378466092658</v>
      </c>
      <c r="Y210" s="411">
        <f t="shared" si="15"/>
        <v>1800</v>
      </c>
      <c r="Z210">
        <v>219</v>
      </c>
      <c r="AA210"/>
      <c r="AB210"/>
      <c r="AC210"/>
    </row>
    <row r="211" spans="1:29" s="395" customFormat="1">
      <c r="A211" s="289">
        <v>7220</v>
      </c>
      <c r="B211" s="404" t="str">
        <f t="shared" si="12"/>
        <v>Manaus-AC/RO/Mad_1500__kV_220</v>
      </c>
      <c r="C211" s="404">
        <v>813</v>
      </c>
      <c r="D211" s="405" t="str">
        <f>VLOOKUP(C211,tab_corredor!$A$2:$B$50,2,0)</f>
        <v>Manaus-AC/RO/Mad</v>
      </c>
      <c r="E211" s="23">
        <v>1500</v>
      </c>
      <c r="F211" s="23" t="s">
        <v>2674</v>
      </c>
      <c r="G211" s="23">
        <v>1500</v>
      </c>
      <c r="H211" s="23">
        <v>1500</v>
      </c>
      <c r="I211" s="393">
        <v>5.0000000000000004E-6</v>
      </c>
      <c r="J211" s="393">
        <v>5.0000000000000004E-6</v>
      </c>
      <c r="K211" s="404">
        <v>1</v>
      </c>
      <c r="L211" s="404" t="s">
        <v>2622</v>
      </c>
      <c r="M211" s="23">
        <v>2015</v>
      </c>
      <c r="N211" s="404">
        <v>2100</v>
      </c>
      <c r="O211" s="291">
        <v>25</v>
      </c>
      <c r="P211" s="406">
        <v>2700</v>
      </c>
      <c r="Q211" s="407">
        <v>1</v>
      </c>
      <c r="R211" s="404"/>
      <c r="S211" s="408">
        <f t="shared" si="13"/>
        <v>2700</v>
      </c>
      <c r="T211" s="147">
        <f ca="1">IF(S211=0,"",S211*(OFFSET(cod_desembolso!$A$1,Q211,23)))</f>
        <v>2805.9223082615817</v>
      </c>
      <c r="U211" s="409">
        <f>(constantes!$B$3*(1+constantes!$B$3)^(O211))/((1+constantes!$B$3)^(O211)-1)</f>
        <v>9.3678779051968114E-2</v>
      </c>
      <c r="V211" s="408">
        <f t="shared" ca="1" si="14"/>
        <v>262.85537595262508</v>
      </c>
      <c r="W211" s="408">
        <f ca="1">(IF(S211=0,"",V211/constantes!$B$3))*1</f>
        <v>3285.6921994078134</v>
      </c>
      <c r="X211" s="410">
        <f ca="1">IF(S211=0,"",PV(constantes!$B$3,O211,-V211)*constantes!$B$3)</f>
        <v>224.47378466092658</v>
      </c>
      <c r="Y211" s="411">
        <f t="shared" si="15"/>
        <v>1800</v>
      </c>
      <c r="Z211">
        <v>220</v>
      </c>
      <c r="AA211"/>
      <c r="AB211"/>
      <c r="AC211"/>
    </row>
    <row r="212" spans="1:29" s="420" customFormat="1">
      <c r="A212" s="289">
        <v>7221</v>
      </c>
      <c r="B212" s="412" t="str">
        <f t="shared" si="12"/>
        <v>Manaus-AC/RO/Mad_1500__kV_221</v>
      </c>
      <c r="C212" s="412">
        <v>813</v>
      </c>
      <c r="D212" s="413" t="str">
        <f>VLOOKUP(C212,tab_corredor!$A$2:$B$50,2,0)</f>
        <v>Manaus-AC/RO/Mad</v>
      </c>
      <c r="E212" s="23">
        <v>1500</v>
      </c>
      <c r="F212" s="23" t="s">
        <v>2674</v>
      </c>
      <c r="G212" s="23">
        <v>1500</v>
      </c>
      <c r="H212" s="23">
        <v>1500</v>
      </c>
      <c r="I212" s="393">
        <v>5.0000000000000004E-6</v>
      </c>
      <c r="J212" s="393">
        <v>5.0000000000000004E-6</v>
      </c>
      <c r="K212" s="412">
        <v>1</v>
      </c>
      <c r="L212" s="412" t="s">
        <v>2622</v>
      </c>
      <c r="M212" s="23">
        <v>2015</v>
      </c>
      <c r="N212" s="412">
        <v>2100</v>
      </c>
      <c r="O212" s="291">
        <v>25</v>
      </c>
      <c r="P212" s="414">
        <v>2700</v>
      </c>
      <c r="Q212" s="415">
        <v>1</v>
      </c>
      <c r="R212" s="412"/>
      <c r="S212" s="408">
        <f t="shared" si="13"/>
        <v>2700</v>
      </c>
      <c r="T212" s="147">
        <f ca="1">IF(S212=0,"",S212*(OFFSET(cod_desembolso!$A$1,Q212,23)))</f>
        <v>2805.9223082615817</v>
      </c>
      <c r="U212" s="417">
        <f>(constantes!$B$3*(1+constantes!$B$3)^(O212))/((1+constantes!$B$3)^(O212)-1)</f>
        <v>9.3678779051968114E-2</v>
      </c>
      <c r="V212" s="416">
        <f t="shared" ca="1" si="14"/>
        <v>262.85537595262508</v>
      </c>
      <c r="W212" s="416">
        <f ca="1">(IF(S212=0,"",V212/constantes!$B$3))*1</f>
        <v>3285.6921994078134</v>
      </c>
      <c r="X212" s="418">
        <f ca="1">IF(S212=0,"",PV(constantes!$B$3,O212,-V212)*constantes!$B$3)</f>
        <v>224.47378466092658</v>
      </c>
      <c r="Y212" s="419">
        <f t="shared" si="15"/>
        <v>1800</v>
      </c>
      <c r="Z212">
        <v>221</v>
      </c>
      <c r="AA212" s="395"/>
      <c r="AB212" s="395"/>
      <c r="AC212" s="395"/>
    </row>
    <row r="213" spans="1:29" s="395" customFormat="1">
      <c r="A213" s="289">
        <v>7222</v>
      </c>
      <c r="B213" s="404" t="str">
        <f t="shared" si="12"/>
        <v>Manaus-AC/RO/Mad_1500__kV_222</v>
      </c>
      <c r="C213" s="404">
        <v>813</v>
      </c>
      <c r="D213" s="405" t="str">
        <f>VLOOKUP(C213,tab_corredor!$A$2:$B$50,2,0)</f>
        <v>Manaus-AC/RO/Mad</v>
      </c>
      <c r="E213" s="23">
        <v>1500</v>
      </c>
      <c r="F213" s="23" t="s">
        <v>2674</v>
      </c>
      <c r="G213" s="23">
        <v>1500</v>
      </c>
      <c r="H213" s="23">
        <v>1500</v>
      </c>
      <c r="I213" s="393">
        <v>5.0000000000000004E-6</v>
      </c>
      <c r="J213" s="393">
        <v>5.0000000000000004E-6</v>
      </c>
      <c r="K213" s="404">
        <v>1</v>
      </c>
      <c r="L213" s="404" t="s">
        <v>2622</v>
      </c>
      <c r="M213" s="23">
        <v>2015</v>
      </c>
      <c r="N213" s="404">
        <v>2100</v>
      </c>
      <c r="O213" s="291">
        <v>25</v>
      </c>
      <c r="P213" s="406">
        <v>2700</v>
      </c>
      <c r="Q213" s="407">
        <v>1</v>
      </c>
      <c r="R213" s="404"/>
      <c r="S213" s="408">
        <f t="shared" si="13"/>
        <v>2700</v>
      </c>
      <c r="T213" s="147">
        <f ca="1">IF(S213=0,"",S213*(OFFSET(cod_desembolso!$A$1,Q213,23)))</f>
        <v>2805.9223082615817</v>
      </c>
      <c r="U213" s="409">
        <f>(constantes!$B$3*(1+constantes!$B$3)^(O213))/((1+constantes!$B$3)^(O213)-1)</f>
        <v>9.3678779051968114E-2</v>
      </c>
      <c r="V213" s="408">
        <f t="shared" ca="1" si="14"/>
        <v>262.85537595262508</v>
      </c>
      <c r="W213" s="408">
        <f ca="1">(IF(S213=0,"",V213/constantes!$B$3))*1</f>
        <v>3285.6921994078134</v>
      </c>
      <c r="X213" s="410">
        <f ca="1">IF(S213=0,"",PV(constantes!$B$3,O213,-V213)*constantes!$B$3)</f>
        <v>224.47378466092658</v>
      </c>
      <c r="Y213" s="411">
        <f t="shared" si="15"/>
        <v>1800</v>
      </c>
      <c r="Z213">
        <v>222</v>
      </c>
    </row>
    <row r="214" spans="1:29" s="395" customFormat="1">
      <c r="A214" s="289">
        <v>7223</v>
      </c>
      <c r="B214" s="404" t="str">
        <f t="shared" si="12"/>
        <v>Manaus-AC/RO/Mad_1500__kV_223</v>
      </c>
      <c r="C214" s="404">
        <v>813</v>
      </c>
      <c r="D214" s="405" t="str">
        <f>VLOOKUP(C214,tab_corredor!$A$2:$B$50,2,0)</f>
        <v>Manaus-AC/RO/Mad</v>
      </c>
      <c r="E214" s="23">
        <v>1500</v>
      </c>
      <c r="F214" s="23" t="s">
        <v>2674</v>
      </c>
      <c r="G214" s="23">
        <v>1500</v>
      </c>
      <c r="H214" s="23">
        <v>1500</v>
      </c>
      <c r="I214" s="393">
        <v>5.0000000000000004E-6</v>
      </c>
      <c r="J214" s="393">
        <v>5.0000000000000004E-6</v>
      </c>
      <c r="K214" s="404">
        <v>1</v>
      </c>
      <c r="L214" s="404" t="s">
        <v>2622</v>
      </c>
      <c r="M214" s="23">
        <v>2015</v>
      </c>
      <c r="N214" s="404">
        <v>2100</v>
      </c>
      <c r="O214" s="291">
        <v>25</v>
      </c>
      <c r="P214" s="406">
        <v>2700</v>
      </c>
      <c r="Q214" s="407">
        <v>1</v>
      </c>
      <c r="R214" s="404"/>
      <c r="S214" s="408">
        <f t="shared" si="13"/>
        <v>2700</v>
      </c>
      <c r="T214" s="147">
        <f ca="1">IF(S214=0,"",S214*(OFFSET(cod_desembolso!$A$1,Q214,23)))</f>
        <v>2805.9223082615817</v>
      </c>
      <c r="U214" s="409">
        <f>(constantes!$B$3*(1+constantes!$B$3)^(O214))/((1+constantes!$B$3)^(O214)-1)</f>
        <v>9.3678779051968114E-2</v>
      </c>
      <c r="V214" s="408">
        <f t="shared" ca="1" si="14"/>
        <v>262.85537595262508</v>
      </c>
      <c r="W214" s="408">
        <f ca="1">(IF(S214=0,"",V214/constantes!$B$3))*1</f>
        <v>3285.6921994078134</v>
      </c>
      <c r="X214" s="410">
        <f ca="1">IF(S214=0,"",PV(constantes!$B$3,O214,-V214)*constantes!$B$3)</f>
        <v>224.47378466092658</v>
      </c>
      <c r="Y214" s="411">
        <f t="shared" si="15"/>
        <v>1800</v>
      </c>
      <c r="Z214">
        <v>223</v>
      </c>
    </row>
    <row r="215" spans="1:29" s="395" customFormat="1">
      <c r="A215" s="289">
        <v>7224</v>
      </c>
      <c r="B215" s="404" t="str">
        <f t="shared" si="12"/>
        <v>Manaus-AC/RO/Mad_1500__kV_224</v>
      </c>
      <c r="C215" s="404">
        <v>813</v>
      </c>
      <c r="D215" s="405" t="str">
        <f>VLOOKUP(C215,tab_corredor!$A$2:$B$50,2,0)</f>
        <v>Manaus-AC/RO/Mad</v>
      </c>
      <c r="E215" s="23">
        <v>1500</v>
      </c>
      <c r="F215" s="23" t="s">
        <v>2674</v>
      </c>
      <c r="G215" s="23">
        <v>1500</v>
      </c>
      <c r="H215" s="23">
        <v>1500</v>
      </c>
      <c r="I215" s="393">
        <v>5.0000000000000004E-6</v>
      </c>
      <c r="J215" s="393">
        <v>5.0000000000000004E-6</v>
      </c>
      <c r="K215" s="404">
        <v>1</v>
      </c>
      <c r="L215" s="404" t="s">
        <v>2622</v>
      </c>
      <c r="M215" s="23">
        <v>2015</v>
      </c>
      <c r="N215" s="404">
        <v>2100</v>
      </c>
      <c r="O215" s="291">
        <v>25</v>
      </c>
      <c r="P215" s="406">
        <v>2700</v>
      </c>
      <c r="Q215" s="407">
        <v>1</v>
      </c>
      <c r="R215" s="404"/>
      <c r="S215" s="408">
        <f t="shared" si="13"/>
        <v>2700</v>
      </c>
      <c r="T215" s="147">
        <f ca="1">IF(S215=0,"",S215*(OFFSET(cod_desembolso!$A$1,Q215,23)))</f>
        <v>2805.9223082615817</v>
      </c>
      <c r="U215" s="409">
        <f>(constantes!$B$3*(1+constantes!$B$3)^(O215))/((1+constantes!$B$3)^(O215)-1)</f>
        <v>9.3678779051968114E-2</v>
      </c>
      <c r="V215" s="408">
        <f t="shared" ca="1" si="14"/>
        <v>262.85537595262508</v>
      </c>
      <c r="W215" s="408">
        <f ca="1">(IF(S215=0,"",V215/constantes!$B$3))*1</f>
        <v>3285.6921994078134</v>
      </c>
      <c r="X215" s="410">
        <f ca="1">IF(S215=0,"",PV(constantes!$B$3,O215,-V215)*constantes!$B$3)</f>
        <v>224.47378466092658</v>
      </c>
      <c r="Y215" s="411">
        <f t="shared" si="15"/>
        <v>1800</v>
      </c>
      <c r="Z215">
        <v>224</v>
      </c>
    </row>
    <row r="216" spans="1:29" s="395" customFormat="1">
      <c r="A216" s="289">
        <v>7225</v>
      </c>
      <c r="B216" s="404" t="str">
        <f t="shared" si="12"/>
        <v>Manaus-AC/RO/Mad_1500__kV_225</v>
      </c>
      <c r="C216" s="404">
        <v>813</v>
      </c>
      <c r="D216" s="405" t="str">
        <f>VLOOKUP(C216,tab_corredor!$A$2:$B$50,2,0)</f>
        <v>Manaus-AC/RO/Mad</v>
      </c>
      <c r="E216" s="23">
        <v>1500</v>
      </c>
      <c r="F216" s="23" t="s">
        <v>2674</v>
      </c>
      <c r="G216" s="23">
        <v>1500</v>
      </c>
      <c r="H216" s="23">
        <v>1500</v>
      </c>
      <c r="I216" s="393">
        <v>5.0000000000000004E-6</v>
      </c>
      <c r="J216" s="393">
        <v>5.0000000000000004E-6</v>
      </c>
      <c r="K216" s="404">
        <v>1</v>
      </c>
      <c r="L216" s="404" t="s">
        <v>2622</v>
      </c>
      <c r="M216" s="23">
        <v>2015</v>
      </c>
      <c r="N216" s="404">
        <v>2100</v>
      </c>
      <c r="O216" s="291">
        <v>25</v>
      </c>
      <c r="P216" s="406">
        <v>2700</v>
      </c>
      <c r="Q216" s="407">
        <v>1</v>
      </c>
      <c r="R216" s="404"/>
      <c r="S216" s="408">
        <f t="shared" si="13"/>
        <v>2700</v>
      </c>
      <c r="T216" s="147">
        <f ca="1">IF(S216=0,"",S216*(OFFSET(cod_desembolso!$A$1,Q216,23)))</f>
        <v>2805.9223082615817</v>
      </c>
      <c r="U216" s="409">
        <f>(constantes!$B$3*(1+constantes!$B$3)^(O216))/((1+constantes!$B$3)^(O216)-1)</f>
        <v>9.3678779051968114E-2</v>
      </c>
      <c r="V216" s="408">
        <f t="shared" ca="1" si="14"/>
        <v>262.85537595262508</v>
      </c>
      <c r="W216" s="408">
        <f ca="1">(IF(S216=0,"",V216/constantes!$B$3))*1</f>
        <v>3285.6921994078134</v>
      </c>
      <c r="X216" s="410">
        <f ca="1">IF(S216=0,"",PV(constantes!$B$3,O216,-V216)*constantes!$B$3)</f>
        <v>224.47378466092658</v>
      </c>
      <c r="Y216" s="411">
        <f t="shared" si="15"/>
        <v>1800</v>
      </c>
      <c r="Z216">
        <v>225</v>
      </c>
      <c r="AA216" s="420"/>
      <c r="AB216" s="420"/>
      <c r="AC216" s="420"/>
    </row>
    <row r="217" spans="1:29" s="395" customFormat="1">
      <c r="A217" s="289">
        <v>7226</v>
      </c>
      <c r="B217" s="404" t="str">
        <f t="shared" si="12"/>
        <v>Manaus-AC/RO/Mad_1500__kV_226</v>
      </c>
      <c r="C217" s="404">
        <v>813</v>
      </c>
      <c r="D217" s="405" t="str">
        <f>VLOOKUP(C217,tab_corredor!$A$2:$B$50,2,0)</f>
        <v>Manaus-AC/RO/Mad</v>
      </c>
      <c r="E217" s="23">
        <v>1500</v>
      </c>
      <c r="F217" s="23" t="s">
        <v>2674</v>
      </c>
      <c r="G217" s="23">
        <v>1500</v>
      </c>
      <c r="H217" s="23">
        <v>1500</v>
      </c>
      <c r="I217" s="393">
        <v>5.0000000000000004E-6</v>
      </c>
      <c r="J217" s="393">
        <v>5.0000000000000004E-6</v>
      </c>
      <c r="K217" s="404">
        <v>1</v>
      </c>
      <c r="L217" s="404" t="s">
        <v>2622</v>
      </c>
      <c r="M217" s="23">
        <v>2015</v>
      </c>
      <c r="N217" s="404">
        <v>2100</v>
      </c>
      <c r="O217" s="291">
        <v>25</v>
      </c>
      <c r="P217" s="406">
        <v>2700</v>
      </c>
      <c r="Q217" s="407">
        <v>1</v>
      </c>
      <c r="R217" s="404"/>
      <c r="S217" s="408">
        <f t="shared" si="13"/>
        <v>2700</v>
      </c>
      <c r="T217" s="147">
        <f ca="1">IF(S217=0,"",S217*(OFFSET(cod_desembolso!$A$1,Q217,23)))</f>
        <v>2805.9223082615817</v>
      </c>
      <c r="U217" s="409">
        <f>(constantes!$B$3*(1+constantes!$B$3)^(O217))/((1+constantes!$B$3)^(O217)-1)</f>
        <v>9.3678779051968114E-2</v>
      </c>
      <c r="V217" s="408">
        <f t="shared" ca="1" si="14"/>
        <v>262.85537595262508</v>
      </c>
      <c r="W217" s="408">
        <f ca="1">(IF(S217=0,"",V217/constantes!$B$3))*1</f>
        <v>3285.6921994078134</v>
      </c>
      <c r="X217" s="410">
        <f ca="1">IF(S217=0,"",PV(constantes!$B$3,O217,-V217)*constantes!$B$3)</f>
        <v>224.47378466092658</v>
      </c>
      <c r="Y217" s="411">
        <f t="shared" si="15"/>
        <v>1800</v>
      </c>
      <c r="Z217">
        <v>226</v>
      </c>
    </row>
    <row r="218" spans="1:29">
      <c r="A218" s="289">
        <v>7227</v>
      </c>
      <c r="B218" s="23" t="str">
        <f t="shared" si="12"/>
        <v>Tap-N_1500__kV_227</v>
      </c>
      <c r="C218" s="23">
        <v>814</v>
      </c>
      <c r="D218" s="141" t="str">
        <f>VLOOKUP(C218,tab_corredor!$A$2:$B$50,2,0)</f>
        <v>Tap-N</v>
      </c>
      <c r="E218" s="23">
        <v>1500</v>
      </c>
      <c r="F218" s="23" t="s">
        <v>2674</v>
      </c>
      <c r="G218" s="23">
        <v>1500</v>
      </c>
      <c r="H218" s="23">
        <v>1500</v>
      </c>
      <c r="I218" s="393">
        <v>5.0000000000000004E-6</v>
      </c>
      <c r="J218" s="393">
        <v>5.0000000000000004E-6</v>
      </c>
      <c r="K218" s="289">
        <v>1</v>
      </c>
      <c r="L218" s="290" t="s">
        <v>2622</v>
      </c>
      <c r="M218" s="23">
        <v>2015</v>
      </c>
      <c r="N218" s="23">
        <v>2100</v>
      </c>
      <c r="O218" s="291">
        <v>25</v>
      </c>
      <c r="P218" s="292">
        <v>2700</v>
      </c>
      <c r="Q218" s="293">
        <v>1</v>
      </c>
      <c r="R218" s="23"/>
      <c r="S218" s="408">
        <f t="shared" si="13"/>
        <v>2700</v>
      </c>
      <c r="T218" s="147">
        <f ca="1">IF(S218=0,"",S218*(OFFSET(cod_desembolso!$A$1,Q218,23)))</f>
        <v>2805.9223082615817</v>
      </c>
      <c r="U218" s="148">
        <f>(constantes!$B$3*(1+constantes!$B$3)^(O218))/((1+constantes!$B$3)^(O218)-1)</f>
        <v>9.3678779051968114E-2</v>
      </c>
      <c r="V218" s="147">
        <f t="shared" ca="1" si="14"/>
        <v>262.85537595262508</v>
      </c>
      <c r="W218" s="147">
        <f ca="1">(IF(S218=0,"",V218/constantes!$B$3))*1</f>
        <v>3285.6921994078134</v>
      </c>
      <c r="X218" s="149">
        <f ca="1">IF(S218=0,"",PV(constantes!$B$3,O218,-V218)*constantes!$B$3)</f>
        <v>224.47378466092658</v>
      </c>
      <c r="Y218" s="84">
        <f t="shared" si="15"/>
        <v>1800</v>
      </c>
      <c r="Z218">
        <v>227</v>
      </c>
    </row>
    <row r="219" spans="1:29">
      <c r="A219" s="289">
        <v>7228</v>
      </c>
      <c r="B219" s="23" t="str">
        <f t="shared" si="12"/>
        <v>Tap-N_1500__kV_228</v>
      </c>
      <c r="C219" s="23">
        <v>814</v>
      </c>
      <c r="D219" s="141" t="str">
        <f>VLOOKUP(C219,tab_corredor!$A$2:$B$50,2,0)</f>
        <v>Tap-N</v>
      </c>
      <c r="E219" s="23">
        <v>1500</v>
      </c>
      <c r="F219" s="23" t="s">
        <v>2674</v>
      </c>
      <c r="G219" s="23">
        <v>1500</v>
      </c>
      <c r="H219" s="23">
        <v>1500</v>
      </c>
      <c r="I219" s="393">
        <v>5.0000000000000004E-6</v>
      </c>
      <c r="J219" s="393">
        <v>5.0000000000000004E-6</v>
      </c>
      <c r="K219" s="289">
        <v>1</v>
      </c>
      <c r="L219" s="290" t="s">
        <v>2622</v>
      </c>
      <c r="M219" s="23">
        <v>2015</v>
      </c>
      <c r="N219" s="23">
        <v>2100</v>
      </c>
      <c r="O219" s="291">
        <v>25</v>
      </c>
      <c r="P219" s="292">
        <v>2700</v>
      </c>
      <c r="Q219" s="293">
        <v>1</v>
      </c>
      <c r="R219" s="23"/>
      <c r="S219" s="147">
        <f t="shared" ref="S219:S255" si="16">P219+R219</f>
        <v>2700</v>
      </c>
      <c r="T219" s="147">
        <f ca="1">IF(S219=0,"",S219*(OFFSET(cod_desembolso!$A$1,Q219,23)))</f>
        <v>2805.9223082615817</v>
      </c>
      <c r="U219" s="148">
        <f>(constantes!$B$3*(1+constantes!$B$3)^(O219))/((1+constantes!$B$3)^(O219)-1)</f>
        <v>9.3678779051968114E-2</v>
      </c>
      <c r="V219" s="147">
        <f t="shared" ca="1" si="14"/>
        <v>262.85537595262508</v>
      </c>
      <c r="W219" s="147">
        <f ca="1">(IF(S219=0,"",V219/constantes!$B$3))*1</f>
        <v>3285.6921994078134</v>
      </c>
      <c r="X219" s="149">
        <f ca="1">IF(S219=0,"",PV(constantes!$B$3,O219,-V219)*constantes!$B$3)</f>
        <v>224.47378466092658</v>
      </c>
      <c r="Y219" s="84">
        <f t="shared" si="15"/>
        <v>1800</v>
      </c>
      <c r="Z219">
        <v>228</v>
      </c>
    </row>
    <row r="220" spans="1:29">
      <c r="A220" s="289">
        <v>7229</v>
      </c>
      <c r="B220" s="23" t="str">
        <f t="shared" si="12"/>
        <v>Tap-N_1500__kV_229</v>
      </c>
      <c r="C220" s="23">
        <v>814</v>
      </c>
      <c r="D220" s="141" t="str">
        <f>VLOOKUP(C220,tab_corredor!$A$2:$B$50,2,0)</f>
        <v>Tap-N</v>
      </c>
      <c r="E220" s="23">
        <v>1500</v>
      </c>
      <c r="F220" s="23" t="s">
        <v>2674</v>
      </c>
      <c r="G220" s="23">
        <v>1500</v>
      </c>
      <c r="H220" s="23">
        <v>1500</v>
      </c>
      <c r="I220" s="393">
        <v>5.0000000000000004E-6</v>
      </c>
      <c r="J220" s="393">
        <v>5.0000000000000004E-6</v>
      </c>
      <c r="K220" s="289">
        <v>1</v>
      </c>
      <c r="L220" s="290" t="s">
        <v>2622</v>
      </c>
      <c r="M220" s="23">
        <v>2015</v>
      </c>
      <c r="N220" s="23">
        <v>2100</v>
      </c>
      <c r="O220" s="291">
        <v>25</v>
      </c>
      <c r="P220" s="292">
        <v>2700</v>
      </c>
      <c r="Q220" s="293">
        <v>1</v>
      </c>
      <c r="R220" s="23"/>
      <c r="S220" s="147">
        <f t="shared" si="16"/>
        <v>2700</v>
      </c>
      <c r="T220" s="147">
        <f ca="1">IF(S220=0,"",S220*(OFFSET(cod_desembolso!$A$1,Q220,23)))</f>
        <v>2805.9223082615817</v>
      </c>
      <c r="U220" s="148">
        <f>(constantes!$B$3*(1+constantes!$B$3)^(O220))/((1+constantes!$B$3)^(O220)-1)</f>
        <v>9.3678779051968114E-2</v>
      </c>
      <c r="V220" s="147">
        <f t="shared" ca="1" si="14"/>
        <v>262.85537595262508</v>
      </c>
      <c r="W220" s="147">
        <f ca="1">(IF(S220=0,"",V220/constantes!$B$3))*1</f>
        <v>3285.6921994078134</v>
      </c>
      <c r="X220" s="149">
        <f ca="1">IF(S220=0,"",PV(constantes!$B$3,O220,-V220)*constantes!$B$3)</f>
        <v>224.47378466092658</v>
      </c>
      <c r="Y220" s="84">
        <f t="shared" si="15"/>
        <v>1800</v>
      </c>
      <c r="Z220">
        <v>229</v>
      </c>
    </row>
    <row r="221" spans="1:29">
      <c r="A221" s="289">
        <v>7230</v>
      </c>
      <c r="B221" s="23" t="str">
        <f t="shared" si="12"/>
        <v>Tap-N_1500__kV_230</v>
      </c>
      <c r="C221" s="23">
        <v>814</v>
      </c>
      <c r="D221" s="141" t="str">
        <f>VLOOKUP(C221,tab_corredor!$A$2:$B$50,2,0)</f>
        <v>Tap-N</v>
      </c>
      <c r="E221" s="23">
        <v>1500</v>
      </c>
      <c r="F221" s="23" t="s">
        <v>2674</v>
      </c>
      <c r="G221" s="23">
        <v>1500</v>
      </c>
      <c r="H221" s="23">
        <v>1500</v>
      </c>
      <c r="I221" s="393">
        <v>5.0000000000000004E-6</v>
      </c>
      <c r="J221" s="393">
        <v>5.0000000000000004E-6</v>
      </c>
      <c r="K221" s="289">
        <v>1</v>
      </c>
      <c r="L221" s="290" t="s">
        <v>2622</v>
      </c>
      <c r="M221" s="23">
        <v>2015</v>
      </c>
      <c r="N221" s="23">
        <v>2100</v>
      </c>
      <c r="O221" s="291">
        <v>25</v>
      </c>
      <c r="P221" s="292">
        <v>2700</v>
      </c>
      <c r="Q221" s="293">
        <v>1</v>
      </c>
      <c r="R221" s="23"/>
      <c r="S221" s="147">
        <f t="shared" si="16"/>
        <v>2700</v>
      </c>
      <c r="T221" s="147">
        <f ca="1">IF(S221=0,"",S221*(OFFSET(cod_desembolso!$A$1,Q221,23)))</f>
        <v>2805.9223082615817</v>
      </c>
      <c r="U221" s="148">
        <f>(constantes!$B$3*(1+constantes!$B$3)^(O221))/((1+constantes!$B$3)^(O221)-1)</f>
        <v>9.3678779051968114E-2</v>
      </c>
      <c r="V221" s="147">
        <f t="shared" ca="1" si="14"/>
        <v>262.85537595262508</v>
      </c>
      <c r="W221" s="147">
        <f ca="1">(IF(S221=0,"",V221/constantes!$B$3))*1</f>
        <v>3285.6921994078134</v>
      </c>
      <c r="X221" s="149">
        <f ca="1">IF(S221=0,"",PV(constantes!$B$3,O221,-V221)*constantes!$B$3)</f>
        <v>224.47378466092658</v>
      </c>
      <c r="Y221" s="84">
        <f t="shared" si="15"/>
        <v>1800</v>
      </c>
      <c r="Z221">
        <v>230</v>
      </c>
    </row>
    <row r="222" spans="1:29">
      <c r="A222" s="289">
        <v>7231</v>
      </c>
      <c r="B222" s="23" t="str">
        <f t="shared" si="12"/>
        <v>Tap-N_1500__kV_231</v>
      </c>
      <c r="C222" s="23">
        <v>814</v>
      </c>
      <c r="D222" s="141" t="str">
        <f>VLOOKUP(C222,tab_corredor!$A$2:$B$50,2,0)</f>
        <v>Tap-N</v>
      </c>
      <c r="E222" s="23">
        <v>1500</v>
      </c>
      <c r="F222" s="23" t="s">
        <v>2674</v>
      </c>
      <c r="G222" s="23">
        <v>1500</v>
      </c>
      <c r="H222" s="23">
        <v>1500</v>
      </c>
      <c r="I222" s="393">
        <v>5.0000000000000004E-6</v>
      </c>
      <c r="J222" s="393">
        <v>5.0000000000000004E-6</v>
      </c>
      <c r="K222" s="289">
        <v>1</v>
      </c>
      <c r="L222" s="290" t="s">
        <v>2622</v>
      </c>
      <c r="M222" s="23">
        <v>2015</v>
      </c>
      <c r="N222" s="23">
        <v>2100</v>
      </c>
      <c r="O222" s="291">
        <v>25</v>
      </c>
      <c r="P222" s="292">
        <v>2700</v>
      </c>
      <c r="Q222" s="293">
        <v>1</v>
      </c>
      <c r="R222" s="23"/>
      <c r="S222" s="147">
        <f t="shared" si="16"/>
        <v>2700</v>
      </c>
      <c r="T222" s="147">
        <f ca="1">IF(S222=0,"",S222*(OFFSET(cod_desembolso!$A$1,Q222,23)))</f>
        <v>2805.9223082615817</v>
      </c>
      <c r="U222" s="148">
        <f>(constantes!$B$3*(1+constantes!$B$3)^(O222))/((1+constantes!$B$3)^(O222)-1)</f>
        <v>9.3678779051968114E-2</v>
      </c>
      <c r="V222" s="147">
        <f t="shared" ca="1" si="14"/>
        <v>262.85537595262508</v>
      </c>
      <c r="W222" s="147">
        <f ca="1">(IF(S222=0,"",V222/constantes!$B$3))*1</f>
        <v>3285.6921994078134</v>
      </c>
      <c r="X222" s="149">
        <f ca="1">IF(S222=0,"",PV(constantes!$B$3,O222,-V222)*constantes!$B$3)</f>
        <v>224.47378466092658</v>
      </c>
      <c r="Y222" s="84">
        <f t="shared" si="15"/>
        <v>1800</v>
      </c>
      <c r="Z222">
        <v>231</v>
      </c>
    </row>
    <row r="223" spans="1:29">
      <c r="A223" s="289">
        <v>7232</v>
      </c>
      <c r="B223" s="23" t="str">
        <f t="shared" si="12"/>
        <v>Tap-N_1500__kV_232</v>
      </c>
      <c r="C223" s="23">
        <v>814</v>
      </c>
      <c r="D223" s="141" t="str">
        <f>VLOOKUP(C223,tab_corredor!$A$2:$B$50,2,0)</f>
        <v>Tap-N</v>
      </c>
      <c r="E223" s="23">
        <v>1500</v>
      </c>
      <c r="F223" s="23" t="s">
        <v>2674</v>
      </c>
      <c r="G223" s="23">
        <v>1500</v>
      </c>
      <c r="H223" s="23">
        <v>1500</v>
      </c>
      <c r="I223" s="393">
        <v>5.0000000000000004E-6</v>
      </c>
      <c r="J223" s="393">
        <v>5.0000000000000004E-6</v>
      </c>
      <c r="K223" s="289">
        <v>1</v>
      </c>
      <c r="L223" s="290" t="s">
        <v>2622</v>
      </c>
      <c r="M223" s="23">
        <v>2015</v>
      </c>
      <c r="N223" s="23">
        <v>2100</v>
      </c>
      <c r="O223" s="291">
        <v>25</v>
      </c>
      <c r="P223" s="292">
        <v>2700</v>
      </c>
      <c r="Q223" s="293">
        <v>1</v>
      </c>
      <c r="R223" s="23"/>
      <c r="S223" s="147">
        <f t="shared" si="16"/>
        <v>2700</v>
      </c>
      <c r="T223" s="147">
        <f ca="1">IF(S223=0,"",S223*(OFFSET(cod_desembolso!$A$1,Q223,23)))</f>
        <v>2805.9223082615817</v>
      </c>
      <c r="U223" s="148">
        <f>(constantes!$B$3*(1+constantes!$B$3)^(O223))/((1+constantes!$B$3)^(O223)-1)</f>
        <v>9.3678779051968114E-2</v>
      </c>
      <c r="V223" s="147">
        <f t="shared" ca="1" si="14"/>
        <v>262.85537595262508</v>
      </c>
      <c r="W223" s="147">
        <f ca="1">(IF(S223=0,"",V223/constantes!$B$3))*1</f>
        <v>3285.6921994078134</v>
      </c>
      <c r="X223" s="149">
        <f ca="1">IF(S223=0,"",PV(constantes!$B$3,O223,-V223)*constantes!$B$3)</f>
        <v>224.47378466092658</v>
      </c>
      <c r="Y223" s="84">
        <f t="shared" si="15"/>
        <v>1800</v>
      </c>
      <c r="Z223">
        <v>232</v>
      </c>
    </row>
    <row r="224" spans="1:29">
      <c r="A224" s="289">
        <v>7233</v>
      </c>
      <c r="B224" s="23" t="str">
        <f t="shared" si="12"/>
        <v>Tap-N_1500__kV_233</v>
      </c>
      <c r="C224" s="23">
        <v>814</v>
      </c>
      <c r="D224" s="141" t="str">
        <f>VLOOKUP(C224,tab_corredor!$A$2:$B$50,2,0)</f>
        <v>Tap-N</v>
      </c>
      <c r="E224" s="23">
        <v>1500</v>
      </c>
      <c r="F224" s="23" t="s">
        <v>2674</v>
      </c>
      <c r="G224" s="23">
        <v>1500</v>
      </c>
      <c r="H224" s="23">
        <v>1500</v>
      </c>
      <c r="I224" s="393">
        <v>5.0000000000000004E-6</v>
      </c>
      <c r="J224" s="393">
        <v>5.0000000000000004E-6</v>
      </c>
      <c r="K224" s="289">
        <v>1</v>
      </c>
      <c r="L224" s="290" t="s">
        <v>2622</v>
      </c>
      <c r="M224" s="23">
        <v>2015</v>
      </c>
      <c r="N224" s="23">
        <v>2100</v>
      </c>
      <c r="O224" s="291">
        <v>25</v>
      </c>
      <c r="P224" s="292">
        <v>2700</v>
      </c>
      <c r="Q224" s="293">
        <v>1</v>
      </c>
      <c r="R224" s="23"/>
      <c r="S224" s="147">
        <f t="shared" si="16"/>
        <v>2700</v>
      </c>
      <c r="T224" s="147">
        <f ca="1">IF(S224=0,"",S224*(OFFSET(cod_desembolso!$A$1,Q224,23)))</f>
        <v>2805.9223082615817</v>
      </c>
      <c r="U224" s="148">
        <f>(constantes!$B$3*(1+constantes!$B$3)^(O224))/((1+constantes!$B$3)^(O224)-1)</f>
        <v>9.3678779051968114E-2</v>
      </c>
      <c r="V224" s="147">
        <f t="shared" ca="1" si="14"/>
        <v>262.85537595262508</v>
      </c>
      <c r="W224" s="147">
        <f ca="1">(IF(S224=0,"",V224/constantes!$B$3))*1</f>
        <v>3285.6921994078134</v>
      </c>
      <c r="X224" s="149">
        <f ca="1">IF(S224=0,"",PV(constantes!$B$3,O224,-V224)*constantes!$B$3)</f>
        <v>224.47378466092658</v>
      </c>
      <c r="Y224" s="84">
        <f t="shared" si="15"/>
        <v>1800</v>
      </c>
      <c r="Z224">
        <v>233</v>
      </c>
    </row>
    <row r="225" spans="1:26">
      <c r="A225" s="289">
        <v>7234</v>
      </c>
      <c r="B225" s="23" t="str">
        <f t="shared" si="12"/>
        <v>Tap-N_1500__kV_234</v>
      </c>
      <c r="C225" s="23">
        <v>814</v>
      </c>
      <c r="D225" s="141" t="str">
        <f>VLOOKUP(C225,tab_corredor!$A$2:$B$50,2,0)</f>
        <v>Tap-N</v>
      </c>
      <c r="E225" s="23">
        <v>1500</v>
      </c>
      <c r="F225" s="23" t="s">
        <v>2674</v>
      </c>
      <c r="G225" s="23">
        <v>1500</v>
      </c>
      <c r="H225" s="23">
        <v>1500</v>
      </c>
      <c r="I225" s="393">
        <v>5.0000000000000004E-6</v>
      </c>
      <c r="J225" s="393">
        <v>5.0000000000000004E-6</v>
      </c>
      <c r="K225" s="289">
        <v>1</v>
      </c>
      <c r="L225" s="290" t="s">
        <v>2622</v>
      </c>
      <c r="M225" s="23">
        <v>2015</v>
      </c>
      <c r="N225" s="23">
        <v>2100</v>
      </c>
      <c r="O225" s="291">
        <v>25</v>
      </c>
      <c r="P225" s="292">
        <v>2700</v>
      </c>
      <c r="Q225" s="293">
        <v>1</v>
      </c>
      <c r="R225" s="23"/>
      <c r="S225" s="147">
        <f t="shared" si="16"/>
        <v>2700</v>
      </c>
      <c r="T225" s="147">
        <f ca="1">IF(S225=0,"",S225*(OFFSET(cod_desembolso!$A$1,Q225,23)))</f>
        <v>2805.9223082615817</v>
      </c>
      <c r="U225" s="148">
        <f>(constantes!$B$3*(1+constantes!$B$3)^(O225))/((1+constantes!$B$3)^(O225)-1)</f>
        <v>9.3678779051968114E-2</v>
      </c>
      <c r="V225" s="147">
        <f t="shared" ca="1" si="14"/>
        <v>262.85537595262508</v>
      </c>
      <c r="W225" s="147">
        <f ca="1">(IF(S225=0,"",V225/constantes!$B$3))*1</f>
        <v>3285.6921994078134</v>
      </c>
      <c r="X225" s="149">
        <f ca="1">IF(S225=0,"",PV(constantes!$B$3,O225,-V225)*constantes!$B$3)</f>
        <v>224.47378466092658</v>
      </c>
      <c r="Y225" s="84">
        <f t="shared" si="15"/>
        <v>1800</v>
      </c>
      <c r="Z225">
        <v>234</v>
      </c>
    </row>
    <row r="226" spans="1:26">
      <c r="A226" s="289">
        <v>7235</v>
      </c>
      <c r="B226" s="23" t="str">
        <f t="shared" si="12"/>
        <v>Tap-N_1500__kV_235</v>
      </c>
      <c r="C226" s="23">
        <v>814</v>
      </c>
      <c r="D226" s="141" t="str">
        <f>VLOOKUP(C226,tab_corredor!$A$2:$B$50,2,0)</f>
        <v>Tap-N</v>
      </c>
      <c r="E226" s="23">
        <v>1500</v>
      </c>
      <c r="F226" s="23" t="s">
        <v>2674</v>
      </c>
      <c r="G226" s="23">
        <v>1500</v>
      </c>
      <c r="H226" s="23">
        <v>1500</v>
      </c>
      <c r="I226" s="393">
        <v>5.0000000000000004E-6</v>
      </c>
      <c r="J226" s="393">
        <v>5.0000000000000004E-6</v>
      </c>
      <c r="K226" s="289">
        <v>1</v>
      </c>
      <c r="L226" s="290" t="s">
        <v>2622</v>
      </c>
      <c r="M226" s="23">
        <v>2015</v>
      </c>
      <c r="N226" s="23">
        <v>2100</v>
      </c>
      <c r="O226" s="291">
        <v>25</v>
      </c>
      <c r="P226" s="292">
        <v>2700</v>
      </c>
      <c r="Q226" s="293">
        <v>1</v>
      </c>
      <c r="R226" s="23"/>
      <c r="S226" s="147">
        <f t="shared" si="16"/>
        <v>2700</v>
      </c>
      <c r="T226" s="147">
        <f ca="1">IF(S226=0,"",S226*(OFFSET(cod_desembolso!$A$1,Q226,23)))</f>
        <v>2805.9223082615817</v>
      </c>
      <c r="U226" s="148">
        <f>(constantes!$B$3*(1+constantes!$B$3)^(O226))/((1+constantes!$B$3)^(O226)-1)</f>
        <v>9.3678779051968114E-2</v>
      </c>
      <c r="V226" s="147">
        <f t="shared" ca="1" si="14"/>
        <v>262.85537595262508</v>
      </c>
      <c r="W226" s="147">
        <f ca="1">(IF(S226=0,"",V226/constantes!$B$3))*1</f>
        <v>3285.6921994078134</v>
      </c>
      <c r="X226" s="149">
        <f ca="1">IF(S226=0,"",PV(constantes!$B$3,O226,-V226)*constantes!$B$3)</f>
        <v>224.47378466092658</v>
      </c>
      <c r="Y226" s="84">
        <f t="shared" si="15"/>
        <v>1800</v>
      </c>
      <c r="Z226">
        <v>235</v>
      </c>
    </row>
    <row r="227" spans="1:26">
      <c r="A227" s="289">
        <v>7236</v>
      </c>
      <c r="B227" s="23" t="str">
        <f t="shared" si="12"/>
        <v>Tap-N_1500__kV_236</v>
      </c>
      <c r="C227" s="23">
        <v>814</v>
      </c>
      <c r="D227" s="141" t="str">
        <f>VLOOKUP(C227,tab_corredor!$A$2:$B$50,2,0)</f>
        <v>Tap-N</v>
      </c>
      <c r="E227" s="23">
        <v>1500</v>
      </c>
      <c r="F227" s="23" t="s">
        <v>2674</v>
      </c>
      <c r="G227" s="23">
        <v>1500</v>
      </c>
      <c r="H227" s="23">
        <v>1500</v>
      </c>
      <c r="I227" s="393">
        <v>5.0000000000000004E-6</v>
      </c>
      <c r="J227" s="393">
        <v>5.0000000000000004E-6</v>
      </c>
      <c r="K227" s="289">
        <v>1</v>
      </c>
      <c r="L227" s="290" t="s">
        <v>2622</v>
      </c>
      <c r="M227" s="23">
        <v>2015</v>
      </c>
      <c r="N227" s="23">
        <v>2100</v>
      </c>
      <c r="O227" s="291">
        <v>25</v>
      </c>
      <c r="P227" s="292">
        <v>2700</v>
      </c>
      <c r="Q227" s="293">
        <v>1</v>
      </c>
      <c r="R227" s="23"/>
      <c r="S227" s="147">
        <f t="shared" si="16"/>
        <v>2700</v>
      </c>
      <c r="T227" s="147">
        <f ca="1">IF(S227=0,"",S227*(OFFSET(cod_desembolso!$A$1,Q227,23)))</f>
        <v>2805.9223082615817</v>
      </c>
      <c r="U227" s="148">
        <f>(constantes!$B$3*(1+constantes!$B$3)^(O227))/((1+constantes!$B$3)^(O227)-1)</f>
        <v>9.3678779051968114E-2</v>
      </c>
      <c r="V227" s="147">
        <f t="shared" ca="1" si="14"/>
        <v>262.85537595262508</v>
      </c>
      <c r="W227" s="147">
        <f ca="1">(IF(S227=0,"",V227/constantes!$B$3))*1</f>
        <v>3285.6921994078134</v>
      </c>
      <c r="X227" s="149">
        <f ca="1">IF(S227=0,"",PV(constantes!$B$3,O227,-V227)*constantes!$B$3)</f>
        <v>224.47378466092658</v>
      </c>
      <c r="Y227" s="84">
        <f t="shared" si="15"/>
        <v>1800</v>
      </c>
      <c r="Z227">
        <v>236</v>
      </c>
    </row>
    <row r="228" spans="1:26">
      <c r="A228" s="289">
        <v>7237</v>
      </c>
      <c r="B228" s="23" t="str">
        <f t="shared" si="12"/>
        <v>Tap-N_1500__kV_237</v>
      </c>
      <c r="C228" s="23">
        <v>814</v>
      </c>
      <c r="D228" s="141" t="str">
        <f>VLOOKUP(C228,tab_corredor!$A$2:$B$50,2,0)</f>
        <v>Tap-N</v>
      </c>
      <c r="E228" s="23">
        <v>1500</v>
      </c>
      <c r="F228" s="23" t="s">
        <v>2674</v>
      </c>
      <c r="G228" s="23">
        <v>1500</v>
      </c>
      <c r="H228" s="23">
        <v>1500</v>
      </c>
      <c r="I228" s="393">
        <v>5.0000000000000004E-6</v>
      </c>
      <c r="J228" s="393">
        <v>5.0000000000000004E-6</v>
      </c>
      <c r="K228" s="289">
        <v>1</v>
      </c>
      <c r="L228" s="290" t="s">
        <v>2622</v>
      </c>
      <c r="M228" s="23">
        <v>2015</v>
      </c>
      <c r="N228" s="23">
        <v>2100</v>
      </c>
      <c r="O228" s="291">
        <v>25</v>
      </c>
      <c r="P228" s="292">
        <v>2700</v>
      </c>
      <c r="Q228" s="293">
        <v>1</v>
      </c>
      <c r="R228" s="23"/>
      <c r="S228" s="147">
        <f t="shared" si="16"/>
        <v>2700</v>
      </c>
      <c r="T228" s="147">
        <f ca="1">IF(S228=0,"",S228*(OFFSET(cod_desembolso!$A$1,Q228,23)))</f>
        <v>2805.9223082615817</v>
      </c>
      <c r="U228" s="148">
        <f>(constantes!$B$3*(1+constantes!$B$3)^(O228))/((1+constantes!$B$3)^(O228)-1)</f>
        <v>9.3678779051968114E-2</v>
      </c>
      <c r="V228" s="147">
        <f t="shared" ca="1" si="14"/>
        <v>262.85537595262508</v>
      </c>
      <c r="W228" s="147">
        <f ca="1">(IF(S228=0,"",V228/constantes!$B$3))*1</f>
        <v>3285.6921994078134</v>
      </c>
      <c r="X228" s="149">
        <f ca="1">IF(S228=0,"",PV(constantes!$B$3,O228,-V228)*constantes!$B$3)</f>
        <v>224.47378466092658</v>
      </c>
      <c r="Y228" s="84">
        <f t="shared" si="15"/>
        <v>1800</v>
      </c>
      <c r="Z228">
        <v>237</v>
      </c>
    </row>
    <row r="229" spans="1:26">
      <c r="A229" s="289">
        <v>7238</v>
      </c>
      <c r="B229" s="23" t="str">
        <f t="shared" si="12"/>
        <v>Tap-N_1500__kV_238</v>
      </c>
      <c r="C229" s="23">
        <v>814</v>
      </c>
      <c r="D229" s="141" t="str">
        <f>VLOOKUP(C229,tab_corredor!$A$2:$B$50,2,0)</f>
        <v>Tap-N</v>
      </c>
      <c r="E229" s="23">
        <v>1500</v>
      </c>
      <c r="F229" s="23" t="s">
        <v>2674</v>
      </c>
      <c r="G229" s="23">
        <v>1500</v>
      </c>
      <c r="H229" s="23">
        <v>1500</v>
      </c>
      <c r="I229" s="393">
        <v>5.0000000000000004E-6</v>
      </c>
      <c r="J229" s="393">
        <v>5.0000000000000004E-6</v>
      </c>
      <c r="K229" s="289">
        <v>1</v>
      </c>
      <c r="L229" s="290" t="s">
        <v>2622</v>
      </c>
      <c r="M229" s="23">
        <v>2015</v>
      </c>
      <c r="N229" s="23">
        <v>2100</v>
      </c>
      <c r="O229" s="291">
        <v>25</v>
      </c>
      <c r="P229" s="292">
        <v>2700</v>
      </c>
      <c r="Q229" s="293">
        <v>1</v>
      </c>
      <c r="R229" s="23"/>
      <c r="S229" s="147">
        <f t="shared" si="16"/>
        <v>2700</v>
      </c>
      <c r="T229" s="147">
        <f ca="1">IF(S229=0,"",S229*(OFFSET(cod_desembolso!$A$1,Q229,23)))</f>
        <v>2805.9223082615817</v>
      </c>
      <c r="U229" s="148">
        <f>(constantes!$B$3*(1+constantes!$B$3)^(O229))/((1+constantes!$B$3)^(O229)-1)</f>
        <v>9.3678779051968114E-2</v>
      </c>
      <c r="V229" s="147">
        <f t="shared" ca="1" si="14"/>
        <v>262.85537595262508</v>
      </c>
      <c r="W229" s="147">
        <f ca="1">(IF(S229=0,"",V229/constantes!$B$3))*1</f>
        <v>3285.6921994078134</v>
      </c>
      <c r="X229" s="149">
        <f ca="1">IF(S229=0,"",PV(constantes!$B$3,O229,-V229)*constantes!$B$3)</f>
        <v>224.47378466092658</v>
      </c>
      <c r="Y229" s="84">
        <f t="shared" si="15"/>
        <v>1800</v>
      </c>
      <c r="Z229">
        <v>238</v>
      </c>
    </row>
    <row r="230" spans="1:26">
      <c r="A230" s="289">
        <v>7239</v>
      </c>
      <c r="B230" s="23" t="str">
        <f t="shared" si="12"/>
        <v>Tap-SE/CO_1500__kV_239</v>
      </c>
      <c r="C230" s="23">
        <v>815</v>
      </c>
      <c r="D230" s="141" t="str">
        <f>VLOOKUP(C230,tab_corredor!$A$2:$B$50,2,0)</f>
        <v>Tap-SE/CO</v>
      </c>
      <c r="E230" s="23">
        <v>1500</v>
      </c>
      <c r="F230" s="23" t="s">
        <v>2674</v>
      </c>
      <c r="G230" s="23">
        <v>1500</v>
      </c>
      <c r="H230" s="23">
        <v>1500</v>
      </c>
      <c r="I230" s="393">
        <v>5.0000000000000004E-6</v>
      </c>
      <c r="J230" s="393">
        <v>5.0000000000000004E-6</v>
      </c>
      <c r="K230" s="289">
        <v>1</v>
      </c>
      <c r="L230" s="290" t="s">
        <v>2622</v>
      </c>
      <c r="M230" s="23">
        <v>2015</v>
      </c>
      <c r="N230" s="23">
        <v>2100</v>
      </c>
      <c r="O230" s="291">
        <v>25</v>
      </c>
      <c r="P230" s="292">
        <v>2700</v>
      </c>
      <c r="Q230" s="293">
        <v>1</v>
      </c>
      <c r="R230" s="23"/>
      <c r="S230" s="147">
        <f t="shared" si="16"/>
        <v>2700</v>
      </c>
      <c r="T230" s="147">
        <f ca="1">IF(S230=0,"",S230*(OFFSET(cod_desembolso!$A$1,Q230,23)))</f>
        <v>2805.9223082615817</v>
      </c>
      <c r="U230" s="148">
        <f>(constantes!$B$3*(1+constantes!$B$3)^(O230))/((1+constantes!$B$3)^(O230)-1)</f>
        <v>9.3678779051968114E-2</v>
      </c>
      <c r="V230" s="147">
        <f t="shared" ca="1" si="14"/>
        <v>262.85537595262508</v>
      </c>
      <c r="W230" s="147">
        <f ca="1">(IF(S230=0,"",V230/constantes!$B$3))*1</f>
        <v>3285.6921994078134</v>
      </c>
      <c r="X230" s="149">
        <f ca="1">IF(S230=0,"",PV(constantes!$B$3,O230,-V230)*constantes!$B$3)</f>
        <v>224.47378466092658</v>
      </c>
      <c r="Y230" s="84">
        <f t="shared" si="15"/>
        <v>1800</v>
      </c>
      <c r="Z230">
        <v>239</v>
      </c>
    </row>
    <row r="231" spans="1:26">
      <c r="A231" s="289">
        <v>7240</v>
      </c>
      <c r="B231" s="23" t="str">
        <f t="shared" si="12"/>
        <v>Tap-SE/CO_1500__kV_240</v>
      </c>
      <c r="C231" s="23">
        <v>815</v>
      </c>
      <c r="D231" s="141" t="str">
        <f>VLOOKUP(C231,tab_corredor!$A$2:$B$50,2,0)</f>
        <v>Tap-SE/CO</v>
      </c>
      <c r="E231" s="23">
        <v>1500</v>
      </c>
      <c r="F231" s="23" t="s">
        <v>2674</v>
      </c>
      <c r="G231" s="23">
        <v>1500</v>
      </c>
      <c r="H231" s="23">
        <v>1500</v>
      </c>
      <c r="I231" s="393">
        <v>5.0000000000000004E-6</v>
      </c>
      <c r="J231" s="393">
        <v>5.0000000000000004E-6</v>
      </c>
      <c r="K231" s="289">
        <v>1</v>
      </c>
      <c r="L231" s="290" t="s">
        <v>2622</v>
      </c>
      <c r="M231" s="23">
        <v>2015</v>
      </c>
      <c r="N231" s="23">
        <v>2100</v>
      </c>
      <c r="O231" s="291">
        <v>25</v>
      </c>
      <c r="P231" s="292">
        <v>2700</v>
      </c>
      <c r="Q231" s="293">
        <v>1</v>
      </c>
      <c r="R231" s="23"/>
      <c r="S231" s="147">
        <f t="shared" si="16"/>
        <v>2700</v>
      </c>
      <c r="T231" s="147">
        <f ca="1">IF(S231=0,"",S231*(OFFSET(cod_desembolso!$A$1,Q231,23)))</f>
        <v>2805.9223082615817</v>
      </c>
      <c r="U231" s="148">
        <f>(constantes!$B$3*(1+constantes!$B$3)^(O231))/((1+constantes!$B$3)^(O231)-1)</f>
        <v>9.3678779051968114E-2</v>
      </c>
      <c r="V231" s="147">
        <f t="shared" ca="1" si="14"/>
        <v>262.85537595262508</v>
      </c>
      <c r="W231" s="147">
        <f ca="1">(IF(S231=0,"",V231/constantes!$B$3))*1</f>
        <v>3285.6921994078134</v>
      </c>
      <c r="X231" s="149">
        <f ca="1">IF(S231=0,"",PV(constantes!$B$3,O231,-V231)*constantes!$B$3)</f>
        <v>224.47378466092658</v>
      </c>
      <c r="Y231" s="84">
        <f t="shared" si="15"/>
        <v>1800</v>
      </c>
      <c r="Z231">
        <v>240</v>
      </c>
    </row>
    <row r="232" spans="1:26">
      <c r="A232" s="289">
        <v>7241</v>
      </c>
      <c r="B232" s="23" t="str">
        <f t="shared" si="12"/>
        <v>Tap-SE/CO_1500__kV_241</v>
      </c>
      <c r="C232" s="23">
        <v>815</v>
      </c>
      <c r="D232" s="141" t="str">
        <f>VLOOKUP(C232,tab_corredor!$A$2:$B$50,2,0)</f>
        <v>Tap-SE/CO</v>
      </c>
      <c r="E232" s="23">
        <v>1500</v>
      </c>
      <c r="F232" s="23" t="s">
        <v>2674</v>
      </c>
      <c r="G232" s="23">
        <v>1500</v>
      </c>
      <c r="H232" s="23">
        <v>1500</v>
      </c>
      <c r="I232" s="393">
        <v>5.0000000000000004E-6</v>
      </c>
      <c r="J232" s="393">
        <v>5.0000000000000004E-6</v>
      </c>
      <c r="K232" s="289">
        <v>1</v>
      </c>
      <c r="L232" s="290" t="s">
        <v>2622</v>
      </c>
      <c r="M232" s="23">
        <v>2015</v>
      </c>
      <c r="N232" s="23">
        <v>2100</v>
      </c>
      <c r="O232" s="291">
        <v>25</v>
      </c>
      <c r="P232" s="292">
        <v>2700</v>
      </c>
      <c r="Q232" s="293">
        <v>1</v>
      </c>
      <c r="R232" s="23"/>
      <c r="S232" s="147">
        <f t="shared" si="16"/>
        <v>2700</v>
      </c>
      <c r="T232" s="147">
        <f ca="1">IF(S232=0,"",S232*(OFFSET(cod_desembolso!$A$1,Q232,23)))</f>
        <v>2805.9223082615817</v>
      </c>
      <c r="U232" s="148">
        <f>(constantes!$B$3*(1+constantes!$B$3)^(O232))/((1+constantes!$B$3)^(O232)-1)</f>
        <v>9.3678779051968114E-2</v>
      </c>
      <c r="V232" s="147">
        <f t="shared" ca="1" si="14"/>
        <v>262.85537595262508</v>
      </c>
      <c r="W232" s="147">
        <f ca="1">(IF(S232=0,"",V232/constantes!$B$3))*1</f>
        <v>3285.6921994078134</v>
      </c>
      <c r="X232" s="149">
        <f ca="1">IF(S232=0,"",PV(constantes!$B$3,O232,-V232)*constantes!$B$3)</f>
        <v>224.47378466092658</v>
      </c>
      <c r="Y232" s="84">
        <f t="shared" si="15"/>
        <v>1800</v>
      </c>
      <c r="Z232">
        <v>241</v>
      </c>
    </row>
    <row r="233" spans="1:26">
      <c r="A233" s="289">
        <v>7242</v>
      </c>
      <c r="B233" s="23" t="str">
        <f t="shared" si="12"/>
        <v>Tap-SE/CO_1500__kV_242</v>
      </c>
      <c r="C233" s="23">
        <v>815</v>
      </c>
      <c r="D233" s="141" t="str">
        <f>VLOOKUP(C233,tab_corredor!$A$2:$B$50,2,0)</f>
        <v>Tap-SE/CO</v>
      </c>
      <c r="E233" s="23">
        <v>1500</v>
      </c>
      <c r="F233" s="23" t="s">
        <v>2674</v>
      </c>
      <c r="G233" s="23">
        <v>1500</v>
      </c>
      <c r="H233" s="23">
        <v>1500</v>
      </c>
      <c r="I233" s="393">
        <v>5.0000000000000004E-6</v>
      </c>
      <c r="J233" s="393">
        <v>5.0000000000000004E-6</v>
      </c>
      <c r="K233" s="289">
        <v>1</v>
      </c>
      <c r="L233" s="290" t="s">
        <v>2622</v>
      </c>
      <c r="M233" s="23">
        <v>2015</v>
      </c>
      <c r="N233" s="23">
        <v>2100</v>
      </c>
      <c r="O233" s="291">
        <v>25</v>
      </c>
      <c r="P233" s="292">
        <v>2700</v>
      </c>
      <c r="Q233" s="293">
        <v>1</v>
      </c>
      <c r="R233" s="23"/>
      <c r="S233" s="147">
        <f t="shared" si="16"/>
        <v>2700</v>
      </c>
      <c r="T233" s="147">
        <f ca="1">IF(S233=0,"",S233*(OFFSET(cod_desembolso!$A$1,Q233,23)))</f>
        <v>2805.9223082615817</v>
      </c>
      <c r="U233" s="148">
        <f>(constantes!$B$3*(1+constantes!$B$3)^(O233))/((1+constantes!$B$3)^(O233)-1)</f>
        <v>9.3678779051968114E-2</v>
      </c>
      <c r="V233" s="147">
        <f t="shared" ca="1" si="14"/>
        <v>262.85537595262508</v>
      </c>
      <c r="W233" s="147">
        <f ca="1">(IF(S233=0,"",V233/constantes!$B$3))*1</f>
        <v>3285.6921994078134</v>
      </c>
      <c r="X233" s="149">
        <f ca="1">IF(S233=0,"",PV(constantes!$B$3,O233,-V233)*constantes!$B$3)</f>
        <v>224.47378466092658</v>
      </c>
      <c r="Y233" s="84">
        <f t="shared" si="15"/>
        <v>1800</v>
      </c>
      <c r="Z233">
        <v>242</v>
      </c>
    </row>
    <row r="234" spans="1:26">
      <c r="A234" s="289">
        <v>7243</v>
      </c>
      <c r="B234" s="23" t="str">
        <f t="shared" si="12"/>
        <v>Tap-SE/CO_1500__kV_243</v>
      </c>
      <c r="C234" s="23">
        <v>815</v>
      </c>
      <c r="D234" s="141" t="str">
        <f>VLOOKUP(C234,tab_corredor!$A$2:$B$50,2,0)</f>
        <v>Tap-SE/CO</v>
      </c>
      <c r="E234" s="23">
        <v>1500</v>
      </c>
      <c r="F234" s="23" t="s">
        <v>2674</v>
      </c>
      <c r="G234" s="23">
        <v>1500</v>
      </c>
      <c r="H234" s="23">
        <v>1500</v>
      </c>
      <c r="I234" s="393">
        <v>5.0000000000000004E-6</v>
      </c>
      <c r="J234" s="393">
        <v>5.0000000000000004E-6</v>
      </c>
      <c r="K234" s="289">
        <v>1</v>
      </c>
      <c r="L234" s="290" t="s">
        <v>2622</v>
      </c>
      <c r="M234" s="23">
        <v>2015</v>
      </c>
      <c r="N234" s="23">
        <v>2100</v>
      </c>
      <c r="O234" s="291">
        <v>25</v>
      </c>
      <c r="P234" s="292">
        <v>2700</v>
      </c>
      <c r="Q234" s="293">
        <v>1</v>
      </c>
      <c r="R234" s="23"/>
      <c r="S234" s="147">
        <f t="shared" si="16"/>
        <v>2700</v>
      </c>
      <c r="T234" s="147">
        <f ca="1">IF(S234=0,"",S234*(OFFSET(cod_desembolso!$A$1,Q234,23)))</f>
        <v>2805.9223082615817</v>
      </c>
      <c r="U234" s="148">
        <f>(constantes!$B$3*(1+constantes!$B$3)^(O234))/((1+constantes!$B$3)^(O234)-1)</f>
        <v>9.3678779051968114E-2</v>
      </c>
      <c r="V234" s="147">
        <f t="shared" ca="1" si="14"/>
        <v>262.85537595262508</v>
      </c>
      <c r="W234" s="147">
        <f ca="1">(IF(S234=0,"",V234/constantes!$B$3))*1</f>
        <v>3285.6921994078134</v>
      </c>
      <c r="X234" s="149">
        <f ca="1">IF(S234=0,"",PV(constantes!$B$3,O234,-V234)*constantes!$B$3)</f>
        <v>224.47378466092658</v>
      </c>
      <c r="Y234" s="84">
        <f t="shared" si="15"/>
        <v>1800</v>
      </c>
      <c r="Z234">
        <v>243</v>
      </c>
    </row>
    <row r="235" spans="1:26">
      <c r="A235" s="289">
        <v>7244</v>
      </c>
      <c r="B235" s="23" t="str">
        <f t="shared" si="12"/>
        <v>Tap-SE/CO_1500__kV_244</v>
      </c>
      <c r="C235" s="23">
        <v>815</v>
      </c>
      <c r="D235" s="141" t="str">
        <f>VLOOKUP(C235,tab_corredor!$A$2:$B$50,2,0)</f>
        <v>Tap-SE/CO</v>
      </c>
      <c r="E235" s="23">
        <v>1500</v>
      </c>
      <c r="F235" s="23" t="s">
        <v>2674</v>
      </c>
      <c r="G235" s="23">
        <v>1500</v>
      </c>
      <c r="H235" s="23">
        <v>1500</v>
      </c>
      <c r="I235" s="393">
        <v>5.0000000000000004E-6</v>
      </c>
      <c r="J235" s="393">
        <v>5.0000000000000004E-6</v>
      </c>
      <c r="K235" s="289">
        <v>1</v>
      </c>
      <c r="L235" s="290" t="s">
        <v>2622</v>
      </c>
      <c r="M235" s="23">
        <v>2015</v>
      </c>
      <c r="N235" s="23">
        <v>2100</v>
      </c>
      <c r="O235" s="291">
        <v>25</v>
      </c>
      <c r="P235" s="292">
        <v>2700</v>
      </c>
      <c r="Q235" s="293">
        <v>1</v>
      </c>
      <c r="R235" s="23"/>
      <c r="S235" s="147">
        <f t="shared" si="16"/>
        <v>2700</v>
      </c>
      <c r="T235" s="147">
        <f ca="1">IF(S235=0,"",S235*(OFFSET(cod_desembolso!$A$1,Q235,23)))</f>
        <v>2805.9223082615817</v>
      </c>
      <c r="U235" s="148">
        <f>(constantes!$B$3*(1+constantes!$B$3)^(O235))/((1+constantes!$B$3)^(O235)-1)</f>
        <v>9.3678779051968114E-2</v>
      </c>
      <c r="V235" s="147">
        <f t="shared" ca="1" si="14"/>
        <v>262.85537595262508</v>
      </c>
      <c r="W235" s="147">
        <f ca="1">(IF(S235=0,"",V235/constantes!$B$3))*1</f>
        <v>3285.6921994078134</v>
      </c>
      <c r="X235" s="149">
        <f ca="1">IF(S235=0,"",PV(constantes!$B$3,O235,-V235)*constantes!$B$3)</f>
        <v>224.47378466092658</v>
      </c>
      <c r="Y235" s="84">
        <f t="shared" si="15"/>
        <v>1800</v>
      </c>
      <c r="Z235">
        <v>244</v>
      </c>
    </row>
    <row r="236" spans="1:26">
      <c r="A236" s="289">
        <v>7245</v>
      </c>
      <c r="B236" s="23" t="str">
        <f t="shared" si="12"/>
        <v>Tap-SE/CO_1500__kV_245</v>
      </c>
      <c r="C236" s="23">
        <v>815</v>
      </c>
      <c r="D236" s="141" t="str">
        <f>VLOOKUP(C236,tab_corredor!$A$2:$B$50,2,0)</f>
        <v>Tap-SE/CO</v>
      </c>
      <c r="E236" s="23">
        <v>1500</v>
      </c>
      <c r="F236" s="23" t="s">
        <v>2674</v>
      </c>
      <c r="G236" s="23">
        <v>1500</v>
      </c>
      <c r="H236" s="23">
        <v>1500</v>
      </c>
      <c r="I236" s="393">
        <v>5.0000000000000004E-6</v>
      </c>
      <c r="J236" s="393">
        <v>5.0000000000000004E-6</v>
      </c>
      <c r="K236" s="289">
        <v>1</v>
      </c>
      <c r="L236" s="290" t="s">
        <v>2622</v>
      </c>
      <c r="M236" s="23">
        <v>2015</v>
      </c>
      <c r="N236" s="23">
        <v>2100</v>
      </c>
      <c r="O236" s="291">
        <v>25</v>
      </c>
      <c r="P236" s="292">
        <v>2700</v>
      </c>
      <c r="Q236" s="293">
        <v>1</v>
      </c>
      <c r="R236" s="23"/>
      <c r="S236" s="147">
        <f t="shared" si="16"/>
        <v>2700</v>
      </c>
      <c r="T236" s="147">
        <f ca="1">IF(S236=0,"",S236*(OFFSET(cod_desembolso!$A$1,Q236,23)))</f>
        <v>2805.9223082615817</v>
      </c>
      <c r="U236" s="148">
        <f>(constantes!$B$3*(1+constantes!$B$3)^(O236))/((1+constantes!$B$3)^(O236)-1)</f>
        <v>9.3678779051968114E-2</v>
      </c>
      <c r="V236" s="147">
        <f t="shared" ca="1" si="14"/>
        <v>262.85537595262508</v>
      </c>
      <c r="W236" s="147">
        <f ca="1">(IF(S236=0,"",V236/constantes!$B$3))*1</f>
        <v>3285.6921994078134</v>
      </c>
      <c r="X236" s="149">
        <f ca="1">IF(S236=0,"",PV(constantes!$B$3,O236,-V236)*constantes!$B$3)</f>
        <v>224.47378466092658</v>
      </c>
      <c r="Y236" s="84">
        <f t="shared" si="15"/>
        <v>1800</v>
      </c>
      <c r="Z236">
        <v>245</v>
      </c>
    </row>
    <row r="237" spans="1:26">
      <c r="A237" s="289">
        <v>7246</v>
      </c>
      <c r="B237" s="23" t="str">
        <f t="shared" si="12"/>
        <v>Tap-SE/CO_1500__kV_246</v>
      </c>
      <c r="C237" s="23">
        <v>815</v>
      </c>
      <c r="D237" s="141" t="str">
        <f>VLOOKUP(C237,tab_corredor!$A$2:$B$50,2,0)</f>
        <v>Tap-SE/CO</v>
      </c>
      <c r="E237" s="23">
        <v>1500</v>
      </c>
      <c r="F237" s="23" t="s">
        <v>2674</v>
      </c>
      <c r="G237" s="23">
        <v>1500</v>
      </c>
      <c r="H237" s="23">
        <v>1500</v>
      </c>
      <c r="I237" s="393">
        <v>5.0000000000000004E-6</v>
      </c>
      <c r="J237" s="393">
        <v>5.0000000000000004E-6</v>
      </c>
      <c r="K237" s="289">
        <v>1</v>
      </c>
      <c r="L237" s="290" t="s">
        <v>2622</v>
      </c>
      <c r="M237" s="23">
        <v>2015</v>
      </c>
      <c r="N237" s="23">
        <v>2100</v>
      </c>
      <c r="O237" s="291">
        <v>25</v>
      </c>
      <c r="P237" s="292">
        <v>2700</v>
      </c>
      <c r="Q237" s="293">
        <v>1</v>
      </c>
      <c r="R237" s="23"/>
      <c r="S237" s="147">
        <f t="shared" si="16"/>
        <v>2700</v>
      </c>
      <c r="T237" s="147">
        <f ca="1">IF(S237=0,"",S237*(OFFSET(cod_desembolso!$A$1,Q237,23)))</f>
        <v>2805.9223082615817</v>
      </c>
      <c r="U237" s="148">
        <f>(constantes!$B$3*(1+constantes!$B$3)^(O237))/((1+constantes!$B$3)^(O237)-1)</f>
        <v>9.3678779051968114E-2</v>
      </c>
      <c r="V237" s="147">
        <f t="shared" ca="1" si="14"/>
        <v>262.85537595262508</v>
      </c>
      <c r="W237" s="147">
        <f ca="1">(IF(S237=0,"",V237/constantes!$B$3))*1</f>
        <v>3285.6921994078134</v>
      </c>
      <c r="X237" s="149">
        <f ca="1">IF(S237=0,"",PV(constantes!$B$3,O237,-V237)*constantes!$B$3)</f>
        <v>224.47378466092658</v>
      </c>
      <c r="Y237" s="84">
        <f t="shared" si="15"/>
        <v>1800</v>
      </c>
      <c r="Z237">
        <v>246</v>
      </c>
    </row>
    <row r="238" spans="1:26">
      <c r="A238" s="289">
        <v>7247</v>
      </c>
      <c r="B238" s="23" t="str">
        <f t="shared" si="12"/>
        <v>Tap-SE/CO_1500__kV_247</v>
      </c>
      <c r="C238" s="23">
        <v>815</v>
      </c>
      <c r="D238" s="141" t="str">
        <f>VLOOKUP(C238,tab_corredor!$A$2:$B$50,2,0)</f>
        <v>Tap-SE/CO</v>
      </c>
      <c r="E238" s="23">
        <v>1500</v>
      </c>
      <c r="F238" s="23" t="s">
        <v>2674</v>
      </c>
      <c r="G238" s="23">
        <v>1500</v>
      </c>
      <c r="H238" s="23">
        <v>1500</v>
      </c>
      <c r="I238" s="393">
        <v>5.0000000000000004E-6</v>
      </c>
      <c r="J238" s="393">
        <v>5.0000000000000004E-6</v>
      </c>
      <c r="K238" s="289">
        <v>1</v>
      </c>
      <c r="L238" s="290" t="s">
        <v>2622</v>
      </c>
      <c r="M238" s="23">
        <v>2015</v>
      </c>
      <c r="N238" s="23">
        <v>2100</v>
      </c>
      <c r="O238" s="291">
        <v>25</v>
      </c>
      <c r="P238" s="292">
        <v>2700</v>
      </c>
      <c r="Q238" s="293">
        <v>1</v>
      </c>
      <c r="R238" s="23"/>
      <c r="S238" s="147">
        <f t="shared" si="16"/>
        <v>2700</v>
      </c>
      <c r="T238" s="147">
        <f ca="1">IF(S238=0,"",S238*(OFFSET(cod_desembolso!$A$1,Q238,23)))</f>
        <v>2805.9223082615817</v>
      </c>
      <c r="U238" s="148">
        <f>(constantes!$B$3*(1+constantes!$B$3)^(O238))/((1+constantes!$B$3)^(O238)-1)</f>
        <v>9.3678779051968114E-2</v>
      </c>
      <c r="V238" s="147">
        <f t="shared" ca="1" si="14"/>
        <v>262.85537595262508</v>
      </c>
      <c r="W238" s="147">
        <f ca="1">(IF(S238=0,"",V238/constantes!$B$3))*1</f>
        <v>3285.6921994078134</v>
      </c>
      <c r="X238" s="149">
        <f ca="1">IF(S238=0,"",PV(constantes!$B$3,O238,-V238)*constantes!$B$3)</f>
        <v>224.47378466092658</v>
      </c>
      <c r="Y238" s="84">
        <f t="shared" si="15"/>
        <v>1800</v>
      </c>
      <c r="Z238">
        <v>247</v>
      </c>
    </row>
    <row r="239" spans="1:26">
      <c r="A239" s="289">
        <v>7248</v>
      </c>
      <c r="B239" s="23" t="str">
        <f t="shared" si="12"/>
        <v>Tap-SE/CO_1500__kV_248</v>
      </c>
      <c r="C239" s="23">
        <v>815</v>
      </c>
      <c r="D239" s="141" t="str">
        <f>VLOOKUP(C239,tab_corredor!$A$2:$B$50,2,0)</f>
        <v>Tap-SE/CO</v>
      </c>
      <c r="E239" s="23">
        <v>1500</v>
      </c>
      <c r="F239" s="23" t="s">
        <v>2674</v>
      </c>
      <c r="G239" s="23">
        <v>1500</v>
      </c>
      <c r="H239" s="23">
        <v>1500</v>
      </c>
      <c r="I239" s="393">
        <v>5.0000000000000004E-6</v>
      </c>
      <c r="J239" s="393">
        <v>5.0000000000000004E-6</v>
      </c>
      <c r="K239" s="289">
        <v>1</v>
      </c>
      <c r="L239" s="290" t="s">
        <v>2622</v>
      </c>
      <c r="M239" s="23">
        <v>2015</v>
      </c>
      <c r="N239" s="23">
        <v>2100</v>
      </c>
      <c r="O239" s="291">
        <v>25</v>
      </c>
      <c r="P239" s="292">
        <v>2700</v>
      </c>
      <c r="Q239" s="293">
        <v>1</v>
      </c>
      <c r="R239" s="23"/>
      <c r="S239" s="147">
        <f t="shared" si="16"/>
        <v>2700</v>
      </c>
      <c r="T239" s="147">
        <f ca="1">IF(S239=0,"",S239*(OFFSET(cod_desembolso!$A$1,Q239,23)))</f>
        <v>2805.9223082615817</v>
      </c>
      <c r="U239" s="148">
        <f>(constantes!$B$3*(1+constantes!$B$3)^(O239))/((1+constantes!$B$3)^(O239)-1)</f>
        <v>9.3678779051968114E-2</v>
      </c>
      <c r="V239" s="147">
        <f t="shared" ca="1" si="14"/>
        <v>262.85537595262508</v>
      </c>
      <c r="W239" s="147">
        <f ca="1">(IF(S239=0,"",V239/constantes!$B$3))*1</f>
        <v>3285.6921994078134</v>
      </c>
      <c r="X239" s="149">
        <f ca="1">IF(S239=0,"",PV(constantes!$B$3,O239,-V239)*constantes!$B$3)</f>
        <v>224.47378466092658</v>
      </c>
      <c r="Y239" s="84">
        <f t="shared" si="15"/>
        <v>1800</v>
      </c>
      <c r="Z239">
        <v>248</v>
      </c>
    </row>
    <row r="240" spans="1:26">
      <c r="A240" s="289">
        <v>7249</v>
      </c>
      <c r="B240" s="23" t="str">
        <f t="shared" si="12"/>
        <v>Tap-SE/CO_1500__kV_249</v>
      </c>
      <c r="C240" s="23">
        <v>815</v>
      </c>
      <c r="D240" s="141" t="str">
        <f>VLOOKUP(C240,tab_corredor!$A$2:$B$50,2,0)</f>
        <v>Tap-SE/CO</v>
      </c>
      <c r="E240" s="23">
        <v>1500</v>
      </c>
      <c r="F240" s="23" t="s">
        <v>2674</v>
      </c>
      <c r="G240" s="23">
        <v>1500</v>
      </c>
      <c r="H240" s="23">
        <v>1500</v>
      </c>
      <c r="I240" s="393">
        <v>5.0000000000000004E-6</v>
      </c>
      <c r="J240" s="393">
        <v>5.0000000000000004E-6</v>
      </c>
      <c r="K240" s="289">
        <v>1</v>
      </c>
      <c r="L240" s="290" t="s">
        <v>2622</v>
      </c>
      <c r="M240" s="23">
        <v>2015</v>
      </c>
      <c r="N240" s="23">
        <v>2100</v>
      </c>
      <c r="O240" s="291">
        <v>25</v>
      </c>
      <c r="P240" s="292">
        <v>2700</v>
      </c>
      <c r="Q240" s="293">
        <v>1</v>
      </c>
      <c r="R240" s="23"/>
      <c r="S240" s="147">
        <f t="shared" si="16"/>
        <v>2700</v>
      </c>
      <c r="T240" s="147">
        <f ca="1">IF(S240=0,"",S240*(OFFSET(cod_desembolso!$A$1,Q240,23)))</f>
        <v>2805.9223082615817</v>
      </c>
      <c r="U240" s="148">
        <f>(constantes!$B$3*(1+constantes!$B$3)^(O240))/((1+constantes!$B$3)^(O240)-1)</f>
        <v>9.3678779051968114E-2</v>
      </c>
      <c r="V240" s="147">
        <f t="shared" ca="1" si="14"/>
        <v>262.85537595262508</v>
      </c>
      <c r="W240" s="147">
        <f ca="1">(IF(S240=0,"",V240/constantes!$B$3))*1</f>
        <v>3285.6921994078134</v>
      </c>
      <c r="X240" s="149">
        <f ca="1">IF(S240=0,"",PV(constantes!$B$3,O240,-V240)*constantes!$B$3)</f>
        <v>224.47378466092658</v>
      </c>
      <c r="Y240" s="84">
        <f t="shared" si="15"/>
        <v>1800</v>
      </c>
      <c r="Z240">
        <v>249</v>
      </c>
    </row>
    <row r="241" spans="1:26">
      <c r="A241" s="289">
        <v>7250</v>
      </c>
      <c r="B241" s="23" t="str">
        <f t="shared" si="12"/>
        <v>TelesP-SE_1500__kV_250</v>
      </c>
      <c r="C241" s="23">
        <v>816</v>
      </c>
      <c r="D241" s="141" t="str">
        <f>VLOOKUP(C241,tab_corredor!$A$2:$B$50,2,0)</f>
        <v>TelesP-SE</v>
      </c>
      <c r="E241" s="23">
        <v>1500</v>
      </c>
      <c r="F241" s="23" t="s">
        <v>2674</v>
      </c>
      <c r="G241" s="23">
        <v>1500</v>
      </c>
      <c r="H241" s="23">
        <v>1500</v>
      </c>
      <c r="I241" s="393">
        <v>5.0000000000000004E-6</v>
      </c>
      <c r="J241" s="393">
        <v>5.0000000000000004E-6</v>
      </c>
      <c r="K241" s="289">
        <v>1</v>
      </c>
      <c r="L241" s="290" t="s">
        <v>2622</v>
      </c>
      <c r="M241" s="23">
        <v>2015</v>
      </c>
      <c r="N241" s="23">
        <v>2100</v>
      </c>
      <c r="O241" s="291">
        <v>25</v>
      </c>
      <c r="P241" s="292">
        <v>2700</v>
      </c>
      <c r="Q241" s="293">
        <v>1</v>
      </c>
      <c r="R241" s="23"/>
      <c r="S241" s="147">
        <f t="shared" si="16"/>
        <v>2700</v>
      </c>
      <c r="T241" s="147">
        <f ca="1">IF(S241=0,"",S241*(OFFSET(cod_desembolso!$A$1,Q241,23)))</f>
        <v>2805.9223082615817</v>
      </c>
      <c r="U241" s="148">
        <f>(constantes!$B$3*(1+constantes!$B$3)^(O241))/((1+constantes!$B$3)^(O241)-1)</f>
        <v>9.3678779051968114E-2</v>
      </c>
      <c r="V241" s="147">
        <f t="shared" ca="1" si="14"/>
        <v>262.85537595262508</v>
      </c>
      <c r="W241" s="147">
        <f ca="1">(IF(S241=0,"",V241/constantes!$B$3))*1</f>
        <v>3285.6921994078134</v>
      </c>
      <c r="X241" s="149">
        <f ca="1">IF(S241=0,"",PV(constantes!$B$3,O241,-V241)*constantes!$B$3)</f>
        <v>224.47378466092658</v>
      </c>
      <c r="Y241" s="84">
        <f t="shared" si="15"/>
        <v>1800</v>
      </c>
      <c r="Z241">
        <v>250</v>
      </c>
    </row>
    <row r="242" spans="1:26">
      <c r="A242" s="289">
        <v>7251</v>
      </c>
      <c r="B242" s="23" t="str">
        <f t="shared" si="12"/>
        <v>TelesP-SE_1500__kV_251</v>
      </c>
      <c r="C242" s="23">
        <v>816</v>
      </c>
      <c r="D242" s="141" t="str">
        <f>VLOOKUP(C242,tab_corredor!$A$2:$B$50,2,0)</f>
        <v>TelesP-SE</v>
      </c>
      <c r="E242" s="23">
        <v>1500</v>
      </c>
      <c r="F242" s="23" t="s">
        <v>2674</v>
      </c>
      <c r="G242" s="23">
        <v>1500</v>
      </c>
      <c r="H242" s="23">
        <v>1500</v>
      </c>
      <c r="I242" s="393">
        <v>5.0000000000000004E-6</v>
      </c>
      <c r="J242" s="393">
        <v>5.0000000000000004E-6</v>
      </c>
      <c r="K242" s="289">
        <v>1</v>
      </c>
      <c r="L242" s="290" t="s">
        <v>2622</v>
      </c>
      <c r="M242" s="23">
        <v>2015</v>
      </c>
      <c r="N242" s="23">
        <v>2100</v>
      </c>
      <c r="O242" s="291">
        <v>25</v>
      </c>
      <c r="P242" s="292">
        <v>2700</v>
      </c>
      <c r="Q242" s="293">
        <v>1</v>
      </c>
      <c r="R242" s="23"/>
      <c r="S242" s="147">
        <f t="shared" si="16"/>
        <v>2700</v>
      </c>
      <c r="T242" s="147">
        <f ca="1">IF(S242=0,"",S242*(OFFSET(cod_desembolso!$A$1,Q242,23)))</f>
        <v>2805.9223082615817</v>
      </c>
      <c r="U242" s="148">
        <f>(constantes!$B$3*(1+constantes!$B$3)^(O242))/((1+constantes!$B$3)^(O242)-1)</f>
        <v>9.3678779051968114E-2</v>
      </c>
      <c r="V242" s="147">
        <f t="shared" ca="1" si="14"/>
        <v>262.85537595262508</v>
      </c>
      <c r="W242" s="147">
        <f ca="1">(IF(S242=0,"",V242/constantes!$B$3))*1</f>
        <v>3285.6921994078134</v>
      </c>
      <c r="X242" s="149">
        <f ca="1">IF(S242=0,"",PV(constantes!$B$3,O242,-V242)*constantes!$B$3)</f>
        <v>224.47378466092658</v>
      </c>
      <c r="Y242" s="84">
        <f t="shared" si="15"/>
        <v>1800</v>
      </c>
      <c r="Z242">
        <v>251</v>
      </c>
    </row>
    <row r="243" spans="1:26">
      <c r="A243" s="289">
        <v>7252</v>
      </c>
      <c r="B243" s="23" t="str">
        <f t="shared" si="12"/>
        <v>TelesP-SE_1500__kV_252</v>
      </c>
      <c r="C243" s="23">
        <v>816</v>
      </c>
      <c r="D243" s="141" t="str">
        <f>VLOOKUP(C243,tab_corredor!$A$2:$B$50,2,0)</f>
        <v>TelesP-SE</v>
      </c>
      <c r="E243" s="23">
        <v>1500</v>
      </c>
      <c r="F243" s="23" t="s">
        <v>2674</v>
      </c>
      <c r="G243" s="23">
        <v>1500</v>
      </c>
      <c r="H243" s="23">
        <v>1500</v>
      </c>
      <c r="I243" s="393">
        <v>5.0000000000000004E-6</v>
      </c>
      <c r="J243" s="393">
        <v>5.0000000000000004E-6</v>
      </c>
      <c r="K243" s="289">
        <v>1</v>
      </c>
      <c r="L243" s="290" t="s">
        <v>2622</v>
      </c>
      <c r="M243" s="23">
        <v>2015</v>
      </c>
      <c r="N243" s="23">
        <v>2100</v>
      </c>
      <c r="O243" s="291">
        <v>25</v>
      </c>
      <c r="P243" s="292">
        <v>2700</v>
      </c>
      <c r="Q243" s="293">
        <v>1</v>
      </c>
      <c r="R243" s="23"/>
      <c r="S243" s="147">
        <f t="shared" si="16"/>
        <v>2700</v>
      </c>
      <c r="T243" s="147">
        <f ca="1">IF(S243=0,"",S243*(OFFSET(cod_desembolso!$A$1,Q243,23)))</f>
        <v>2805.9223082615817</v>
      </c>
      <c r="U243" s="148">
        <f>(constantes!$B$3*(1+constantes!$B$3)^(O243))/((1+constantes!$B$3)^(O243)-1)</f>
        <v>9.3678779051968114E-2</v>
      </c>
      <c r="V243" s="147">
        <f t="shared" ca="1" si="14"/>
        <v>262.85537595262508</v>
      </c>
      <c r="W243" s="147">
        <f ca="1">(IF(S243=0,"",V243/constantes!$B$3))*1</f>
        <v>3285.6921994078134</v>
      </c>
      <c r="X243" s="149">
        <f ca="1">IF(S243=0,"",PV(constantes!$B$3,O243,-V243)*constantes!$B$3)</f>
        <v>224.47378466092658</v>
      </c>
      <c r="Y243" s="84">
        <f t="shared" si="15"/>
        <v>1800</v>
      </c>
      <c r="Z243">
        <v>252</v>
      </c>
    </row>
    <row r="244" spans="1:26">
      <c r="A244" s="289">
        <v>7253</v>
      </c>
      <c r="B244" s="23" t="str">
        <f t="shared" si="12"/>
        <v>TelesP-SE_1500__kV_253</v>
      </c>
      <c r="C244" s="23">
        <v>816</v>
      </c>
      <c r="D244" s="141" t="str">
        <f>VLOOKUP(C244,tab_corredor!$A$2:$B$50,2,0)</f>
        <v>TelesP-SE</v>
      </c>
      <c r="E244" s="23">
        <v>1500</v>
      </c>
      <c r="F244" s="23" t="s">
        <v>2674</v>
      </c>
      <c r="G244" s="23">
        <v>1500</v>
      </c>
      <c r="H244" s="23">
        <v>1500</v>
      </c>
      <c r="I244" s="393">
        <v>5.0000000000000004E-6</v>
      </c>
      <c r="J244" s="393">
        <v>5.0000000000000004E-6</v>
      </c>
      <c r="K244" s="289">
        <v>1</v>
      </c>
      <c r="L244" s="290" t="s">
        <v>2622</v>
      </c>
      <c r="M244" s="23">
        <v>2015</v>
      </c>
      <c r="N244" s="23">
        <v>2100</v>
      </c>
      <c r="O244" s="291">
        <v>25</v>
      </c>
      <c r="P244" s="292">
        <v>2700</v>
      </c>
      <c r="Q244" s="293">
        <v>1</v>
      </c>
      <c r="R244" s="23"/>
      <c r="S244" s="147">
        <f t="shared" si="16"/>
        <v>2700</v>
      </c>
      <c r="T244" s="147">
        <f ca="1">IF(S244=0,"",S244*(OFFSET(cod_desembolso!$A$1,Q244,23)))</f>
        <v>2805.9223082615817</v>
      </c>
      <c r="U244" s="148">
        <f>(constantes!$B$3*(1+constantes!$B$3)^(O244))/((1+constantes!$B$3)^(O244)-1)</f>
        <v>9.3678779051968114E-2</v>
      </c>
      <c r="V244" s="147">
        <f t="shared" ca="1" si="14"/>
        <v>262.85537595262508</v>
      </c>
      <c r="W244" s="147">
        <f ca="1">(IF(S244=0,"",V244/constantes!$B$3))*1</f>
        <v>3285.6921994078134</v>
      </c>
      <c r="X244" s="149">
        <f ca="1">IF(S244=0,"",PV(constantes!$B$3,O244,-V244)*constantes!$B$3)</f>
        <v>224.47378466092658</v>
      </c>
      <c r="Y244" s="84">
        <f t="shared" si="15"/>
        <v>1800</v>
      </c>
      <c r="Z244">
        <v>253</v>
      </c>
    </row>
    <row r="245" spans="1:26">
      <c r="A245" s="289">
        <v>7254</v>
      </c>
      <c r="B245" s="23" t="str">
        <f t="shared" si="12"/>
        <v>TelesP-SE_1500__kV_254</v>
      </c>
      <c r="C245" s="23">
        <v>816</v>
      </c>
      <c r="D245" s="141" t="str">
        <f>VLOOKUP(C245,tab_corredor!$A$2:$B$50,2,0)</f>
        <v>TelesP-SE</v>
      </c>
      <c r="E245" s="23">
        <v>1500</v>
      </c>
      <c r="F245" s="23" t="s">
        <v>2674</v>
      </c>
      <c r="G245" s="23">
        <v>1500</v>
      </c>
      <c r="H245" s="23">
        <v>1500</v>
      </c>
      <c r="I245" s="393">
        <v>5.0000000000000004E-6</v>
      </c>
      <c r="J245" s="393">
        <v>5.0000000000000004E-6</v>
      </c>
      <c r="K245" s="289">
        <v>1</v>
      </c>
      <c r="L245" s="290" t="s">
        <v>2622</v>
      </c>
      <c r="M245" s="23">
        <v>2015</v>
      </c>
      <c r="N245" s="23">
        <v>2100</v>
      </c>
      <c r="O245" s="291">
        <v>25</v>
      </c>
      <c r="P245" s="292">
        <v>2700</v>
      </c>
      <c r="Q245" s="293">
        <v>1</v>
      </c>
      <c r="R245" s="23"/>
      <c r="S245" s="147">
        <f t="shared" si="16"/>
        <v>2700</v>
      </c>
      <c r="T245" s="147">
        <f ca="1">IF(S245=0,"",S245*(OFFSET(cod_desembolso!$A$1,Q245,23)))</f>
        <v>2805.9223082615817</v>
      </c>
      <c r="U245" s="148">
        <f>(constantes!$B$3*(1+constantes!$B$3)^(O245))/((1+constantes!$B$3)^(O245)-1)</f>
        <v>9.3678779051968114E-2</v>
      </c>
      <c r="V245" s="147">
        <f t="shared" ca="1" si="14"/>
        <v>262.85537595262508</v>
      </c>
      <c r="W245" s="147">
        <f ca="1">(IF(S245=0,"",V245/constantes!$B$3))*1</f>
        <v>3285.6921994078134</v>
      </c>
      <c r="X245" s="149">
        <f ca="1">IF(S245=0,"",PV(constantes!$B$3,O245,-V245)*constantes!$B$3)</f>
        <v>224.47378466092658</v>
      </c>
      <c r="Y245" s="84">
        <f t="shared" si="15"/>
        <v>1800</v>
      </c>
      <c r="Z245">
        <v>254</v>
      </c>
    </row>
    <row r="246" spans="1:26">
      <c r="A246" s="289">
        <v>7255</v>
      </c>
      <c r="B246" s="23" t="str">
        <f t="shared" si="12"/>
        <v>TelesP-SE_1500__kV_255</v>
      </c>
      <c r="C246" s="23">
        <v>816</v>
      </c>
      <c r="D246" s="141" t="str">
        <f>VLOOKUP(C246,tab_corredor!$A$2:$B$50,2,0)</f>
        <v>TelesP-SE</v>
      </c>
      <c r="E246" s="23">
        <v>1500</v>
      </c>
      <c r="F246" s="23" t="s">
        <v>2674</v>
      </c>
      <c r="G246" s="23">
        <v>1500</v>
      </c>
      <c r="H246" s="23">
        <v>1500</v>
      </c>
      <c r="I246" s="393">
        <v>5.0000000000000004E-6</v>
      </c>
      <c r="J246" s="393">
        <v>5.0000000000000004E-6</v>
      </c>
      <c r="K246" s="289">
        <v>1</v>
      </c>
      <c r="L246" s="290" t="s">
        <v>2622</v>
      </c>
      <c r="M246" s="23">
        <v>2015</v>
      </c>
      <c r="N246" s="23">
        <v>2100</v>
      </c>
      <c r="O246" s="291">
        <v>25</v>
      </c>
      <c r="P246" s="292">
        <v>2700</v>
      </c>
      <c r="Q246" s="293">
        <v>1</v>
      </c>
      <c r="R246" s="23"/>
      <c r="S246" s="147">
        <f t="shared" si="16"/>
        <v>2700</v>
      </c>
      <c r="T246" s="147">
        <f ca="1">IF(S246=0,"",S246*(OFFSET(cod_desembolso!$A$1,Q246,23)))</f>
        <v>2805.9223082615817</v>
      </c>
      <c r="U246" s="148">
        <f>(constantes!$B$3*(1+constantes!$B$3)^(O246))/((1+constantes!$B$3)^(O246)-1)</f>
        <v>9.3678779051968114E-2</v>
      </c>
      <c r="V246" s="147">
        <f t="shared" ca="1" si="14"/>
        <v>262.85537595262508</v>
      </c>
      <c r="W246" s="147">
        <f ca="1">(IF(S246=0,"",V246/constantes!$B$3))*1</f>
        <v>3285.6921994078134</v>
      </c>
      <c r="X246" s="149">
        <f ca="1">IF(S246=0,"",PV(constantes!$B$3,O246,-V246)*constantes!$B$3)</f>
        <v>224.47378466092658</v>
      </c>
      <c r="Y246" s="84">
        <f t="shared" si="15"/>
        <v>1800</v>
      </c>
      <c r="Z246">
        <v>255</v>
      </c>
    </row>
    <row r="247" spans="1:26">
      <c r="A247" s="289">
        <v>7256</v>
      </c>
      <c r="B247" s="23" t="str">
        <f t="shared" si="12"/>
        <v>TelesP-SE_1500__kV_256</v>
      </c>
      <c r="C247" s="23">
        <v>816</v>
      </c>
      <c r="D247" s="141" t="str">
        <f>VLOOKUP(C247,tab_corredor!$A$2:$B$50,2,0)</f>
        <v>TelesP-SE</v>
      </c>
      <c r="E247" s="23">
        <v>1500</v>
      </c>
      <c r="F247" s="23" t="s">
        <v>2674</v>
      </c>
      <c r="G247" s="23">
        <v>1500</v>
      </c>
      <c r="H247" s="23">
        <v>1500</v>
      </c>
      <c r="I247" s="393">
        <v>5.0000000000000004E-6</v>
      </c>
      <c r="J247" s="393">
        <v>5.0000000000000004E-6</v>
      </c>
      <c r="K247" s="289">
        <v>1</v>
      </c>
      <c r="L247" s="290" t="s">
        <v>2622</v>
      </c>
      <c r="M247" s="23">
        <v>2015</v>
      </c>
      <c r="N247" s="23">
        <v>2100</v>
      </c>
      <c r="O247" s="291">
        <v>25</v>
      </c>
      <c r="P247" s="292">
        <v>2700</v>
      </c>
      <c r="Q247" s="293">
        <v>1</v>
      </c>
      <c r="R247" s="23"/>
      <c r="S247" s="147">
        <f t="shared" si="16"/>
        <v>2700</v>
      </c>
      <c r="T247" s="147">
        <f ca="1">IF(S247=0,"",S247*(OFFSET(cod_desembolso!$A$1,Q247,23)))</f>
        <v>2805.9223082615817</v>
      </c>
      <c r="U247" s="148">
        <f>(constantes!$B$3*(1+constantes!$B$3)^(O247))/((1+constantes!$B$3)^(O247)-1)</f>
        <v>9.3678779051968114E-2</v>
      </c>
      <c r="V247" s="147">
        <f t="shared" ca="1" si="14"/>
        <v>262.85537595262508</v>
      </c>
      <c r="W247" s="147">
        <f ca="1">(IF(S247=0,"",V247/constantes!$B$3))*1</f>
        <v>3285.6921994078134</v>
      </c>
      <c r="X247" s="149">
        <f ca="1">IF(S247=0,"",PV(constantes!$B$3,O247,-V247)*constantes!$B$3)</f>
        <v>224.47378466092658</v>
      </c>
      <c r="Y247" s="84">
        <f t="shared" si="15"/>
        <v>1800</v>
      </c>
      <c r="Z247">
        <v>256</v>
      </c>
    </row>
    <row r="248" spans="1:26">
      <c r="A248" s="289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1" t="str">
        <f>VLOOKUP(C248,tab_corredor!$A$2:$B$50,2,0)</f>
        <v>TelesP-SE</v>
      </c>
      <c r="E248" s="23">
        <v>1500</v>
      </c>
      <c r="F248" s="23" t="s">
        <v>2674</v>
      </c>
      <c r="G248" s="23">
        <v>1500</v>
      </c>
      <c r="H248" s="23">
        <v>1500</v>
      </c>
      <c r="I248" s="393">
        <v>5.0000000000000004E-6</v>
      </c>
      <c r="J248" s="393">
        <v>5.0000000000000004E-6</v>
      </c>
      <c r="K248" s="289">
        <v>1</v>
      </c>
      <c r="L248" s="290" t="s">
        <v>2622</v>
      </c>
      <c r="M248" s="23">
        <v>2015</v>
      </c>
      <c r="N248" s="23">
        <v>2100</v>
      </c>
      <c r="O248" s="291">
        <v>25</v>
      </c>
      <c r="P248" s="292">
        <v>2700</v>
      </c>
      <c r="Q248" s="293">
        <v>1</v>
      </c>
      <c r="R248" s="23"/>
      <c r="S248" s="147">
        <f t="shared" si="16"/>
        <v>2700</v>
      </c>
      <c r="T248" s="147">
        <f ca="1">IF(S248=0,"",S248*(OFFSET(cod_desembolso!$A$1,Q248,23)))</f>
        <v>2805.9223082615817</v>
      </c>
      <c r="U248" s="148">
        <f>(constantes!$B$3*(1+constantes!$B$3)^(O248))/((1+constantes!$B$3)^(O248)-1)</f>
        <v>9.3678779051968114E-2</v>
      </c>
      <c r="V248" s="147">
        <f t="shared" ref="V248:V255" ca="1" si="18">IF(S248=0,"",T248*U248)</f>
        <v>262.85537595262508</v>
      </c>
      <c r="W248" s="147">
        <f ca="1">(IF(S248=0,"",V248/constantes!$B$3))*1</f>
        <v>3285.6921994078134</v>
      </c>
      <c r="X248" s="149">
        <f ca="1">IF(S248=0,"",PV(constantes!$B$3,O248,-V248)*constantes!$B$3)</f>
        <v>224.47378466092658</v>
      </c>
      <c r="Y248" s="84">
        <f t="shared" ref="Y248:Y255" si="19">S248/E248*1000</f>
        <v>1800</v>
      </c>
      <c r="Z248">
        <v>257</v>
      </c>
    </row>
    <row r="249" spans="1:26">
      <c r="A249" s="289">
        <v>7258</v>
      </c>
      <c r="B249" s="23" t="str">
        <f t="shared" si="17"/>
        <v>TelesP-SE_1500__kV_258</v>
      </c>
      <c r="C249" s="23">
        <v>816</v>
      </c>
      <c r="D249" s="141" t="str">
        <f>VLOOKUP(C249,tab_corredor!$A$2:$B$50,2,0)</f>
        <v>TelesP-SE</v>
      </c>
      <c r="E249" s="23">
        <v>1500</v>
      </c>
      <c r="F249" s="23" t="s">
        <v>2674</v>
      </c>
      <c r="G249" s="23">
        <v>1500</v>
      </c>
      <c r="H249" s="23">
        <v>1500</v>
      </c>
      <c r="I249" s="393">
        <v>5.0000000000000004E-6</v>
      </c>
      <c r="J249" s="393">
        <v>5.0000000000000004E-6</v>
      </c>
      <c r="K249" s="289">
        <v>1</v>
      </c>
      <c r="L249" s="290" t="s">
        <v>2622</v>
      </c>
      <c r="M249" s="23">
        <v>2015</v>
      </c>
      <c r="N249" s="23">
        <v>2100</v>
      </c>
      <c r="O249" s="291">
        <v>25</v>
      </c>
      <c r="P249" s="292">
        <v>2700</v>
      </c>
      <c r="Q249" s="293">
        <v>1</v>
      </c>
      <c r="R249" s="23"/>
      <c r="S249" s="147">
        <f t="shared" si="16"/>
        <v>2700</v>
      </c>
      <c r="T249" s="147">
        <f ca="1">IF(S249=0,"",S249*(OFFSET(cod_desembolso!$A$1,Q249,23)))</f>
        <v>2805.9223082615817</v>
      </c>
      <c r="U249" s="148">
        <f>(constantes!$B$3*(1+constantes!$B$3)^(O249))/((1+constantes!$B$3)^(O249)-1)</f>
        <v>9.3678779051968114E-2</v>
      </c>
      <c r="V249" s="147">
        <f t="shared" ca="1" si="18"/>
        <v>262.85537595262508</v>
      </c>
      <c r="W249" s="147">
        <f ca="1">(IF(S249=0,"",V249/constantes!$B$3))*1</f>
        <v>3285.6921994078134</v>
      </c>
      <c r="X249" s="149">
        <f ca="1">IF(S249=0,"",PV(constantes!$B$3,O249,-V249)*constantes!$B$3)</f>
        <v>224.47378466092658</v>
      </c>
      <c r="Y249" s="84">
        <f t="shared" si="19"/>
        <v>1800</v>
      </c>
      <c r="Z249">
        <v>258</v>
      </c>
    </row>
    <row r="250" spans="1:26">
      <c r="A250" s="289">
        <v>7259</v>
      </c>
      <c r="B250" s="23" t="str">
        <f t="shared" si="17"/>
        <v>TelesP-SE_1500__kV_259</v>
      </c>
      <c r="C250" s="23">
        <v>816</v>
      </c>
      <c r="D250" s="141" t="str">
        <f>VLOOKUP(C250,tab_corredor!$A$2:$B$50,2,0)</f>
        <v>TelesP-SE</v>
      </c>
      <c r="E250" s="23">
        <v>1500</v>
      </c>
      <c r="F250" s="23" t="s">
        <v>2674</v>
      </c>
      <c r="G250" s="23">
        <v>1500</v>
      </c>
      <c r="H250" s="23">
        <v>1500</v>
      </c>
      <c r="I250" s="393">
        <v>5.0000000000000004E-6</v>
      </c>
      <c r="J250" s="393">
        <v>5.0000000000000004E-6</v>
      </c>
      <c r="K250" s="289">
        <v>1</v>
      </c>
      <c r="L250" s="290" t="s">
        <v>2622</v>
      </c>
      <c r="M250" s="23">
        <v>2015</v>
      </c>
      <c r="N250" s="23">
        <v>2100</v>
      </c>
      <c r="O250" s="291">
        <v>25</v>
      </c>
      <c r="P250" s="292">
        <v>2700</v>
      </c>
      <c r="Q250" s="293">
        <v>1</v>
      </c>
      <c r="R250" s="23"/>
      <c r="S250" s="147">
        <f t="shared" si="16"/>
        <v>2700</v>
      </c>
      <c r="T250" s="147">
        <f ca="1">IF(S250=0,"",S250*(OFFSET(cod_desembolso!$A$1,Q250,23)))</f>
        <v>2805.9223082615817</v>
      </c>
      <c r="U250" s="148">
        <f>(constantes!$B$3*(1+constantes!$B$3)^(O250))/((1+constantes!$B$3)^(O250)-1)</f>
        <v>9.3678779051968114E-2</v>
      </c>
      <c r="V250" s="147">
        <f t="shared" ca="1" si="18"/>
        <v>262.85537595262508</v>
      </c>
      <c r="W250" s="147">
        <f ca="1">(IF(S250=0,"",V250/constantes!$B$3))*1</f>
        <v>3285.6921994078134</v>
      </c>
      <c r="X250" s="149">
        <f ca="1">IF(S250=0,"",PV(constantes!$B$3,O250,-V250)*constantes!$B$3)</f>
        <v>224.47378466092658</v>
      </c>
      <c r="Y250" s="84">
        <f t="shared" si="19"/>
        <v>1800</v>
      </c>
      <c r="Z250">
        <v>259</v>
      </c>
    </row>
    <row r="251" spans="1:26">
      <c r="A251" s="289">
        <v>7260</v>
      </c>
      <c r="B251" s="23" t="str">
        <f t="shared" si="17"/>
        <v>TelesP-SE_1500__kV_260</v>
      </c>
      <c r="C251" s="23">
        <v>816</v>
      </c>
      <c r="D251" s="141" t="str">
        <f>VLOOKUP(C251,tab_corredor!$A$2:$B$50,2,0)</f>
        <v>TelesP-SE</v>
      </c>
      <c r="E251" s="23">
        <v>1500</v>
      </c>
      <c r="F251" s="23" t="s">
        <v>2674</v>
      </c>
      <c r="G251" s="23">
        <v>1500</v>
      </c>
      <c r="H251" s="23">
        <v>1500</v>
      </c>
      <c r="I251" s="393">
        <v>5.0000000000000004E-6</v>
      </c>
      <c r="J251" s="393">
        <v>5.0000000000000004E-6</v>
      </c>
      <c r="K251" s="289">
        <v>1</v>
      </c>
      <c r="L251" s="290" t="s">
        <v>2622</v>
      </c>
      <c r="M251" s="23">
        <v>2015</v>
      </c>
      <c r="N251" s="23">
        <v>2100</v>
      </c>
      <c r="O251" s="291">
        <v>25</v>
      </c>
      <c r="P251" s="292">
        <v>2700</v>
      </c>
      <c r="Q251" s="293">
        <v>1</v>
      </c>
      <c r="R251" s="23"/>
      <c r="S251" s="147">
        <f t="shared" si="16"/>
        <v>2700</v>
      </c>
      <c r="T251" s="147">
        <f ca="1">IF(S251=0,"",S251*(OFFSET(cod_desembolso!$A$1,Q251,23)))</f>
        <v>2805.9223082615817</v>
      </c>
      <c r="U251" s="148">
        <f>(constantes!$B$3*(1+constantes!$B$3)^(O251))/((1+constantes!$B$3)^(O251)-1)</f>
        <v>9.3678779051968114E-2</v>
      </c>
      <c r="V251" s="147">
        <f t="shared" ca="1" si="18"/>
        <v>262.85537595262508</v>
      </c>
      <c r="W251" s="147">
        <f ca="1">(IF(S251=0,"",V251/constantes!$B$3))*1</f>
        <v>3285.6921994078134</v>
      </c>
      <c r="X251" s="149">
        <f ca="1">IF(S251=0,"",PV(constantes!$B$3,O251,-V251)*constantes!$B$3)</f>
        <v>224.47378466092658</v>
      </c>
      <c r="Y251" s="84">
        <f t="shared" si="19"/>
        <v>1800</v>
      </c>
      <c r="Z251">
        <v>260</v>
      </c>
    </row>
    <row r="252" spans="1:26">
      <c r="A252" s="289">
        <v>7261</v>
      </c>
      <c r="B252" s="23" t="str">
        <f t="shared" si="17"/>
        <v>TelesP-SE_1500__kV_261</v>
      </c>
      <c r="C252" s="23">
        <v>816</v>
      </c>
      <c r="D252" s="141" t="str">
        <f>VLOOKUP(C252,tab_corredor!$A$2:$B$50,2,0)</f>
        <v>TelesP-SE</v>
      </c>
      <c r="E252" s="23">
        <v>1500</v>
      </c>
      <c r="F252" s="23" t="s">
        <v>2674</v>
      </c>
      <c r="G252" s="23">
        <v>1500</v>
      </c>
      <c r="H252" s="23">
        <v>1500</v>
      </c>
      <c r="I252" s="393">
        <v>5.0000000000000004E-6</v>
      </c>
      <c r="J252" s="393">
        <v>5.0000000000000004E-6</v>
      </c>
      <c r="K252" s="289">
        <v>1</v>
      </c>
      <c r="L252" s="290" t="s">
        <v>2622</v>
      </c>
      <c r="M252" s="23">
        <v>2015</v>
      </c>
      <c r="N252" s="23">
        <v>2100</v>
      </c>
      <c r="O252" s="291">
        <v>25</v>
      </c>
      <c r="P252" s="292">
        <v>2700</v>
      </c>
      <c r="Q252" s="293">
        <v>1</v>
      </c>
      <c r="R252" s="23"/>
      <c r="S252" s="147">
        <f t="shared" si="16"/>
        <v>2700</v>
      </c>
      <c r="T252" s="147">
        <f ca="1">IF(S252=0,"",S252*(OFFSET(cod_desembolso!$A$1,Q252,23)))</f>
        <v>2805.9223082615817</v>
      </c>
      <c r="U252" s="148">
        <f>(constantes!$B$3*(1+constantes!$B$3)^(O252))/((1+constantes!$B$3)^(O252)-1)</f>
        <v>9.3678779051968114E-2</v>
      </c>
      <c r="V252" s="147">
        <f t="shared" ca="1" si="18"/>
        <v>262.85537595262508</v>
      </c>
      <c r="W252" s="147">
        <f ca="1">(IF(S252=0,"",V252/constantes!$B$3))*1</f>
        <v>3285.6921994078134</v>
      </c>
      <c r="X252" s="149">
        <f ca="1">IF(S252=0,"",PV(constantes!$B$3,O252,-V252)*constantes!$B$3)</f>
        <v>224.47378466092658</v>
      </c>
      <c r="Y252" s="84">
        <f t="shared" si="19"/>
        <v>1800</v>
      </c>
      <c r="Z252">
        <v>261</v>
      </c>
    </row>
    <row r="253" spans="1:26">
      <c r="A253" s="289">
        <v>7262</v>
      </c>
      <c r="B253" s="23" t="str">
        <f t="shared" si="17"/>
        <v>TelesP-SE_1500__kV_262</v>
      </c>
      <c r="C253" s="23">
        <v>816</v>
      </c>
      <c r="D253" s="141" t="str">
        <f>VLOOKUP(C253,tab_corredor!$A$2:$B$50,2,0)</f>
        <v>TelesP-SE</v>
      </c>
      <c r="E253" s="23">
        <v>1500</v>
      </c>
      <c r="F253" s="23" t="s">
        <v>2674</v>
      </c>
      <c r="G253" s="23">
        <v>1500</v>
      </c>
      <c r="H253" s="23">
        <v>1500</v>
      </c>
      <c r="I253" s="393">
        <v>5.0000000000000004E-6</v>
      </c>
      <c r="J253" s="393">
        <v>5.0000000000000004E-6</v>
      </c>
      <c r="K253" s="289">
        <v>1</v>
      </c>
      <c r="L253" s="290" t="s">
        <v>2622</v>
      </c>
      <c r="M253" s="23">
        <v>2015</v>
      </c>
      <c r="N253" s="23">
        <v>2100</v>
      </c>
      <c r="O253" s="291">
        <v>25</v>
      </c>
      <c r="P253" s="292">
        <v>2700</v>
      </c>
      <c r="Q253" s="293">
        <v>1</v>
      </c>
      <c r="R253" s="23"/>
      <c r="S253" s="147">
        <f t="shared" si="16"/>
        <v>2700</v>
      </c>
      <c r="T253" s="147">
        <f ca="1">IF(S253=0,"",S253*(OFFSET(cod_desembolso!$A$1,Q253,23)))</f>
        <v>2805.9223082615817</v>
      </c>
      <c r="U253" s="148">
        <f>(constantes!$B$3*(1+constantes!$B$3)^(O253))/((1+constantes!$B$3)^(O253)-1)</f>
        <v>9.3678779051968114E-2</v>
      </c>
      <c r="V253" s="147">
        <f t="shared" ca="1" si="18"/>
        <v>262.85537595262508</v>
      </c>
      <c r="W253" s="147">
        <f ca="1">(IF(S253=0,"",V253/constantes!$B$3))*1</f>
        <v>3285.6921994078134</v>
      </c>
      <c r="X253" s="149">
        <f ca="1">IF(S253=0,"",PV(constantes!$B$3,O253,-V253)*constantes!$B$3)</f>
        <v>224.47378466092658</v>
      </c>
      <c r="Y253" s="84">
        <f t="shared" si="19"/>
        <v>1800</v>
      </c>
      <c r="Z253">
        <v>262</v>
      </c>
    </row>
    <row r="254" spans="1:26">
      <c r="A254" s="289">
        <v>7263</v>
      </c>
      <c r="B254" s="23" t="str">
        <f t="shared" si="17"/>
        <v>TelesP-SE_1500__kV_263</v>
      </c>
      <c r="C254" s="23">
        <v>816</v>
      </c>
      <c r="D254" s="141" t="str">
        <f>VLOOKUP(C254,tab_corredor!$A$2:$B$50,2,0)</f>
        <v>TelesP-SE</v>
      </c>
      <c r="E254" s="23">
        <v>1500</v>
      </c>
      <c r="F254" s="23" t="s">
        <v>2674</v>
      </c>
      <c r="G254" s="23">
        <v>1500</v>
      </c>
      <c r="H254" s="23">
        <v>1500</v>
      </c>
      <c r="I254" s="393">
        <v>5.0000000000000004E-6</v>
      </c>
      <c r="J254" s="393">
        <v>5.0000000000000004E-6</v>
      </c>
      <c r="K254" s="289">
        <v>1</v>
      </c>
      <c r="L254" s="290" t="s">
        <v>2622</v>
      </c>
      <c r="M254" s="23">
        <v>2015</v>
      </c>
      <c r="N254" s="23">
        <v>2100</v>
      </c>
      <c r="O254" s="291">
        <v>25</v>
      </c>
      <c r="P254" s="292">
        <v>2700</v>
      </c>
      <c r="Q254" s="293">
        <v>1</v>
      </c>
      <c r="R254" s="23"/>
      <c r="S254" s="147">
        <f t="shared" si="16"/>
        <v>2700</v>
      </c>
      <c r="T254" s="147">
        <f ca="1">IF(S254=0,"",S254*(OFFSET(cod_desembolso!$A$1,Q254,23)))</f>
        <v>2805.9223082615817</v>
      </c>
      <c r="U254" s="148">
        <f>(constantes!$B$3*(1+constantes!$B$3)^(O254))/((1+constantes!$B$3)^(O254)-1)</f>
        <v>9.3678779051968114E-2</v>
      </c>
      <c r="V254" s="147">
        <f t="shared" ca="1" si="18"/>
        <v>262.85537595262508</v>
      </c>
      <c r="W254" s="147">
        <f ca="1">(IF(S254=0,"",V254/constantes!$B$3))*1</f>
        <v>3285.6921994078134</v>
      </c>
      <c r="X254" s="149">
        <f ca="1">IF(S254=0,"",PV(constantes!$B$3,O254,-V254)*constantes!$B$3)</f>
        <v>224.47378466092658</v>
      </c>
      <c r="Y254" s="84">
        <f t="shared" si="19"/>
        <v>1800</v>
      </c>
      <c r="Z254">
        <v>263</v>
      </c>
    </row>
    <row r="255" spans="1:26">
      <c r="A255" s="289">
        <v>7264</v>
      </c>
      <c r="B255" s="23" t="str">
        <f t="shared" si="17"/>
        <v>TelesP-SE_1500__kV_264</v>
      </c>
      <c r="C255" s="23">
        <v>816</v>
      </c>
      <c r="D255" s="141" t="str">
        <f>VLOOKUP(C255,tab_corredor!$A$2:$B$50,2,0)</f>
        <v>TelesP-SE</v>
      </c>
      <c r="E255" s="23">
        <v>1500</v>
      </c>
      <c r="F255" s="23" t="s">
        <v>2674</v>
      </c>
      <c r="G255" s="23">
        <v>1500</v>
      </c>
      <c r="H255" s="23">
        <v>1500</v>
      </c>
      <c r="I255" s="393">
        <v>5.0000000000000004E-6</v>
      </c>
      <c r="J255" s="393">
        <v>5.0000000000000004E-6</v>
      </c>
      <c r="K255" s="289">
        <v>1</v>
      </c>
      <c r="L255" s="290" t="s">
        <v>2622</v>
      </c>
      <c r="M255" s="23">
        <v>2015</v>
      </c>
      <c r="N255" s="23">
        <v>2100</v>
      </c>
      <c r="O255" s="291">
        <v>25</v>
      </c>
      <c r="P255" s="292">
        <v>2700</v>
      </c>
      <c r="Q255" s="293">
        <v>1</v>
      </c>
      <c r="R255" s="23"/>
      <c r="S255" s="147">
        <f t="shared" si="16"/>
        <v>2700</v>
      </c>
      <c r="T255" s="147">
        <f ca="1">IF(S255=0,"",S255*(OFFSET(cod_desembolso!$A$1,Q255,23)))</f>
        <v>2805.9223082615817</v>
      </c>
      <c r="U255" s="148">
        <f>(constantes!$B$3*(1+constantes!$B$3)^(O255))/((1+constantes!$B$3)^(O255)-1)</f>
        <v>9.3678779051968114E-2</v>
      </c>
      <c r="V255" s="147">
        <f t="shared" ca="1" si="18"/>
        <v>262.85537595262508</v>
      </c>
      <c r="W255" s="147">
        <f ca="1">(IF(S255=0,"",V255/constantes!$B$3))*1</f>
        <v>3285.6921994078134</v>
      </c>
      <c r="X255" s="149">
        <f ca="1">IF(S255=0,"",PV(constantes!$B$3,O255,-V255)*constantes!$B$3)</f>
        <v>224.47378466092658</v>
      </c>
      <c r="Y255" s="84">
        <f t="shared" si="19"/>
        <v>1800</v>
      </c>
      <c r="Z255">
        <v>264</v>
      </c>
    </row>
    <row r="256" spans="1:26">
      <c r="A256" s="289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1" t="str">
        <f>VLOOKUP(C256,tab_corredor!$A$2:$B$50,2,0)</f>
        <v>SE-Sul</v>
      </c>
      <c r="E256" s="23">
        <v>1500</v>
      </c>
      <c r="F256" s="23" t="s">
        <v>2674</v>
      </c>
      <c r="G256" s="23">
        <v>1500</v>
      </c>
      <c r="H256" s="23">
        <v>1500</v>
      </c>
      <c r="I256" s="393">
        <v>5.0000000000000004E-6</v>
      </c>
      <c r="J256" s="393">
        <v>5.0000000000000004E-6</v>
      </c>
      <c r="K256" s="289">
        <v>1</v>
      </c>
      <c r="L256" s="290" t="s">
        <v>2622</v>
      </c>
      <c r="M256" s="23">
        <v>2015</v>
      </c>
      <c r="N256" s="23">
        <v>2100</v>
      </c>
      <c r="O256" s="291">
        <v>25</v>
      </c>
      <c r="P256" s="292">
        <v>1200</v>
      </c>
      <c r="Q256" s="293">
        <v>1</v>
      </c>
      <c r="R256" s="23"/>
      <c r="S256" s="147">
        <f t="shared" ref="S256:S266" si="21">P256+R256</f>
        <v>1200</v>
      </c>
      <c r="T256" s="147">
        <f ca="1">IF(S256=0,"",S256*(OFFSET(cod_desembolso!$A$1,Q256,23)))</f>
        <v>1247.0765814495917</v>
      </c>
      <c r="U256" s="148">
        <f>(constantes!$B$3*(1+constantes!$B$3)^(O256))/((1+constantes!$B$3)^(O256)-1)</f>
        <v>9.3678779051968114E-2</v>
      </c>
      <c r="V256" s="147">
        <f t="shared" ref="V256:V266" ca="1" si="22">IF(S256=0,"",T256*U256)</f>
        <v>116.82461153450002</v>
      </c>
      <c r="W256" s="147">
        <f ca="1">(IF(S256=0,"",V256/constantes!$B$3))*1</f>
        <v>1460.3076441812502</v>
      </c>
      <c r="X256" s="149">
        <f ca="1">IF(S256=0,"",PV(constantes!$B$3,O256,-V256)*constantes!$B$3)</f>
        <v>99.766126515967343</v>
      </c>
      <c r="Y256" s="84">
        <f t="shared" ref="Y256:Y266" si="23">S256/E256*1000</f>
        <v>800</v>
      </c>
      <c r="Z256">
        <v>265</v>
      </c>
    </row>
    <row r="257" spans="1:26">
      <c r="A257" s="289">
        <v>7266</v>
      </c>
      <c r="B257" s="23" t="str">
        <f t="shared" si="20"/>
        <v>SE-Sul_1500__kV_266</v>
      </c>
      <c r="C257" s="23">
        <v>801</v>
      </c>
      <c r="D257" s="141" t="str">
        <f>VLOOKUP(C257,tab_corredor!$A$2:$B$50,2,0)</f>
        <v>SE-Sul</v>
      </c>
      <c r="E257" s="23">
        <v>1500</v>
      </c>
      <c r="F257" s="23" t="s">
        <v>2674</v>
      </c>
      <c r="G257" s="23">
        <v>1500</v>
      </c>
      <c r="H257" s="23">
        <v>1500</v>
      </c>
      <c r="I257" s="393">
        <v>5.0000000000000004E-6</v>
      </c>
      <c r="J257" s="393">
        <v>5.0000000000000004E-6</v>
      </c>
      <c r="K257" s="289">
        <v>1</v>
      </c>
      <c r="L257" s="290" t="s">
        <v>2622</v>
      </c>
      <c r="M257" s="23">
        <v>2015</v>
      </c>
      <c r="N257" s="23">
        <v>2100</v>
      </c>
      <c r="O257" s="291">
        <v>25</v>
      </c>
      <c r="P257" s="292">
        <v>1200</v>
      </c>
      <c r="Q257" s="293">
        <v>1</v>
      </c>
      <c r="R257" s="23"/>
      <c r="S257" s="147">
        <f t="shared" si="21"/>
        <v>1200</v>
      </c>
      <c r="T257" s="147">
        <f ca="1">IF(S257=0,"",S257*(OFFSET(cod_desembolso!$A$1,Q257,23)))</f>
        <v>1247.0765814495917</v>
      </c>
      <c r="U257" s="148">
        <f>(constantes!$B$3*(1+constantes!$B$3)^(O257))/((1+constantes!$B$3)^(O257)-1)</f>
        <v>9.3678779051968114E-2</v>
      </c>
      <c r="V257" s="147">
        <f t="shared" ca="1" si="22"/>
        <v>116.82461153450002</v>
      </c>
      <c r="W257" s="147">
        <f ca="1">(IF(S257=0,"",V257/constantes!$B$3))*1</f>
        <v>1460.3076441812502</v>
      </c>
      <c r="X257" s="149">
        <f ca="1">IF(S257=0,"",PV(constantes!$B$3,O257,-V257)*constantes!$B$3)</f>
        <v>99.766126515967343</v>
      </c>
      <c r="Y257" s="84">
        <f t="shared" si="23"/>
        <v>800</v>
      </c>
      <c r="Z257">
        <v>266</v>
      </c>
    </row>
    <row r="258" spans="1:26">
      <c r="A258" s="289">
        <v>7267</v>
      </c>
      <c r="B258" s="23" t="str">
        <f t="shared" si="20"/>
        <v>SE-Sul_1500__kV_267</v>
      </c>
      <c r="C258" s="23">
        <v>801</v>
      </c>
      <c r="D258" s="141" t="str">
        <f>VLOOKUP(C258,tab_corredor!$A$2:$B$50,2,0)</f>
        <v>SE-Sul</v>
      </c>
      <c r="E258" s="23">
        <v>1500</v>
      </c>
      <c r="F258" s="23" t="s">
        <v>2674</v>
      </c>
      <c r="G258" s="23">
        <v>1500</v>
      </c>
      <c r="H258" s="23">
        <v>1500</v>
      </c>
      <c r="I258" s="393">
        <v>5.0000000000000004E-6</v>
      </c>
      <c r="J258" s="393">
        <v>5.0000000000000004E-6</v>
      </c>
      <c r="K258" s="289">
        <v>1</v>
      </c>
      <c r="L258" s="290" t="s">
        <v>2622</v>
      </c>
      <c r="M258" s="23">
        <v>2015</v>
      </c>
      <c r="N258" s="23">
        <v>2100</v>
      </c>
      <c r="O258" s="291">
        <v>25</v>
      </c>
      <c r="P258" s="292">
        <v>1200</v>
      </c>
      <c r="Q258" s="293">
        <v>1</v>
      </c>
      <c r="R258" s="23"/>
      <c r="S258" s="147">
        <f t="shared" si="21"/>
        <v>1200</v>
      </c>
      <c r="T258" s="147">
        <f ca="1">IF(S258=0,"",S258*(OFFSET(cod_desembolso!$A$1,Q258,23)))</f>
        <v>1247.0765814495917</v>
      </c>
      <c r="U258" s="148">
        <f>(constantes!$B$3*(1+constantes!$B$3)^(O258))/((1+constantes!$B$3)^(O258)-1)</f>
        <v>9.3678779051968114E-2</v>
      </c>
      <c r="V258" s="147">
        <f t="shared" ca="1" si="22"/>
        <v>116.82461153450002</v>
      </c>
      <c r="W258" s="147">
        <f ca="1">(IF(S258=0,"",V258/constantes!$B$3))*1</f>
        <v>1460.3076441812502</v>
      </c>
      <c r="X258" s="149">
        <f ca="1">IF(S258=0,"",PV(constantes!$B$3,O258,-V258)*constantes!$B$3)</f>
        <v>99.766126515967343</v>
      </c>
      <c r="Y258" s="84">
        <f t="shared" si="23"/>
        <v>800</v>
      </c>
      <c r="Z258">
        <v>267</v>
      </c>
    </row>
    <row r="259" spans="1:26">
      <c r="A259" s="289">
        <v>7268</v>
      </c>
      <c r="B259" s="23" t="str">
        <f t="shared" si="20"/>
        <v>SE-Sul_1500__kV_268</v>
      </c>
      <c r="C259" s="23">
        <v>801</v>
      </c>
      <c r="D259" s="141" t="str">
        <f>VLOOKUP(C259,tab_corredor!$A$2:$B$50,2,0)</f>
        <v>SE-Sul</v>
      </c>
      <c r="E259" s="23">
        <v>1500</v>
      </c>
      <c r="F259" s="23" t="s">
        <v>2674</v>
      </c>
      <c r="G259" s="23">
        <v>1500</v>
      </c>
      <c r="H259" s="23">
        <v>1500</v>
      </c>
      <c r="I259" s="393">
        <v>5.0000000000000004E-6</v>
      </c>
      <c r="J259" s="393">
        <v>5.0000000000000004E-6</v>
      </c>
      <c r="K259" s="289">
        <v>1</v>
      </c>
      <c r="L259" s="290" t="s">
        <v>2622</v>
      </c>
      <c r="M259" s="23">
        <v>2015</v>
      </c>
      <c r="N259" s="23">
        <v>2100</v>
      </c>
      <c r="O259" s="291">
        <v>25</v>
      </c>
      <c r="P259" s="292">
        <v>1200</v>
      </c>
      <c r="Q259" s="293">
        <v>1</v>
      </c>
      <c r="R259" s="23"/>
      <c r="S259" s="147">
        <f t="shared" si="21"/>
        <v>1200</v>
      </c>
      <c r="T259" s="147">
        <f ca="1">IF(S259=0,"",S259*(OFFSET(cod_desembolso!$A$1,Q259,23)))</f>
        <v>1247.0765814495917</v>
      </c>
      <c r="U259" s="148">
        <f>(constantes!$B$3*(1+constantes!$B$3)^(O259))/((1+constantes!$B$3)^(O259)-1)</f>
        <v>9.3678779051968114E-2</v>
      </c>
      <c r="V259" s="147">
        <f t="shared" ca="1" si="22"/>
        <v>116.82461153450002</v>
      </c>
      <c r="W259" s="147">
        <f ca="1">(IF(S259=0,"",V259/constantes!$B$3))*1</f>
        <v>1460.3076441812502</v>
      </c>
      <c r="X259" s="149">
        <f ca="1">IF(S259=0,"",PV(constantes!$B$3,O259,-V259)*constantes!$B$3)</f>
        <v>99.766126515967343</v>
      </c>
      <c r="Y259" s="84">
        <f t="shared" si="23"/>
        <v>800</v>
      </c>
      <c r="Z259">
        <v>268</v>
      </c>
    </row>
    <row r="260" spans="1:26">
      <c r="A260" s="289">
        <v>7269</v>
      </c>
      <c r="B260" s="23" t="str">
        <f t="shared" si="20"/>
        <v>SE-Sul_1500__kV_269</v>
      </c>
      <c r="C260" s="23">
        <v>801</v>
      </c>
      <c r="D260" s="141" t="str">
        <f>VLOOKUP(C260,tab_corredor!$A$2:$B$50,2,0)</f>
        <v>SE-Sul</v>
      </c>
      <c r="E260" s="23">
        <v>1500</v>
      </c>
      <c r="F260" s="23" t="s">
        <v>2674</v>
      </c>
      <c r="G260" s="23">
        <v>1500</v>
      </c>
      <c r="H260" s="23">
        <v>1500</v>
      </c>
      <c r="I260" s="393">
        <v>5.0000000000000004E-6</v>
      </c>
      <c r="J260" s="393">
        <v>5.0000000000000004E-6</v>
      </c>
      <c r="K260" s="289">
        <v>1</v>
      </c>
      <c r="L260" s="290" t="s">
        <v>2622</v>
      </c>
      <c r="M260" s="23">
        <v>2015</v>
      </c>
      <c r="N260" s="23">
        <v>2100</v>
      </c>
      <c r="O260" s="291">
        <v>25</v>
      </c>
      <c r="P260" s="292">
        <v>1200</v>
      </c>
      <c r="Q260" s="293">
        <v>1</v>
      </c>
      <c r="R260" s="23"/>
      <c r="S260" s="147">
        <f t="shared" si="21"/>
        <v>1200</v>
      </c>
      <c r="T260" s="147">
        <f ca="1">IF(S260=0,"",S260*(OFFSET(cod_desembolso!$A$1,Q260,23)))</f>
        <v>1247.0765814495917</v>
      </c>
      <c r="U260" s="148">
        <f>(constantes!$B$3*(1+constantes!$B$3)^(O260))/((1+constantes!$B$3)^(O260)-1)</f>
        <v>9.3678779051968114E-2</v>
      </c>
      <c r="V260" s="147">
        <f t="shared" ca="1" si="22"/>
        <v>116.82461153450002</v>
      </c>
      <c r="W260" s="147">
        <f ca="1">(IF(S260=0,"",V260/constantes!$B$3))*1</f>
        <v>1460.3076441812502</v>
      </c>
      <c r="X260" s="149">
        <f ca="1">IF(S260=0,"",PV(constantes!$B$3,O260,-V260)*constantes!$B$3)</f>
        <v>99.766126515967343</v>
      </c>
      <c r="Y260" s="84">
        <f t="shared" si="23"/>
        <v>800</v>
      </c>
      <c r="Z260">
        <v>269</v>
      </c>
    </row>
    <row r="261" spans="1:26">
      <c r="A261" s="289">
        <v>7270</v>
      </c>
      <c r="B261" s="23" t="str">
        <f t="shared" si="20"/>
        <v>SE-Sul_1500__kV_270</v>
      </c>
      <c r="C261" s="23">
        <v>801</v>
      </c>
      <c r="D261" s="141" t="str">
        <f>VLOOKUP(C261,tab_corredor!$A$2:$B$50,2,0)</f>
        <v>SE-Sul</v>
      </c>
      <c r="E261" s="23">
        <v>1500</v>
      </c>
      <c r="F261" s="23" t="s">
        <v>2674</v>
      </c>
      <c r="G261" s="23">
        <v>1500</v>
      </c>
      <c r="H261" s="23">
        <v>1500</v>
      </c>
      <c r="I261" s="393">
        <v>5.0000000000000004E-6</v>
      </c>
      <c r="J261" s="393">
        <v>5.0000000000000004E-6</v>
      </c>
      <c r="K261" s="289">
        <v>1</v>
      </c>
      <c r="L261" s="290" t="s">
        <v>2622</v>
      </c>
      <c r="M261" s="23">
        <v>2015</v>
      </c>
      <c r="N261" s="23">
        <v>2100</v>
      </c>
      <c r="O261" s="291">
        <v>25</v>
      </c>
      <c r="P261" s="292">
        <v>1200</v>
      </c>
      <c r="Q261" s="293">
        <v>1</v>
      </c>
      <c r="R261" s="23"/>
      <c r="S261" s="147">
        <f t="shared" si="21"/>
        <v>1200</v>
      </c>
      <c r="T261" s="147">
        <f ca="1">IF(S261=0,"",S261*(OFFSET(cod_desembolso!$A$1,Q261,23)))</f>
        <v>1247.0765814495917</v>
      </c>
      <c r="U261" s="148">
        <f>(constantes!$B$3*(1+constantes!$B$3)^(O261))/((1+constantes!$B$3)^(O261)-1)</f>
        <v>9.3678779051968114E-2</v>
      </c>
      <c r="V261" s="147">
        <f t="shared" ca="1" si="22"/>
        <v>116.82461153450002</v>
      </c>
      <c r="W261" s="147">
        <f ca="1">(IF(S261=0,"",V261/constantes!$B$3))*1</f>
        <v>1460.3076441812502</v>
      </c>
      <c r="X261" s="149">
        <f ca="1">IF(S261=0,"",PV(constantes!$B$3,O261,-V261)*constantes!$B$3)</f>
        <v>99.766126515967343</v>
      </c>
      <c r="Y261" s="84">
        <f t="shared" si="23"/>
        <v>800</v>
      </c>
      <c r="Z261">
        <v>270</v>
      </c>
    </row>
    <row r="262" spans="1:26">
      <c r="A262" s="289">
        <v>7271</v>
      </c>
      <c r="B262" s="23" t="str">
        <f t="shared" si="20"/>
        <v>SE-Sul_1500__kV_271</v>
      </c>
      <c r="C262" s="23">
        <v>801</v>
      </c>
      <c r="D262" s="141" t="str">
        <f>VLOOKUP(C262,tab_corredor!$A$2:$B$50,2,0)</f>
        <v>SE-Sul</v>
      </c>
      <c r="E262" s="23">
        <v>1500</v>
      </c>
      <c r="F262" s="23" t="s">
        <v>2674</v>
      </c>
      <c r="G262" s="23">
        <v>1500</v>
      </c>
      <c r="H262" s="23">
        <v>1500</v>
      </c>
      <c r="I262" s="393">
        <v>5.0000000000000004E-6</v>
      </c>
      <c r="J262" s="393">
        <v>5.0000000000000004E-6</v>
      </c>
      <c r="K262" s="289">
        <v>1</v>
      </c>
      <c r="L262" s="290" t="s">
        <v>2622</v>
      </c>
      <c r="M262" s="23">
        <v>2015</v>
      </c>
      <c r="N262" s="23">
        <v>2100</v>
      </c>
      <c r="O262" s="291">
        <v>25</v>
      </c>
      <c r="P262" s="292">
        <v>1200</v>
      </c>
      <c r="Q262" s="293">
        <v>1</v>
      </c>
      <c r="R262" s="23"/>
      <c r="S262" s="147">
        <f t="shared" si="21"/>
        <v>1200</v>
      </c>
      <c r="T262" s="147">
        <f ca="1">IF(S262=0,"",S262*(OFFSET(cod_desembolso!$A$1,Q262,23)))</f>
        <v>1247.0765814495917</v>
      </c>
      <c r="U262" s="148">
        <f>(constantes!$B$3*(1+constantes!$B$3)^(O262))/((1+constantes!$B$3)^(O262)-1)</f>
        <v>9.3678779051968114E-2</v>
      </c>
      <c r="V262" s="147">
        <f t="shared" ca="1" si="22"/>
        <v>116.82461153450002</v>
      </c>
      <c r="W262" s="147">
        <f ca="1">(IF(S262=0,"",V262/constantes!$B$3))*1</f>
        <v>1460.3076441812502</v>
      </c>
      <c r="X262" s="149">
        <f ca="1">IF(S262=0,"",PV(constantes!$B$3,O262,-V262)*constantes!$B$3)</f>
        <v>99.766126515967343</v>
      </c>
      <c r="Y262" s="84">
        <f t="shared" si="23"/>
        <v>800</v>
      </c>
      <c r="Z262">
        <v>271</v>
      </c>
    </row>
    <row r="263" spans="1:26">
      <c r="A263" s="289">
        <v>7272</v>
      </c>
      <c r="B263" s="23" t="str">
        <f t="shared" si="20"/>
        <v>SE-Sul_1500__kV_272</v>
      </c>
      <c r="C263" s="23">
        <v>801</v>
      </c>
      <c r="D263" s="141" t="str">
        <f>VLOOKUP(C263,tab_corredor!$A$2:$B$50,2,0)</f>
        <v>SE-Sul</v>
      </c>
      <c r="E263" s="23">
        <v>1500</v>
      </c>
      <c r="F263" s="23" t="s">
        <v>2674</v>
      </c>
      <c r="G263" s="23">
        <v>1500</v>
      </c>
      <c r="H263" s="23">
        <v>1500</v>
      </c>
      <c r="I263" s="393">
        <v>5.0000000000000004E-6</v>
      </c>
      <c r="J263" s="393">
        <v>5.0000000000000004E-6</v>
      </c>
      <c r="K263" s="289">
        <v>1</v>
      </c>
      <c r="L263" s="290" t="s">
        <v>2622</v>
      </c>
      <c r="M263" s="23">
        <v>2015</v>
      </c>
      <c r="N263" s="23">
        <v>2100</v>
      </c>
      <c r="O263" s="291">
        <v>25</v>
      </c>
      <c r="P263" s="292">
        <v>1200</v>
      </c>
      <c r="Q263" s="293">
        <v>1</v>
      </c>
      <c r="R263" s="23"/>
      <c r="S263" s="147">
        <f t="shared" si="21"/>
        <v>1200</v>
      </c>
      <c r="T263" s="147">
        <f ca="1">IF(S263=0,"",S263*(OFFSET(cod_desembolso!$A$1,Q263,23)))</f>
        <v>1247.0765814495917</v>
      </c>
      <c r="U263" s="148">
        <f>(constantes!$B$3*(1+constantes!$B$3)^(O263))/((1+constantes!$B$3)^(O263)-1)</f>
        <v>9.3678779051968114E-2</v>
      </c>
      <c r="V263" s="147">
        <f t="shared" ca="1" si="22"/>
        <v>116.82461153450002</v>
      </c>
      <c r="W263" s="147">
        <f ca="1">(IF(S263=0,"",V263/constantes!$B$3))*1</f>
        <v>1460.3076441812502</v>
      </c>
      <c r="X263" s="149">
        <f ca="1">IF(S263=0,"",PV(constantes!$B$3,O263,-V263)*constantes!$B$3)</f>
        <v>99.766126515967343</v>
      </c>
      <c r="Y263" s="84">
        <f t="shared" si="23"/>
        <v>800</v>
      </c>
      <c r="Z263">
        <v>272</v>
      </c>
    </row>
    <row r="264" spans="1:26">
      <c r="A264" s="289">
        <v>7273</v>
      </c>
      <c r="B264" s="23" t="str">
        <f t="shared" si="20"/>
        <v>SE-Sul_1500__kV_273</v>
      </c>
      <c r="C264" s="23">
        <v>801</v>
      </c>
      <c r="D264" s="141" t="str">
        <f>VLOOKUP(C264,tab_corredor!$A$2:$B$50,2,0)</f>
        <v>SE-Sul</v>
      </c>
      <c r="E264" s="23">
        <v>1500</v>
      </c>
      <c r="F264" s="23" t="s">
        <v>2674</v>
      </c>
      <c r="G264" s="23">
        <v>1500</v>
      </c>
      <c r="H264" s="23">
        <v>1500</v>
      </c>
      <c r="I264" s="393">
        <v>5.0000000000000004E-6</v>
      </c>
      <c r="J264" s="393">
        <v>5.0000000000000004E-6</v>
      </c>
      <c r="K264" s="289">
        <v>1</v>
      </c>
      <c r="L264" s="290" t="s">
        <v>2622</v>
      </c>
      <c r="M264" s="23">
        <v>2015</v>
      </c>
      <c r="N264" s="23">
        <v>2100</v>
      </c>
      <c r="O264" s="291">
        <v>25</v>
      </c>
      <c r="P264" s="292">
        <v>1200</v>
      </c>
      <c r="Q264" s="293">
        <v>1</v>
      </c>
      <c r="R264" s="23"/>
      <c r="S264" s="147">
        <f t="shared" si="21"/>
        <v>1200</v>
      </c>
      <c r="T264" s="147">
        <f ca="1">IF(S264=0,"",S264*(OFFSET(cod_desembolso!$A$1,Q264,23)))</f>
        <v>1247.0765814495917</v>
      </c>
      <c r="U264" s="148">
        <f>(constantes!$B$3*(1+constantes!$B$3)^(O264))/((1+constantes!$B$3)^(O264)-1)</f>
        <v>9.3678779051968114E-2</v>
      </c>
      <c r="V264" s="147">
        <f t="shared" ca="1" si="22"/>
        <v>116.82461153450002</v>
      </c>
      <c r="W264" s="147">
        <f ca="1">(IF(S264=0,"",V264/constantes!$B$3))*1</f>
        <v>1460.3076441812502</v>
      </c>
      <c r="X264" s="149">
        <f ca="1">IF(S264=0,"",PV(constantes!$B$3,O264,-V264)*constantes!$B$3)</f>
        <v>99.766126515967343</v>
      </c>
      <c r="Y264" s="84">
        <f t="shared" si="23"/>
        <v>800</v>
      </c>
      <c r="Z264">
        <v>273</v>
      </c>
    </row>
    <row r="265" spans="1:26">
      <c r="A265" s="289">
        <v>7274</v>
      </c>
      <c r="B265" s="23" t="str">
        <f t="shared" si="20"/>
        <v>SE-Sul_1500__kV_274</v>
      </c>
      <c r="C265" s="23">
        <v>801</v>
      </c>
      <c r="D265" s="141" t="str">
        <f>VLOOKUP(C265,tab_corredor!$A$2:$B$50,2,0)</f>
        <v>SE-Sul</v>
      </c>
      <c r="E265" s="23">
        <v>1500</v>
      </c>
      <c r="F265" s="23" t="s">
        <v>2674</v>
      </c>
      <c r="G265" s="23">
        <v>1500</v>
      </c>
      <c r="H265" s="23">
        <v>1500</v>
      </c>
      <c r="I265" s="393">
        <v>5.0000000000000004E-6</v>
      </c>
      <c r="J265" s="393">
        <v>5.0000000000000004E-6</v>
      </c>
      <c r="K265" s="289">
        <v>1</v>
      </c>
      <c r="L265" s="290" t="s">
        <v>2622</v>
      </c>
      <c r="M265" s="23">
        <v>2015</v>
      </c>
      <c r="N265" s="23">
        <v>2100</v>
      </c>
      <c r="O265" s="291">
        <v>25</v>
      </c>
      <c r="P265" s="292">
        <v>1200</v>
      </c>
      <c r="Q265" s="293">
        <v>1</v>
      </c>
      <c r="R265" s="23"/>
      <c r="S265" s="147">
        <f t="shared" si="21"/>
        <v>1200</v>
      </c>
      <c r="T265" s="147">
        <f ca="1">IF(S265=0,"",S265*(OFFSET(cod_desembolso!$A$1,Q265,23)))</f>
        <v>1247.0765814495917</v>
      </c>
      <c r="U265" s="148">
        <f>(constantes!$B$3*(1+constantes!$B$3)^(O265))/((1+constantes!$B$3)^(O265)-1)</f>
        <v>9.3678779051968114E-2</v>
      </c>
      <c r="V265" s="147">
        <f t="shared" ca="1" si="22"/>
        <v>116.82461153450002</v>
      </c>
      <c r="W265" s="147">
        <f ca="1">(IF(S265=0,"",V265/constantes!$B$3))*1</f>
        <v>1460.3076441812502</v>
      </c>
      <c r="X265" s="149">
        <f ca="1">IF(S265=0,"",PV(constantes!$B$3,O265,-V265)*constantes!$B$3)</f>
        <v>99.766126515967343</v>
      </c>
      <c r="Y265" s="84">
        <f t="shared" si="23"/>
        <v>800</v>
      </c>
      <c r="Z265">
        <v>274</v>
      </c>
    </row>
    <row r="266" spans="1:26">
      <c r="A266" s="289">
        <v>7275</v>
      </c>
      <c r="B266" s="23" t="str">
        <f t="shared" si="20"/>
        <v>SE-Sul_1500__kV_275</v>
      </c>
      <c r="C266" s="23">
        <v>801</v>
      </c>
      <c r="D266" s="141" t="str">
        <f>VLOOKUP(C266,tab_corredor!$A$2:$B$50,2,0)</f>
        <v>SE-Sul</v>
      </c>
      <c r="E266" s="23">
        <v>1500</v>
      </c>
      <c r="F266" s="23" t="s">
        <v>2674</v>
      </c>
      <c r="G266" s="23">
        <v>1500</v>
      </c>
      <c r="H266" s="23">
        <v>1500</v>
      </c>
      <c r="I266" s="393">
        <v>5.0000000000000004E-6</v>
      </c>
      <c r="J266" s="393">
        <v>5.0000000000000004E-6</v>
      </c>
      <c r="K266" s="289">
        <v>1</v>
      </c>
      <c r="L266" s="290" t="s">
        <v>2622</v>
      </c>
      <c r="M266" s="23">
        <v>2015</v>
      </c>
      <c r="N266" s="23">
        <v>2100</v>
      </c>
      <c r="O266" s="291">
        <v>25</v>
      </c>
      <c r="P266" s="292">
        <v>1200</v>
      </c>
      <c r="Q266" s="293">
        <v>1</v>
      </c>
      <c r="R266" s="23"/>
      <c r="S266" s="147">
        <f t="shared" si="21"/>
        <v>1200</v>
      </c>
      <c r="T266" s="147">
        <f ca="1">IF(S266=0,"",S266*(OFFSET(cod_desembolso!$A$1,Q266,23)))</f>
        <v>1247.0765814495917</v>
      </c>
      <c r="U266" s="148">
        <f>(constantes!$B$3*(1+constantes!$B$3)^(O266))/((1+constantes!$B$3)^(O266)-1)</f>
        <v>9.3678779051968114E-2</v>
      </c>
      <c r="V266" s="147">
        <f t="shared" ca="1" si="22"/>
        <v>116.82461153450002</v>
      </c>
      <c r="W266" s="147">
        <f ca="1">(IF(S266=0,"",V266/constantes!$B$3))*1</f>
        <v>1460.3076441812502</v>
      </c>
      <c r="X266" s="149">
        <f ca="1">IF(S266=0,"",PV(constantes!$B$3,O266,-V266)*constantes!$B$3)</f>
        <v>99.766126515967343</v>
      </c>
      <c r="Y266" s="84">
        <f t="shared" si="23"/>
        <v>800</v>
      </c>
      <c r="Z266">
        <v>275</v>
      </c>
    </row>
    <row r="267" spans="1:26">
      <c r="A267" s="289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1" t="str">
        <f>VLOOKUP(C267,tab_corredor!$A$2:$B$50,2,0)</f>
        <v>SE-Sul</v>
      </c>
      <c r="E267" s="23">
        <v>1500</v>
      </c>
      <c r="F267" s="23" t="s">
        <v>2674</v>
      </c>
      <c r="G267" s="23">
        <v>1500</v>
      </c>
      <c r="H267" s="23">
        <v>1500</v>
      </c>
      <c r="I267" s="393">
        <v>5.0000000000000004E-6</v>
      </c>
      <c r="J267" s="393">
        <v>5.0000000000000004E-6</v>
      </c>
      <c r="K267" s="289">
        <v>1</v>
      </c>
      <c r="L267" s="290" t="s">
        <v>2622</v>
      </c>
      <c r="M267" s="23">
        <v>2015</v>
      </c>
      <c r="N267" s="23">
        <v>2100</v>
      </c>
      <c r="O267" s="291">
        <v>25</v>
      </c>
      <c r="P267" s="292">
        <v>1200</v>
      </c>
      <c r="Q267" s="293">
        <v>1</v>
      </c>
      <c r="R267" s="23"/>
      <c r="S267" s="147">
        <f t="shared" ref="S267:S268" si="25">P267+R267</f>
        <v>1200</v>
      </c>
      <c r="T267" s="147">
        <f ca="1">IF(S267=0,"",S267*(OFFSET(cod_desembolso!$A$1,Q267,23)))</f>
        <v>1247.0765814495917</v>
      </c>
      <c r="U267" s="148">
        <f>(constantes!$B$3*(1+constantes!$B$3)^(O267))/((1+constantes!$B$3)^(O267)-1)</f>
        <v>9.3678779051968114E-2</v>
      </c>
      <c r="V267" s="147">
        <f t="shared" ref="V267:V268" ca="1" si="26">IF(S267=0,"",T267*U267)</f>
        <v>116.82461153450002</v>
      </c>
      <c r="W267" s="147">
        <f ca="1">(IF(S267=0,"",V267/constantes!$B$3))*1</f>
        <v>1460.3076441812502</v>
      </c>
      <c r="X267" s="149">
        <f ca="1">IF(S267=0,"",PV(constantes!$B$3,O267,-V267)*constantes!$B$3)</f>
        <v>99.766126515967343</v>
      </c>
      <c r="Y267" s="84">
        <f t="shared" ref="Y267:Y268" si="27">S267/E267*1000</f>
        <v>800</v>
      </c>
      <c r="Z267">
        <v>276</v>
      </c>
    </row>
    <row r="268" spans="1:26">
      <c r="A268" s="289">
        <v>7277</v>
      </c>
      <c r="B268" s="23" t="str">
        <f t="shared" si="24"/>
        <v>SE-Sul_1500__kV_277</v>
      </c>
      <c r="C268" s="23">
        <v>801</v>
      </c>
      <c r="D268" s="141" t="str">
        <f>VLOOKUP(C268,tab_corredor!$A$2:$B$50,2,0)</f>
        <v>SE-Sul</v>
      </c>
      <c r="E268" s="23">
        <v>1500</v>
      </c>
      <c r="F268" s="23" t="s">
        <v>2674</v>
      </c>
      <c r="G268" s="23">
        <v>1500</v>
      </c>
      <c r="H268" s="23">
        <v>1500</v>
      </c>
      <c r="I268" s="393">
        <v>5.0000000000000004E-6</v>
      </c>
      <c r="J268" s="393">
        <v>5.0000000000000004E-6</v>
      </c>
      <c r="K268" s="289">
        <v>1</v>
      </c>
      <c r="L268" s="290" t="s">
        <v>2622</v>
      </c>
      <c r="M268" s="23">
        <v>2015</v>
      </c>
      <c r="N268" s="23">
        <v>2100</v>
      </c>
      <c r="O268" s="291">
        <v>25</v>
      </c>
      <c r="P268" s="292">
        <v>1200</v>
      </c>
      <c r="Q268" s="293">
        <v>1</v>
      </c>
      <c r="R268" s="23"/>
      <c r="S268" s="147">
        <f t="shared" si="25"/>
        <v>1200</v>
      </c>
      <c r="T268" s="147">
        <f ca="1">IF(S268=0,"",S268*(OFFSET(cod_desembolso!$A$1,Q268,23)))</f>
        <v>1247.0765814495917</v>
      </c>
      <c r="U268" s="148">
        <f>(constantes!$B$3*(1+constantes!$B$3)^(O268))/((1+constantes!$B$3)^(O268)-1)</f>
        <v>9.3678779051968114E-2</v>
      </c>
      <c r="V268" s="147">
        <f t="shared" ca="1" si="26"/>
        <v>116.82461153450002</v>
      </c>
      <c r="W268" s="147">
        <f ca="1">(IF(S268=0,"",V268/constantes!$B$3))*1</f>
        <v>1460.3076441812502</v>
      </c>
      <c r="X268" s="149">
        <f ca="1">IF(S268=0,"",PV(constantes!$B$3,O268,-V268)*constantes!$B$3)</f>
        <v>99.766126515967343</v>
      </c>
      <c r="Y268" s="84">
        <f t="shared" si="27"/>
        <v>800</v>
      </c>
      <c r="Z268">
        <v>277</v>
      </c>
    </row>
    <row r="269" spans="1:26">
      <c r="A269" s="289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1" t="str">
        <f>VLOOKUP(C269,tab_corredor!$A$2:$B$50,2,0)</f>
        <v>NE-Imp</v>
      </c>
      <c r="E269" s="23">
        <v>1500</v>
      </c>
      <c r="F269" s="23" t="s">
        <v>2674</v>
      </c>
      <c r="G269" s="23">
        <v>1500</v>
      </c>
      <c r="H269" s="23">
        <v>1500</v>
      </c>
      <c r="I269" s="393">
        <v>5.0000000000000004E-6</v>
      </c>
      <c r="J269" s="393">
        <v>5.0000000000000004E-6</v>
      </c>
      <c r="K269" s="289">
        <v>1</v>
      </c>
      <c r="L269" s="290" t="s">
        <v>2622</v>
      </c>
      <c r="M269" s="23">
        <v>2015</v>
      </c>
      <c r="N269" s="23">
        <v>2100</v>
      </c>
      <c r="O269" s="291">
        <v>25</v>
      </c>
      <c r="P269" s="292">
        <v>2100</v>
      </c>
      <c r="Q269" s="293">
        <v>1</v>
      </c>
      <c r="R269" s="23"/>
      <c r="S269" s="147">
        <f t="shared" ref="S269:S300" si="29">P269+R269</f>
        <v>2100</v>
      </c>
      <c r="T269" s="147">
        <f ca="1">IF(S269=0,"",S269*(OFFSET(cod_desembolso!$A$1,Q269,23)))</f>
        <v>2182.3840175367854</v>
      </c>
      <c r="U269" s="148">
        <f>(constantes!$B$3*(1+constantes!$B$3)^(O269))/((1+constantes!$B$3)^(O269)-1)</f>
        <v>9.3678779051968114E-2</v>
      </c>
      <c r="V269" s="147">
        <f t="shared" ref="V269:V300" ca="1" si="30">IF(S269=0,"",T269*U269)</f>
        <v>204.44307018537503</v>
      </c>
      <c r="W269" s="147">
        <f ca="1">(IF(S269=0,"",V269/constantes!$B$3))*1</f>
        <v>2555.538377317188</v>
      </c>
      <c r="X269" s="149">
        <f ca="1">IF(S269=0,"",PV(constantes!$B$3,O269,-V269)*constantes!$B$3)</f>
        <v>174.59072140294285</v>
      </c>
      <c r="Y269" s="84">
        <f t="shared" ref="Y269:Y300" si="31">S269/E269*1000</f>
        <v>1400</v>
      </c>
      <c r="Z269">
        <v>278</v>
      </c>
    </row>
    <row r="270" spans="1:26">
      <c r="A270" s="289">
        <v>7279</v>
      </c>
      <c r="B270" s="23" t="str">
        <f t="shared" si="28"/>
        <v>NE-Imp_1500__kV_279</v>
      </c>
      <c r="C270" s="23">
        <v>808</v>
      </c>
      <c r="D270" s="141" t="str">
        <f>VLOOKUP(C270,tab_corredor!$A$2:$B$50,2,0)</f>
        <v>NE-Imp</v>
      </c>
      <c r="E270" s="23">
        <v>1500</v>
      </c>
      <c r="F270" s="23" t="s">
        <v>2674</v>
      </c>
      <c r="G270" s="23">
        <v>1500</v>
      </c>
      <c r="H270" s="23">
        <v>1500</v>
      </c>
      <c r="I270" s="393">
        <v>5.0000000000000004E-6</v>
      </c>
      <c r="J270" s="393">
        <v>5.0000000000000004E-6</v>
      </c>
      <c r="K270" s="289">
        <v>1</v>
      </c>
      <c r="L270" s="290" t="s">
        <v>2622</v>
      </c>
      <c r="M270" s="23">
        <v>2015</v>
      </c>
      <c r="N270" s="23">
        <v>2100</v>
      </c>
      <c r="O270" s="291">
        <v>25</v>
      </c>
      <c r="P270" s="292">
        <v>2100</v>
      </c>
      <c r="Q270" s="293">
        <v>1</v>
      </c>
      <c r="R270" s="23"/>
      <c r="S270" s="147">
        <f t="shared" si="29"/>
        <v>2100</v>
      </c>
      <c r="T270" s="147">
        <f ca="1">IF(S270=0,"",S270*(OFFSET(cod_desembolso!$A$1,Q270,23)))</f>
        <v>2182.3840175367854</v>
      </c>
      <c r="U270" s="148">
        <f>(constantes!$B$3*(1+constantes!$B$3)^(O270))/((1+constantes!$B$3)^(O270)-1)</f>
        <v>9.3678779051968114E-2</v>
      </c>
      <c r="V270" s="147">
        <f t="shared" ca="1" si="30"/>
        <v>204.44307018537503</v>
      </c>
      <c r="W270" s="147">
        <f ca="1">(IF(S270=0,"",V270/constantes!$B$3))*1</f>
        <v>2555.538377317188</v>
      </c>
      <c r="X270" s="149">
        <f ca="1">IF(S270=0,"",PV(constantes!$B$3,O270,-V270)*constantes!$B$3)</f>
        <v>174.59072140294285</v>
      </c>
      <c r="Y270" s="84">
        <f t="shared" si="31"/>
        <v>1400</v>
      </c>
      <c r="Z270">
        <v>279</v>
      </c>
    </row>
    <row r="271" spans="1:26">
      <c r="A271" s="289">
        <v>7280</v>
      </c>
      <c r="B271" s="23" t="str">
        <f t="shared" si="28"/>
        <v>NE-Imp_1500__kV_280</v>
      </c>
      <c r="C271" s="23">
        <v>808</v>
      </c>
      <c r="D271" s="141" t="str">
        <f>VLOOKUP(C271,tab_corredor!$A$2:$B$50,2,0)</f>
        <v>NE-Imp</v>
      </c>
      <c r="E271" s="23">
        <v>1500</v>
      </c>
      <c r="F271" s="23" t="s">
        <v>2674</v>
      </c>
      <c r="G271" s="23">
        <v>1500</v>
      </c>
      <c r="H271" s="23">
        <v>1500</v>
      </c>
      <c r="I271" s="393">
        <v>5.0000000000000004E-6</v>
      </c>
      <c r="J271" s="393">
        <v>5.0000000000000004E-6</v>
      </c>
      <c r="K271" s="289">
        <v>1</v>
      </c>
      <c r="L271" s="290" t="s">
        <v>2622</v>
      </c>
      <c r="M271" s="23">
        <v>2015</v>
      </c>
      <c r="N271" s="23">
        <v>2100</v>
      </c>
      <c r="O271" s="291">
        <v>25</v>
      </c>
      <c r="P271" s="292">
        <v>2100</v>
      </c>
      <c r="Q271" s="293">
        <v>1</v>
      </c>
      <c r="R271" s="23"/>
      <c r="S271" s="147">
        <f t="shared" si="29"/>
        <v>2100</v>
      </c>
      <c r="T271" s="147">
        <f ca="1">IF(S271=0,"",S271*(OFFSET(cod_desembolso!$A$1,Q271,23)))</f>
        <v>2182.3840175367854</v>
      </c>
      <c r="U271" s="148">
        <f>(constantes!$B$3*(1+constantes!$B$3)^(O271))/((1+constantes!$B$3)^(O271)-1)</f>
        <v>9.3678779051968114E-2</v>
      </c>
      <c r="V271" s="147">
        <f t="shared" ca="1" si="30"/>
        <v>204.44307018537503</v>
      </c>
      <c r="W271" s="147">
        <f ca="1">(IF(S271=0,"",V271/constantes!$B$3))*1</f>
        <v>2555.538377317188</v>
      </c>
      <c r="X271" s="149">
        <f ca="1">IF(S271=0,"",PV(constantes!$B$3,O271,-V271)*constantes!$B$3)</f>
        <v>174.59072140294285</v>
      </c>
      <c r="Y271" s="84">
        <f t="shared" si="31"/>
        <v>1400</v>
      </c>
      <c r="Z271">
        <v>280</v>
      </c>
    </row>
    <row r="272" spans="1:26">
      <c r="A272" s="289">
        <v>7281</v>
      </c>
      <c r="B272" s="23" t="str">
        <f t="shared" si="28"/>
        <v>NE-Imp_1500__kV_281</v>
      </c>
      <c r="C272" s="23">
        <v>808</v>
      </c>
      <c r="D272" s="141" t="str">
        <f>VLOOKUP(C272,tab_corredor!$A$2:$B$50,2,0)</f>
        <v>NE-Imp</v>
      </c>
      <c r="E272" s="23">
        <v>1500</v>
      </c>
      <c r="F272" s="23" t="s">
        <v>2674</v>
      </c>
      <c r="G272" s="23">
        <v>1500</v>
      </c>
      <c r="H272" s="23">
        <v>1500</v>
      </c>
      <c r="I272" s="393">
        <v>5.0000000000000004E-6</v>
      </c>
      <c r="J272" s="393">
        <v>5.0000000000000004E-6</v>
      </c>
      <c r="K272" s="289">
        <v>1</v>
      </c>
      <c r="L272" s="290" t="s">
        <v>2622</v>
      </c>
      <c r="M272" s="23">
        <v>2015</v>
      </c>
      <c r="N272" s="23">
        <v>2100</v>
      </c>
      <c r="O272" s="291">
        <v>25</v>
      </c>
      <c r="P272" s="292">
        <v>2100</v>
      </c>
      <c r="Q272" s="293">
        <v>1</v>
      </c>
      <c r="R272" s="23"/>
      <c r="S272" s="147">
        <f t="shared" si="29"/>
        <v>2100</v>
      </c>
      <c r="T272" s="147">
        <f ca="1">IF(S272=0,"",S272*(OFFSET(cod_desembolso!$A$1,Q272,23)))</f>
        <v>2182.3840175367854</v>
      </c>
      <c r="U272" s="148">
        <f>(constantes!$B$3*(1+constantes!$B$3)^(O272))/((1+constantes!$B$3)^(O272)-1)</f>
        <v>9.3678779051968114E-2</v>
      </c>
      <c r="V272" s="147">
        <f t="shared" ca="1" si="30"/>
        <v>204.44307018537503</v>
      </c>
      <c r="W272" s="147">
        <f ca="1">(IF(S272=0,"",V272/constantes!$B$3))*1</f>
        <v>2555.538377317188</v>
      </c>
      <c r="X272" s="149">
        <f ca="1">IF(S272=0,"",PV(constantes!$B$3,O272,-V272)*constantes!$B$3)</f>
        <v>174.59072140294285</v>
      </c>
      <c r="Y272" s="84">
        <f t="shared" si="31"/>
        <v>1400</v>
      </c>
      <c r="Z272">
        <v>281</v>
      </c>
    </row>
    <row r="273" spans="1:29">
      <c r="A273" s="289">
        <v>7282</v>
      </c>
      <c r="B273" s="23" t="str">
        <f t="shared" si="28"/>
        <v>NE-Imp_1500__kV_282</v>
      </c>
      <c r="C273" s="23">
        <v>808</v>
      </c>
      <c r="D273" s="141" t="str">
        <f>VLOOKUP(C273,tab_corredor!$A$2:$B$50,2,0)</f>
        <v>NE-Imp</v>
      </c>
      <c r="E273" s="23">
        <v>1500</v>
      </c>
      <c r="F273" s="23" t="s">
        <v>2674</v>
      </c>
      <c r="G273" s="23">
        <v>1500</v>
      </c>
      <c r="H273" s="23">
        <v>1500</v>
      </c>
      <c r="I273" s="393">
        <v>5.0000000000000004E-6</v>
      </c>
      <c r="J273" s="393">
        <v>5.0000000000000004E-6</v>
      </c>
      <c r="K273" s="289">
        <v>1</v>
      </c>
      <c r="L273" s="290" t="s">
        <v>2622</v>
      </c>
      <c r="M273" s="23">
        <v>2015</v>
      </c>
      <c r="N273" s="23">
        <v>2100</v>
      </c>
      <c r="O273" s="291">
        <v>25</v>
      </c>
      <c r="P273" s="292">
        <v>2100</v>
      </c>
      <c r="Q273" s="293">
        <v>1</v>
      </c>
      <c r="R273" s="23"/>
      <c r="S273" s="147">
        <f t="shared" si="29"/>
        <v>2100</v>
      </c>
      <c r="T273" s="147">
        <f ca="1">IF(S273=0,"",S273*(OFFSET(cod_desembolso!$A$1,Q273,23)))</f>
        <v>2182.3840175367854</v>
      </c>
      <c r="U273" s="148">
        <f>(constantes!$B$3*(1+constantes!$B$3)^(O273))/((1+constantes!$B$3)^(O273)-1)</f>
        <v>9.3678779051968114E-2</v>
      </c>
      <c r="V273" s="147">
        <f t="shared" ca="1" si="30"/>
        <v>204.44307018537503</v>
      </c>
      <c r="W273" s="147">
        <f ca="1">(IF(S273=0,"",V273/constantes!$B$3))*1</f>
        <v>2555.538377317188</v>
      </c>
      <c r="X273" s="149">
        <f ca="1">IF(S273=0,"",PV(constantes!$B$3,O273,-V273)*constantes!$B$3)</f>
        <v>174.59072140294285</v>
      </c>
      <c r="Y273" s="84">
        <f t="shared" si="31"/>
        <v>1400</v>
      </c>
      <c r="Z273">
        <v>282</v>
      </c>
    </row>
    <row r="274" spans="1:29">
      <c r="A274" s="289">
        <v>7283</v>
      </c>
      <c r="B274" s="23" t="str">
        <f t="shared" si="28"/>
        <v>NE-Imp_1500__kV_283</v>
      </c>
      <c r="C274" s="23">
        <v>808</v>
      </c>
      <c r="D274" s="141" t="str">
        <f>VLOOKUP(C274,tab_corredor!$A$2:$B$50,2,0)</f>
        <v>NE-Imp</v>
      </c>
      <c r="E274" s="23">
        <v>1500</v>
      </c>
      <c r="F274" s="23" t="s">
        <v>2674</v>
      </c>
      <c r="G274" s="23">
        <v>1500</v>
      </c>
      <c r="H274" s="23">
        <v>1500</v>
      </c>
      <c r="I274" s="393">
        <v>5.0000000000000004E-6</v>
      </c>
      <c r="J274" s="393">
        <v>5.0000000000000004E-6</v>
      </c>
      <c r="K274" s="289">
        <v>1</v>
      </c>
      <c r="L274" s="290" t="s">
        <v>2622</v>
      </c>
      <c r="M274" s="23">
        <v>2015</v>
      </c>
      <c r="N274" s="23">
        <v>2100</v>
      </c>
      <c r="O274" s="291">
        <v>25</v>
      </c>
      <c r="P274" s="292">
        <v>2100</v>
      </c>
      <c r="Q274" s="293">
        <v>1</v>
      </c>
      <c r="R274" s="23"/>
      <c r="S274" s="147">
        <f t="shared" si="29"/>
        <v>2100</v>
      </c>
      <c r="T274" s="147">
        <f ca="1">IF(S274=0,"",S274*(OFFSET(cod_desembolso!$A$1,Q274,23)))</f>
        <v>2182.3840175367854</v>
      </c>
      <c r="U274" s="148">
        <f>(constantes!$B$3*(1+constantes!$B$3)^(O274))/((1+constantes!$B$3)^(O274)-1)</f>
        <v>9.3678779051968114E-2</v>
      </c>
      <c r="V274" s="147">
        <f t="shared" ca="1" si="30"/>
        <v>204.44307018537503</v>
      </c>
      <c r="W274" s="147">
        <f ca="1">(IF(S274=0,"",V274/constantes!$B$3))*1</f>
        <v>2555.538377317188</v>
      </c>
      <c r="X274" s="149">
        <f ca="1">IF(S274=0,"",PV(constantes!$B$3,O274,-V274)*constantes!$B$3)</f>
        <v>174.59072140294285</v>
      </c>
      <c r="Y274" s="84">
        <f t="shared" si="31"/>
        <v>1400</v>
      </c>
      <c r="Z274">
        <v>283</v>
      </c>
    </row>
    <row r="275" spans="1:29">
      <c r="A275" s="289">
        <v>7284</v>
      </c>
      <c r="B275" s="23" t="str">
        <f t="shared" si="28"/>
        <v>NE-Imp_1500__kV_284</v>
      </c>
      <c r="C275" s="23">
        <v>808</v>
      </c>
      <c r="D275" s="141" t="str">
        <f>VLOOKUP(C275,tab_corredor!$A$2:$B$50,2,0)</f>
        <v>NE-Imp</v>
      </c>
      <c r="E275" s="23">
        <v>1500</v>
      </c>
      <c r="F275" s="23" t="s">
        <v>2674</v>
      </c>
      <c r="G275" s="23">
        <v>1500</v>
      </c>
      <c r="H275" s="23">
        <v>1500</v>
      </c>
      <c r="I275" s="393">
        <v>5.0000000000000004E-6</v>
      </c>
      <c r="J275" s="393">
        <v>5.0000000000000004E-6</v>
      </c>
      <c r="K275" s="289">
        <v>1</v>
      </c>
      <c r="L275" s="290" t="s">
        <v>2622</v>
      </c>
      <c r="M275" s="23">
        <v>2015</v>
      </c>
      <c r="N275" s="23">
        <v>2100</v>
      </c>
      <c r="O275" s="291">
        <v>25</v>
      </c>
      <c r="P275" s="292">
        <v>2100</v>
      </c>
      <c r="Q275" s="293">
        <v>1</v>
      </c>
      <c r="R275" s="23"/>
      <c r="S275" s="147">
        <f t="shared" si="29"/>
        <v>2100</v>
      </c>
      <c r="T275" s="147">
        <f ca="1">IF(S275=0,"",S275*(OFFSET(cod_desembolso!$A$1,Q275,23)))</f>
        <v>2182.3840175367854</v>
      </c>
      <c r="U275" s="148">
        <f>(constantes!$B$3*(1+constantes!$B$3)^(O275))/((1+constantes!$B$3)^(O275)-1)</f>
        <v>9.3678779051968114E-2</v>
      </c>
      <c r="V275" s="147">
        <f t="shared" ca="1" si="30"/>
        <v>204.44307018537503</v>
      </c>
      <c r="W275" s="147">
        <f ca="1">(IF(S275=0,"",V275/constantes!$B$3))*1</f>
        <v>2555.538377317188</v>
      </c>
      <c r="X275" s="149">
        <f ca="1">IF(S275=0,"",PV(constantes!$B$3,O275,-V275)*constantes!$B$3)</f>
        <v>174.59072140294285</v>
      </c>
      <c r="Y275" s="84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89">
        <v>7285</v>
      </c>
      <c r="B276" s="23" t="str">
        <f t="shared" si="28"/>
        <v>NE-Imp_1500__kV_285</v>
      </c>
      <c r="C276" s="23">
        <v>808</v>
      </c>
      <c r="D276" s="141" t="str">
        <f>VLOOKUP(C276,tab_corredor!$A$2:$B$50,2,0)</f>
        <v>NE-Imp</v>
      </c>
      <c r="E276" s="23">
        <v>1500</v>
      </c>
      <c r="F276" s="23" t="s">
        <v>2674</v>
      </c>
      <c r="G276" s="23">
        <v>1500</v>
      </c>
      <c r="H276" s="23">
        <v>1500</v>
      </c>
      <c r="I276" s="393">
        <v>5.0000000000000004E-6</v>
      </c>
      <c r="J276" s="393">
        <v>5.0000000000000004E-6</v>
      </c>
      <c r="K276" s="289">
        <v>1</v>
      </c>
      <c r="L276" s="290" t="s">
        <v>2622</v>
      </c>
      <c r="M276" s="23">
        <v>2015</v>
      </c>
      <c r="N276" s="23">
        <v>2100</v>
      </c>
      <c r="O276" s="291">
        <v>25</v>
      </c>
      <c r="P276" s="292">
        <v>2100</v>
      </c>
      <c r="Q276" s="293">
        <v>1</v>
      </c>
      <c r="R276" s="23"/>
      <c r="S276" s="147">
        <f t="shared" si="29"/>
        <v>2100</v>
      </c>
      <c r="T276" s="147">
        <f ca="1">IF(S276=0,"",S276*(OFFSET(cod_desembolso!$A$1,Q276,23)))</f>
        <v>2182.3840175367854</v>
      </c>
      <c r="U276" s="148">
        <f>(constantes!$B$3*(1+constantes!$B$3)^(O276))/((1+constantes!$B$3)^(O276)-1)</f>
        <v>9.3678779051968114E-2</v>
      </c>
      <c r="V276" s="147">
        <f t="shared" ca="1" si="30"/>
        <v>204.44307018537503</v>
      </c>
      <c r="W276" s="147">
        <f ca="1">(IF(S276=0,"",V276/constantes!$B$3))*1</f>
        <v>2555.538377317188</v>
      </c>
      <c r="X276" s="149">
        <f ca="1">IF(S276=0,"",PV(constantes!$B$3,O276,-V276)*constantes!$B$3)</f>
        <v>174.59072140294285</v>
      </c>
      <c r="Y276" s="84">
        <f t="shared" si="31"/>
        <v>1400</v>
      </c>
      <c r="Z276">
        <v>285</v>
      </c>
    </row>
    <row r="277" spans="1:29">
      <c r="A277" s="289">
        <v>7286</v>
      </c>
      <c r="B277" s="23" t="str">
        <f t="shared" si="28"/>
        <v>NE-Imp_1500__kV_286</v>
      </c>
      <c r="C277" s="23">
        <v>808</v>
      </c>
      <c r="D277" s="141" t="str">
        <f>VLOOKUP(C277,tab_corredor!$A$2:$B$50,2,0)</f>
        <v>NE-Imp</v>
      </c>
      <c r="E277" s="23">
        <v>1500</v>
      </c>
      <c r="F277" s="23" t="s">
        <v>2674</v>
      </c>
      <c r="G277" s="23">
        <v>1500</v>
      </c>
      <c r="H277" s="23">
        <v>1500</v>
      </c>
      <c r="I277" s="393">
        <v>5.0000000000000004E-6</v>
      </c>
      <c r="J277" s="393">
        <v>5.0000000000000004E-6</v>
      </c>
      <c r="K277" s="289">
        <v>1</v>
      </c>
      <c r="L277" s="290" t="s">
        <v>2622</v>
      </c>
      <c r="M277" s="23">
        <v>2015</v>
      </c>
      <c r="N277" s="23">
        <v>2100</v>
      </c>
      <c r="O277" s="291">
        <v>25</v>
      </c>
      <c r="P277" s="292">
        <v>2100</v>
      </c>
      <c r="Q277" s="293">
        <v>1</v>
      </c>
      <c r="R277" s="23"/>
      <c r="S277" s="147">
        <f t="shared" si="29"/>
        <v>2100</v>
      </c>
      <c r="T277" s="147">
        <f ca="1">IF(S277=0,"",S277*(OFFSET(cod_desembolso!$A$1,Q277,23)))</f>
        <v>2182.3840175367854</v>
      </c>
      <c r="U277" s="148">
        <f>(constantes!$B$3*(1+constantes!$B$3)^(O277))/((1+constantes!$B$3)^(O277)-1)</f>
        <v>9.3678779051968114E-2</v>
      </c>
      <c r="V277" s="147">
        <f t="shared" ca="1" si="30"/>
        <v>204.44307018537503</v>
      </c>
      <c r="W277" s="147">
        <f ca="1">(IF(S277=0,"",V277/constantes!$B$3))*1</f>
        <v>2555.538377317188</v>
      </c>
      <c r="X277" s="149">
        <f ca="1">IF(S277=0,"",PV(constantes!$B$3,O277,-V277)*constantes!$B$3)</f>
        <v>174.59072140294285</v>
      </c>
      <c r="Y277" s="84">
        <f t="shared" si="31"/>
        <v>1400</v>
      </c>
      <c r="Z277">
        <v>286</v>
      </c>
    </row>
    <row r="278" spans="1:29">
      <c r="A278" s="289">
        <v>7287</v>
      </c>
      <c r="B278" s="23" t="str">
        <f t="shared" si="28"/>
        <v>NE-Imp_1500__kV_287</v>
      </c>
      <c r="C278" s="23">
        <v>808</v>
      </c>
      <c r="D278" s="141" t="str">
        <f>VLOOKUP(C278,tab_corredor!$A$2:$B$50,2,0)</f>
        <v>NE-Imp</v>
      </c>
      <c r="E278" s="23">
        <v>1500</v>
      </c>
      <c r="F278" s="23" t="s">
        <v>2674</v>
      </c>
      <c r="G278" s="23">
        <v>1500</v>
      </c>
      <c r="H278" s="23">
        <v>1500</v>
      </c>
      <c r="I278" s="393">
        <v>5.0000000000000004E-6</v>
      </c>
      <c r="J278" s="393">
        <v>5.0000000000000004E-6</v>
      </c>
      <c r="K278" s="289">
        <v>1</v>
      </c>
      <c r="L278" s="290" t="s">
        <v>2622</v>
      </c>
      <c r="M278" s="23">
        <v>2015</v>
      </c>
      <c r="N278" s="23">
        <v>2100</v>
      </c>
      <c r="O278" s="291">
        <v>25</v>
      </c>
      <c r="P278" s="292">
        <v>2100</v>
      </c>
      <c r="Q278" s="293">
        <v>1</v>
      </c>
      <c r="R278" s="23"/>
      <c r="S278" s="147">
        <f t="shared" si="29"/>
        <v>2100</v>
      </c>
      <c r="T278" s="147">
        <f ca="1">IF(S278=0,"",S278*(OFFSET(cod_desembolso!$A$1,Q278,23)))</f>
        <v>2182.3840175367854</v>
      </c>
      <c r="U278" s="148">
        <f>(constantes!$B$3*(1+constantes!$B$3)^(O278))/((1+constantes!$B$3)^(O278)-1)</f>
        <v>9.3678779051968114E-2</v>
      </c>
      <c r="V278" s="147">
        <f t="shared" ca="1" si="30"/>
        <v>204.44307018537503</v>
      </c>
      <c r="W278" s="147">
        <f ca="1">(IF(S278=0,"",V278/constantes!$B$3))*1</f>
        <v>2555.538377317188</v>
      </c>
      <c r="X278" s="149">
        <f ca="1">IF(S278=0,"",PV(constantes!$B$3,O278,-V278)*constantes!$B$3)</f>
        <v>174.59072140294285</v>
      </c>
      <c r="Y278" s="84">
        <f t="shared" si="31"/>
        <v>1400</v>
      </c>
      <c r="Z278">
        <v>287</v>
      </c>
    </row>
    <row r="279" spans="1:29">
      <c r="A279" s="289">
        <v>7288</v>
      </c>
      <c r="B279" s="23" t="str">
        <f t="shared" si="28"/>
        <v>NE-Imp_1500__kV_288</v>
      </c>
      <c r="C279" s="23">
        <v>808</v>
      </c>
      <c r="D279" s="141" t="str">
        <f>VLOOKUP(C279,tab_corredor!$A$2:$B$50,2,0)</f>
        <v>NE-Imp</v>
      </c>
      <c r="E279" s="23">
        <v>1500</v>
      </c>
      <c r="F279" s="23" t="s">
        <v>2674</v>
      </c>
      <c r="G279" s="23">
        <v>1500</v>
      </c>
      <c r="H279" s="23">
        <v>1500</v>
      </c>
      <c r="I279" s="393">
        <v>5.0000000000000004E-6</v>
      </c>
      <c r="J279" s="393">
        <v>5.0000000000000004E-6</v>
      </c>
      <c r="K279" s="289">
        <v>1</v>
      </c>
      <c r="L279" s="290" t="s">
        <v>2622</v>
      </c>
      <c r="M279" s="23">
        <v>2015</v>
      </c>
      <c r="N279" s="23">
        <v>2100</v>
      </c>
      <c r="O279" s="291">
        <v>25</v>
      </c>
      <c r="P279" s="292">
        <v>2100</v>
      </c>
      <c r="Q279" s="293">
        <v>1</v>
      </c>
      <c r="R279" s="23"/>
      <c r="S279" s="147">
        <f t="shared" si="29"/>
        <v>2100</v>
      </c>
      <c r="T279" s="147">
        <f ca="1">IF(S279=0,"",S279*(OFFSET(cod_desembolso!$A$1,Q279,23)))</f>
        <v>2182.3840175367854</v>
      </c>
      <c r="U279" s="148">
        <f>(constantes!$B$3*(1+constantes!$B$3)^(O279))/((1+constantes!$B$3)^(O279)-1)</f>
        <v>9.3678779051968114E-2</v>
      </c>
      <c r="V279" s="147">
        <f t="shared" ca="1" si="30"/>
        <v>204.44307018537503</v>
      </c>
      <c r="W279" s="147">
        <f ca="1">(IF(S279=0,"",V279/constantes!$B$3))*1</f>
        <v>2555.538377317188</v>
      </c>
      <c r="X279" s="149">
        <f ca="1">IF(S279=0,"",PV(constantes!$B$3,O279,-V279)*constantes!$B$3)</f>
        <v>174.59072140294285</v>
      </c>
      <c r="Y279" s="84">
        <f t="shared" si="31"/>
        <v>1400</v>
      </c>
      <c r="Z279">
        <v>288</v>
      </c>
    </row>
    <row r="280" spans="1:29">
      <c r="A280" s="289">
        <v>7289</v>
      </c>
      <c r="B280" s="23" t="str">
        <f t="shared" si="28"/>
        <v>NE-Imp_1500__kV_289</v>
      </c>
      <c r="C280" s="23">
        <v>808</v>
      </c>
      <c r="D280" s="141" t="str">
        <f>VLOOKUP(C280,tab_corredor!$A$2:$B$50,2,0)</f>
        <v>NE-Imp</v>
      </c>
      <c r="E280" s="23">
        <v>1500</v>
      </c>
      <c r="F280" s="23" t="s">
        <v>2674</v>
      </c>
      <c r="G280" s="23">
        <v>1500</v>
      </c>
      <c r="H280" s="23">
        <v>1500</v>
      </c>
      <c r="I280" s="393">
        <v>5.0000000000000004E-6</v>
      </c>
      <c r="J280" s="393">
        <v>5.0000000000000004E-6</v>
      </c>
      <c r="K280" s="289">
        <v>1</v>
      </c>
      <c r="L280" s="290" t="s">
        <v>2622</v>
      </c>
      <c r="M280" s="23">
        <v>2015</v>
      </c>
      <c r="N280" s="23">
        <v>2100</v>
      </c>
      <c r="O280" s="291">
        <v>25</v>
      </c>
      <c r="P280" s="292">
        <v>2100</v>
      </c>
      <c r="Q280" s="293">
        <v>1</v>
      </c>
      <c r="R280" s="23"/>
      <c r="S280" s="147">
        <f t="shared" si="29"/>
        <v>2100</v>
      </c>
      <c r="T280" s="147">
        <f ca="1">IF(S280=0,"",S280*(OFFSET(cod_desembolso!$A$1,Q280,23)))</f>
        <v>2182.3840175367854</v>
      </c>
      <c r="U280" s="148">
        <f>(constantes!$B$3*(1+constantes!$B$3)^(O280))/((1+constantes!$B$3)^(O280)-1)</f>
        <v>9.3678779051968114E-2</v>
      </c>
      <c r="V280" s="147">
        <f t="shared" ca="1" si="30"/>
        <v>204.44307018537503</v>
      </c>
      <c r="W280" s="147">
        <f ca="1">(IF(S280=0,"",V280/constantes!$B$3))*1</f>
        <v>2555.538377317188</v>
      </c>
      <c r="X280" s="149">
        <f ca="1">IF(S280=0,"",PV(constantes!$B$3,O280,-V280)*constantes!$B$3)</f>
        <v>174.59072140294285</v>
      </c>
      <c r="Y280" s="84">
        <f t="shared" si="31"/>
        <v>1400</v>
      </c>
      <c r="Z280">
        <v>289</v>
      </c>
    </row>
    <row r="281" spans="1:29">
      <c r="A281" s="289">
        <v>7290</v>
      </c>
      <c r="B281" s="23" t="str">
        <f t="shared" si="28"/>
        <v>NE-Imp_1500__kV_290</v>
      </c>
      <c r="C281" s="23">
        <v>808</v>
      </c>
      <c r="D281" s="141" t="str">
        <f>VLOOKUP(C281,tab_corredor!$A$2:$B$50,2,0)</f>
        <v>NE-Imp</v>
      </c>
      <c r="E281" s="23">
        <v>1500</v>
      </c>
      <c r="F281" s="23" t="s">
        <v>2674</v>
      </c>
      <c r="G281" s="23">
        <v>1500</v>
      </c>
      <c r="H281" s="23">
        <v>1500</v>
      </c>
      <c r="I281" s="393">
        <v>5.0000000000000004E-6</v>
      </c>
      <c r="J281" s="393">
        <v>5.0000000000000004E-6</v>
      </c>
      <c r="K281" s="289">
        <v>1</v>
      </c>
      <c r="L281" s="290" t="s">
        <v>2622</v>
      </c>
      <c r="M281" s="23">
        <v>2015</v>
      </c>
      <c r="N281" s="23">
        <v>2100</v>
      </c>
      <c r="O281" s="291">
        <v>25</v>
      </c>
      <c r="P281" s="292">
        <v>2100</v>
      </c>
      <c r="Q281" s="293">
        <v>1</v>
      </c>
      <c r="R281" s="23"/>
      <c r="S281" s="147">
        <f t="shared" si="29"/>
        <v>2100</v>
      </c>
      <c r="T281" s="147">
        <f ca="1">IF(S281=0,"",S281*(OFFSET(cod_desembolso!$A$1,Q281,23)))</f>
        <v>2182.3840175367854</v>
      </c>
      <c r="U281" s="148">
        <f>(constantes!$B$3*(1+constantes!$B$3)^(O281))/((1+constantes!$B$3)^(O281)-1)</f>
        <v>9.3678779051968114E-2</v>
      </c>
      <c r="V281" s="147">
        <f t="shared" ca="1" si="30"/>
        <v>204.44307018537503</v>
      </c>
      <c r="W281" s="147">
        <f ca="1">(IF(S281=0,"",V281/constantes!$B$3))*1</f>
        <v>2555.538377317188</v>
      </c>
      <c r="X281" s="149">
        <f ca="1">IF(S281=0,"",PV(constantes!$B$3,O281,-V281)*constantes!$B$3)</f>
        <v>174.59072140294285</v>
      </c>
      <c r="Y281" s="84">
        <f t="shared" si="31"/>
        <v>1400</v>
      </c>
      <c r="Z281">
        <v>290</v>
      </c>
    </row>
    <row r="282" spans="1:29">
      <c r="A282" s="289">
        <v>7291</v>
      </c>
      <c r="B282" s="23" t="str">
        <f t="shared" si="28"/>
        <v>NE-Imp_1500__kV_291</v>
      </c>
      <c r="C282" s="23">
        <v>808</v>
      </c>
      <c r="D282" s="141" t="str">
        <f>VLOOKUP(C282,tab_corredor!$A$2:$B$50,2,0)</f>
        <v>NE-Imp</v>
      </c>
      <c r="E282" s="23">
        <v>1500</v>
      </c>
      <c r="F282" s="23" t="s">
        <v>2674</v>
      </c>
      <c r="G282" s="23">
        <v>1500</v>
      </c>
      <c r="H282" s="23">
        <v>1500</v>
      </c>
      <c r="I282" s="393">
        <v>5.0000000000000004E-6</v>
      </c>
      <c r="J282" s="393">
        <v>5.0000000000000004E-6</v>
      </c>
      <c r="K282" s="289">
        <v>1</v>
      </c>
      <c r="L282" s="290" t="s">
        <v>2622</v>
      </c>
      <c r="M282" s="23">
        <v>2015</v>
      </c>
      <c r="N282" s="23">
        <v>2100</v>
      </c>
      <c r="O282" s="291">
        <v>25</v>
      </c>
      <c r="P282" s="292">
        <v>2100</v>
      </c>
      <c r="Q282" s="293">
        <v>1</v>
      </c>
      <c r="R282" s="23"/>
      <c r="S282" s="147">
        <f t="shared" si="29"/>
        <v>2100</v>
      </c>
      <c r="T282" s="147">
        <f ca="1">IF(S282=0,"",S282*(OFFSET(cod_desembolso!$A$1,Q282,23)))</f>
        <v>2182.3840175367854</v>
      </c>
      <c r="U282" s="148">
        <f>(constantes!$B$3*(1+constantes!$B$3)^(O282))/((1+constantes!$B$3)^(O282)-1)</f>
        <v>9.3678779051968114E-2</v>
      </c>
      <c r="V282" s="147">
        <f t="shared" ca="1" si="30"/>
        <v>204.44307018537503</v>
      </c>
      <c r="W282" s="147">
        <f ca="1">(IF(S282=0,"",V282/constantes!$B$3))*1</f>
        <v>2555.538377317188</v>
      </c>
      <c r="X282" s="149">
        <f ca="1">IF(S282=0,"",PV(constantes!$B$3,O282,-V282)*constantes!$B$3)</f>
        <v>174.59072140294285</v>
      </c>
      <c r="Y282" s="84">
        <f t="shared" si="31"/>
        <v>1400</v>
      </c>
      <c r="Z282">
        <v>291</v>
      </c>
    </row>
    <row r="283" spans="1:29">
      <c r="A283" s="289">
        <v>7292</v>
      </c>
      <c r="B283" s="23" t="str">
        <f t="shared" si="28"/>
        <v>NE-Imp_1500__kV_292</v>
      </c>
      <c r="C283" s="23">
        <v>808</v>
      </c>
      <c r="D283" s="141" t="str">
        <f>VLOOKUP(C283,tab_corredor!$A$2:$B$50,2,0)</f>
        <v>NE-Imp</v>
      </c>
      <c r="E283" s="23">
        <v>1500</v>
      </c>
      <c r="F283" s="23" t="s">
        <v>2674</v>
      </c>
      <c r="G283" s="23">
        <v>1500</v>
      </c>
      <c r="H283" s="23">
        <v>1500</v>
      </c>
      <c r="I283" s="393">
        <v>5.0000000000000004E-6</v>
      </c>
      <c r="J283" s="393">
        <v>5.0000000000000004E-6</v>
      </c>
      <c r="K283" s="289">
        <v>1</v>
      </c>
      <c r="L283" s="290" t="s">
        <v>2622</v>
      </c>
      <c r="M283" s="23">
        <v>2015</v>
      </c>
      <c r="N283" s="23">
        <v>2100</v>
      </c>
      <c r="O283" s="291">
        <v>25</v>
      </c>
      <c r="P283" s="292">
        <v>2100</v>
      </c>
      <c r="Q283" s="293">
        <v>1</v>
      </c>
      <c r="R283" s="23"/>
      <c r="S283" s="147">
        <f t="shared" si="29"/>
        <v>2100</v>
      </c>
      <c r="T283" s="147">
        <f ca="1">IF(S283=0,"",S283*(OFFSET(cod_desembolso!$A$1,Q283,23)))</f>
        <v>2182.3840175367854</v>
      </c>
      <c r="U283" s="148">
        <f>(constantes!$B$3*(1+constantes!$B$3)^(O283))/((1+constantes!$B$3)^(O283)-1)</f>
        <v>9.3678779051968114E-2</v>
      </c>
      <c r="V283" s="147">
        <f t="shared" ca="1" si="30"/>
        <v>204.44307018537503</v>
      </c>
      <c r="W283" s="147">
        <f ca="1">(IF(S283=0,"",V283/constantes!$B$3))*1</f>
        <v>2555.538377317188</v>
      </c>
      <c r="X283" s="149">
        <f ca="1">IF(S283=0,"",PV(constantes!$B$3,O283,-V283)*constantes!$B$3)</f>
        <v>174.59072140294285</v>
      </c>
      <c r="Y283" s="84">
        <f t="shared" si="31"/>
        <v>1400</v>
      </c>
      <c r="Z283">
        <v>292</v>
      </c>
    </row>
    <row r="284" spans="1:29">
      <c r="A284" s="289">
        <v>7293</v>
      </c>
      <c r="B284" s="23" t="str">
        <f t="shared" si="28"/>
        <v>NE-Imp_1500__kV_293</v>
      </c>
      <c r="C284" s="23">
        <v>808</v>
      </c>
      <c r="D284" s="141" t="str">
        <f>VLOOKUP(C284,tab_corredor!$A$2:$B$50,2,0)</f>
        <v>NE-Imp</v>
      </c>
      <c r="E284" s="23">
        <v>1500</v>
      </c>
      <c r="F284" s="23" t="s">
        <v>2674</v>
      </c>
      <c r="G284" s="23">
        <v>1500</v>
      </c>
      <c r="H284" s="23">
        <v>1500</v>
      </c>
      <c r="I284" s="393">
        <v>5.0000000000000004E-6</v>
      </c>
      <c r="J284" s="393">
        <v>5.0000000000000004E-6</v>
      </c>
      <c r="K284" s="289">
        <v>1</v>
      </c>
      <c r="L284" s="290" t="s">
        <v>2622</v>
      </c>
      <c r="M284" s="23">
        <v>2015</v>
      </c>
      <c r="N284" s="23">
        <v>2100</v>
      </c>
      <c r="O284" s="291">
        <v>25</v>
      </c>
      <c r="P284" s="292">
        <v>2100</v>
      </c>
      <c r="Q284" s="293">
        <v>1</v>
      </c>
      <c r="R284" s="23"/>
      <c r="S284" s="147">
        <f t="shared" si="29"/>
        <v>2100</v>
      </c>
      <c r="T284" s="147">
        <f ca="1">IF(S284=0,"",S284*(OFFSET(cod_desembolso!$A$1,Q284,23)))</f>
        <v>2182.3840175367854</v>
      </c>
      <c r="U284" s="148">
        <f>(constantes!$B$3*(1+constantes!$B$3)^(O284))/((1+constantes!$B$3)^(O284)-1)</f>
        <v>9.3678779051968114E-2</v>
      </c>
      <c r="V284" s="147">
        <f t="shared" ca="1" si="30"/>
        <v>204.44307018537503</v>
      </c>
      <c r="W284" s="147">
        <f ca="1">(IF(S284=0,"",V284/constantes!$B$3))*1</f>
        <v>2555.538377317188</v>
      </c>
      <c r="X284" s="149">
        <f ca="1">IF(S284=0,"",PV(constantes!$B$3,O284,-V284)*constantes!$B$3)</f>
        <v>174.59072140294285</v>
      </c>
      <c r="Y284" s="84">
        <f t="shared" si="31"/>
        <v>1400</v>
      </c>
      <c r="Z284">
        <v>293</v>
      </c>
    </row>
    <row r="285" spans="1:29">
      <c r="A285" s="289">
        <v>7294</v>
      </c>
      <c r="B285" s="23" t="str">
        <f t="shared" si="28"/>
        <v>NE-Imp_1500__kV_294</v>
      </c>
      <c r="C285" s="23">
        <v>808</v>
      </c>
      <c r="D285" s="141" t="str">
        <f>VLOOKUP(C285,tab_corredor!$A$2:$B$50,2,0)</f>
        <v>NE-Imp</v>
      </c>
      <c r="E285" s="23">
        <v>1500</v>
      </c>
      <c r="F285" s="23" t="s">
        <v>2674</v>
      </c>
      <c r="G285" s="23">
        <v>1500</v>
      </c>
      <c r="H285" s="23">
        <v>1500</v>
      </c>
      <c r="I285" s="393">
        <v>5.0000000000000004E-6</v>
      </c>
      <c r="J285" s="393">
        <v>5.0000000000000004E-6</v>
      </c>
      <c r="K285" s="289">
        <v>1</v>
      </c>
      <c r="L285" s="290" t="s">
        <v>2622</v>
      </c>
      <c r="M285" s="23">
        <v>2015</v>
      </c>
      <c r="N285" s="23">
        <v>2100</v>
      </c>
      <c r="O285" s="291">
        <v>25</v>
      </c>
      <c r="P285" s="292">
        <v>2100</v>
      </c>
      <c r="Q285" s="293">
        <v>1</v>
      </c>
      <c r="R285" s="23"/>
      <c r="S285" s="147">
        <f t="shared" si="29"/>
        <v>2100</v>
      </c>
      <c r="T285" s="147">
        <f ca="1">IF(S285=0,"",S285*(OFFSET(cod_desembolso!$A$1,Q285,23)))</f>
        <v>2182.3840175367854</v>
      </c>
      <c r="U285" s="148">
        <f>(constantes!$B$3*(1+constantes!$B$3)^(O285))/((1+constantes!$B$3)^(O285)-1)</f>
        <v>9.3678779051968114E-2</v>
      </c>
      <c r="V285" s="147">
        <f t="shared" ca="1" si="30"/>
        <v>204.44307018537503</v>
      </c>
      <c r="W285" s="147">
        <f ca="1">(IF(S285=0,"",V285/constantes!$B$3))*1</f>
        <v>2555.538377317188</v>
      </c>
      <c r="X285" s="149">
        <f ca="1">IF(S285=0,"",PV(constantes!$B$3,O285,-V285)*constantes!$B$3)</f>
        <v>174.59072140294285</v>
      </c>
      <c r="Y285" s="84">
        <f t="shared" si="31"/>
        <v>1400</v>
      </c>
      <c r="Z285">
        <v>294</v>
      </c>
    </row>
    <row r="286" spans="1:29">
      <c r="A286" s="289">
        <v>7295</v>
      </c>
      <c r="B286" s="23" t="str">
        <f t="shared" si="28"/>
        <v>NE-Imp_1500__kV_295</v>
      </c>
      <c r="C286" s="23">
        <v>808</v>
      </c>
      <c r="D286" s="141" t="str">
        <f>VLOOKUP(C286,tab_corredor!$A$2:$B$50,2,0)</f>
        <v>NE-Imp</v>
      </c>
      <c r="E286" s="23">
        <v>1500</v>
      </c>
      <c r="F286" s="23" t="s">
        <v>2674</v>
      </c>
      <c r="G286" s="23">
        <v>1500</v>
      </c>
      <c r="H286" s="23">
        <v>1500</v>
      </c>
      <c r="I286" s="393">
        <v>5.0000000000000004E-6</v>
      </c>
      <c r="J286" s="393">
        <v>5.0000000000000004E-6</v>
      </c>
      <c r="K286" s="289">
        <v>1</v>
      </c>
      <c r="L286" s="290" t="s">
        <v>2622</v>
      </c>
      <c r="M286" s="23">
        <v>2015</v>
      </c>
      <c r="N286" s="23">
        <v>2100</v>
      </c>
      <c r="O286" s="291">
        <v>25</v>
      </c>
      <c r="P286" s="292">
        <v>2100</v>
      </c>
      <c r="Q286" s="293">
        <v>1</v>
      </c>
      <c r="R286" s="23"/>
      <c r="S286" s="147">
        <f t="shared" si="29"/>
        <v>2100</v>
      </c>
      <c r="T286" s="147">
        <f ca="1">IF(S286=0,"",S286*(OFFSET(cod_desembolso!$A$1,Q286,23)))</f>
        <v>2182.3840175367854</v>
      </c>
      <c r="U286" s="148">
        <f>(constantes!$B$3*(1+constantes!$B$3)^(O286))/((1+constantes!$B$3)^(O286)-1)</f>
        <v>9.3678779051968114E-2</v>
      </c>
      <c r="V286" s="147">
        <f t="shared" ca="1" si="30"/>
        <v>204.44307018537503</v>
      </c>
      <c r="W286" s="147">
        <f ca="1">(IF(S286=0,"",V286/constantes!$B$3))*1</f>
        <v>2555.538377317188</v>
      </c>
      <c r="X286" s="149">
        <f ca="1">IF(S286=0,"",PV(constantes!$B$3,O286,-V286)*constantes!$B$3)</f>
        <v>174.59072140294285</v>
      </c>
      <c r="Y286" s="84">
        <f t="shared" si="31"/>
        <v>1400</v>
      </c>
      <c r="Z286">
        <v>295</v>
      </c>
    </row>
    <row r="287" spans="1:29">
      <c r="A287" s="289">
        <v>7296</v>
      </c>
      <c r="B287" s="23" t="str">
        <f t="shared" si="28"/>
        <v>NE-Imp_1500__kV_296</v>
      </c>
      <c r="C287" s="23">
        <v>808</v>
      </c>
      <c r="D287" s="141" t="str">
        <f>VLOOKUP(C287,tab_corredor!$A$2:$B$50,2,0)</f>
        <v>NE-Imp</v>
      </c>
      <c r="E287" s="23">
        <v>1500</v>
      </c>
      <c r="F287" s="23" t="s">
        <v>2674</v>
      </c>
      <c r="G287" s="23">
        <v>1500</v>
      </c>
      <c r="H287" s="23">
        <v>1500</v>
      </c>
      <c r="I287" s="393">
        <v>5.0000000000000004E-6</v>
      </c>
      <c r="J287" s="393">
        <v>5.0000000000000004E-6</v>
      </c>
      <c r="K287" s="289">
        <v>1</v>
      </c>
      <c r="L287" s="290" t="s">
        <v>2622</v>
      </c>
      <c r="M287" s="23">
        <v>2015</v>
      </c>
      <c r="N287" s="23">
        <v>2100</v>
      </c>
      <c r="O287" s="291">
        <v>25</v>
      </c>
      <c r="P287" s="292">
        <v>2100</v>
      </c>
      <c r="Q287" s="293">
        <v>1</v>
      </c>
      <c r="R287" s="23"/>
      <c r="S287" s="147">
        <f t="shared" si="29"/>
        <v>2100</v>
      </c>
      <c r="T287" s="147">
        <f ca="1">IF(S287=0,"",S287*(OFFSET(cod_desembolso!$A$1,Q287,23)))</f>
        <v>2182.3840175367854</v>
      </c>
      <c r="U287" s="148">
        <f>(constantes!$B$3*(1+constantes!$B$3)^(O287))/((1+constantes!$B$3)^(O287)-1)</f>
        <v>9.3678779051968114E-2</v>
      </c>
      <c r="V287" s="147">
        <f t="shared" ca="1" si="30"/>
        <v>204.44307018537503</v>
      </c>
      <c r="W287" s="147">
        <f ca="1">(IF(S287=0,"",V287/constantes!$B$3))*1</f>
        <v>2555.538377317188</v>
      </c>
      <c r="X287" s="149">
        <f ca="1">IF(S287=0,"",PV(constantes!$B$3,O287,-V287)*constantes!$B$3)</f>
        <v>174.59072140294285</v>
      </c>
      <c r="Y287" s="84">
        <f t="shared" si="31"/>
        <v>1400</v>
      </c>
      <c r="Z287">
        <v>296</v>
      </c>
    </row>
    <row r="288" spans="1:29">
      <c r="A288" s="289">
        <v>7297</v>
      </c>
      <c r="B288" s="23" t="str">
        <f t="shared" si="28"/>
        <v>NE-Imp_1500__kV_297</v>
      </c>
      <c r="C288" s="23">
        <v>808</v>
      </c>
      <c r="D288" s="141" t="str">
        <f>VLOOKUP(C288,tab_corredor!$A$2:$B$50,2,0)</f>
        <v>NE-Imp</v>
      </c>
      <c r="E288" s="23">
        <v>1500</v>
      </c>
      <c r="F288" s="23" t="s">
        <v>2674</v>
      </c>
      <c r="G288" s="23">
        <v>1500</v>
      </c>
      <c r="H288" s="23">
        <v>1500</v>
      </c>
      <c r="I288" s="393">
        <v>5.0000000000000004E-6</v>
      </c>
      <c r="J288" s="393">
        <v>5.0000000000000004E-6</v>
      </c>
      <c r="K288" s="289">
        <v>1</v>
      </c>
      <c r="L288" s="290" t="s">
        <v>2622</v>
      </c>
      <c r="M288" s="23">
        <v>2015</v>
      </c>
      <c r="N288" s="23">
        <v>2100</v>
      </c>
      <c r="O288" s="291">
        <v>25</v>
      </c>
      <c r="P288" s="292">
        <v>2100</v>
      </c>
      <c r="Q288" s="293">
        <v>1</v>
      </c>
      <c r="R288" s="23"/>
      <c r="S288" s="147">
        <f t="shared" si="29"/>
        <v>2100</v>
      </c>
      <c r="T288" s="147">
        <f ca="1">IF(S288=0,"",S288*(OFFSET(cod_desembolso!$A$1,Q288,23)))</f>
        <v>2182.3840175367854</v>
      </c>
      <c r="U288" s="148">
        <f>(constantes!$B$3*(1+constantes!$B$3)^(O288))/((1+constantes!$B$3)^(O288)-1)</f>
        <v>9.3678779051968114E-2</v>
      </c>
      <c r="V288" s="147">
        <f t="shared" ca="1" si="30"/>
        <v>204.44307018537503</v>
      </c>
      <c r="W288" s="147">
        <f ca="1">(IF(S288=0,"",V288/constantes!$B$3))*1</f>
        <v>2555.538377317188</v>
      </c>
      <c r="X288" s="149">
        <f ca="1">IF(S288=0,"",PV(constantes!$B$3,O288,-V288)*constantes!$B$3)</f>
        <v>174.59072140294285</v>
      </c>
      <c r="Y288" s="84">
        <f t="shared" si="31"/>
        <v>1400</v>
      </c>
      <c r="Z288">
        <v>297</v>
      </c>
    </row>
    <row r="289" spans="1:26">
      <c r="A289" s="289">
        <v>7298</v>
      </c>
      <c r="B289" s="23" t="str">
        <f t="shared" si="28"/>
        <v>SE-Imp_1500__kV_298</v>
      </c>
      <c r="C289" s="23">
        <v>805</v>
      </c>
      <c r="D289" s="141" t="str">
        <f>VLOOKUP(C289,tab_corredor!$A$2:$B$50,2,0)</f>
        <v>SE-Imp</v>
      </c>
      <c r="E289" s="23">
        <v>1500</v>
      </c>
      <c r="F289" s="23" t="s">
        <v>2674</v>
      </c>
      <c r="G289" s="23">
        <v>1500</v>
      </c>
      <c r="H289" s="23">
        <v>1500</v>
      </c>
      <c r="I289" s="393">
        <v>5.0000000000000004E-6</v>
      </c>
      <c r="J289" s="393">
        <v>5.0000000000000004E-6</v>
      </c>
      <c r="K289" s="289">
        <v>1</v>
      </c>
      <c r="L289" s="290" t="s">
        <v>2622</v>
      </c>
      <c r="M289" s="23">
        <v>2015</v>
      </c>
      <c r="N289" s="23">
        <v>2100</v>
      </c>
      <c r="O289" s="291">
        <v>25</v>
      </c>
      <c r="P289" s="292">
        <v>2700</v>
      </c>
      <c r="Q289" s="293">
        <v>1</v>
      </c>
      <c r="R289" s="23"/>
      <c r="S289" s="147">
        <f t="shared" si="29"/>
        <v>2700</v>
      </c>
      <c r="T289" s="147">
        <f ca="1">IF(S289=0,"",S289*(OFFSET(cod_desembolso!$A$1,Q289,23)))</f>
        <v>2805.9223082615817</v>
      </c>
      <c r="U289" s="148">
        <f>(constantes!$B$3*(1+constantes!$B$3)^(O289))/((1+constantes!$B$3)^(O289)-1)</f>
        <v>9.3678779051968114E-2</v>
      </c>
      <c r="V289" s="147">
        <f t="shared" ca="1" si="30"/>
        <v>262.85537595262508</v>
      </c>
      <c r="W289" s="147">
        <f ca="1">(IF(S289=0,"",V289/constantes!$B$3))*1</f>
        <v>3285.6921994078134</v>
      </c>
      <c r="X289" s="149">
        <f ca="1">IF(S289=0,"",PV(constantes!$B$3,O289,-V289)*constantes!$B$3)</f>
        <v>224.47378466092658</v>
      </c>
      <c r="Y289" s="84">
        <f t="shared" si="31"/>
        <v>1800</v>
      </c>
      <c r="Z289">
        <v>298</v>
      </c>
    </row>
    <row r="290" spans="1:26">
      <c r="A290" s="289">
        <v>7299</v>
      </c>
      <c r="B290" s="23" t="str">
        <f t="shared" si="28"/>
        <v>SE-Imp_1500__kV_299</v>
      </c>
      <c r="C290" s="23">
        <v>805</v>
      </c>
      <c r="D290" s="141" t="str">
        <f>VLOOKUP(C290,tab_corredor!$A$2:$B$50,2,0)</f>
        <v>SE-Imp</v>
      </c>
      <c r="E290" s="23">
        <v>1500</v>
      </c>
      <c r="F290" s="23" t="s">
        <v>2674</v>
      </c>
      <c r="G290" s="23">
        <v>1500</v>
      </c>
      <c r="H290" s="23">
        <v>1500</v>
      </c>
      <c r="I290" s="393">
        <v>5.0000000000000004E-6</v>
      </c>
      <c r="J290" s="393">
        <v>5.0000000000000004E-6</v>
      </c>
      <c r="K290" s="289">
        <v>1</v>
      </c>
      <c r="L290" s="290" t="s">
        <v>2622</v>
      </c>
      <c r="M290" s="23">
        <v>2015</v>
      </c>
      <c r="N290" s="23">
        <v>2100</v>
      </c>
      <c r="O290" s="291">
        <v>25</v>
      </c>
      <c r="P290" s="292">
        <v>2700</v>
      </c>
      <c r="Q290" s="293">
        <v>1</v>
      </c>
      <c r="R290" s="23"/>
      <c r="S290" s="147">
        <f t="shared" si="29"/>
        <v>2700</v>
      </c>
      <c r="T290" s="147">
        <f ca="1">IF(S290=0,"",S290*(OFFSET(cod_desembolso!$A$1,Q290,23)))</f>
        <v>2805.9223082615817</v>
      </c>
      <c r="U290" s="148">
        <f>(constantes!$B$3*(1+constantes!$B$3)^(O290))/((1+constantes!$B$3)^(O290)-1)</f>
        <v>9.3678779051968114E-2</v>
      </c>
      <c r="V290" s="147">
        <f t="shared" ca="1" si="30"/>
        <v>262.85537595262508</v>
      </c>
      <c r="W290" s="147">
        <f ca="1">(IF(S290=0,"",V290/constantes!$B$3))*1</f>
        <v>3285.6921994078134</v>
      </c>
      <c r="X290" s="149">
        <f ca="1">IF(S290=0,"",PV(constantes!$B$3,O290,-V290)*constantes!$B$3)</f>
        <v>224.47378466092658</v>
      </c>
      <c r="Y290" s="84">
        <f t="shared" si="31"/>
        <v>1800</v>
      </c>
      <c r="Z290">
        <v>299</v>
      </c>
    </row>
    <row r="291" spans="1:26">
      <c r="A291" s="289">
        <v>7300</v>
      </c>
      <c r="B291" s="23" t="str">
        <f t="shared" si="28"/>
        <v>SE-Imp_1500__kV_300</v>
      </c>
      <c r="C291" s="23">
        <v>805</v>
      </c>
      <c r="D291" s="141" t="str">
        <f>VLOOKUP(C291,tab_corredor!$A$2:$B$50,2,0)</f>
        <v>SE-Imp</v>
      </c>
      <c r="E291" s="23">
        <v>1500</v>
      </c>
      <c r="F291" s="23" t="s">
        <v>2674</v>
      </c>
      <c r="G291" s="23">
        <v>1500</v>
      </c>
      <c r="H291" s="23">
        <v>1500</v>
      </c>
      <c r="I291" s="393">
        <v>5.0000000000000004E-6</v>
      </c>
      <c r="J291" s="393">
        <v>5.0000000000000004E-6</v>
      </c>
      <c r="K291" s="289">
        <v>1</v>
      </c>
      <c r="L291" s="290" t="s">
        <v>2622</v>
      </c>
      <c r="M291" s="23">
        <v>2015</v>
      </c>
      <c r="N291" s="23">
        <v>2100</v>
      </c>
      <c r="O291" s="291">
        <v>25</v>
      </c>
      <c r="P291" s="292">
        <v>2700</v>
      </c>
      <c r="Q291" s="293">
        <v>1</v>
      </c>
      <c r="R291" s="23"/>
      <c r="S291" s="147">
        <f t="shared" si="29"/>
        <v>2700</v>
      </c>
      <c r="T291" s="147">
        <f ca="1">IF(S291=0,"",S291*(OFFSET(cod_desembolso!$A$1,Q291,23)))</f>
        <v>2805.9223082615817</v>
      </c>
      <c r="U291" s="148">
        <f>(constantes!$B$3*(1+constantes!$B$3)^(O291))/((1+constantes!$B$3)^(O291)-1)</f>
        <v>9.3678779051968114E-2</v>
      </c>
      <c r="V291" s="147">
        <f t="shared" ca="1" si="30"/>
        <v>262.85537595262508</v>
      </c>
      <c r="W291" s="147">
        <f ca="1">(IF(S291=0,"",V291/constantes!$B$3))*1</f>
        <v>3285.6921994078134</v>
      </c>
      <c r="X291" s="149">
        <f ca="1">IF(S291=0,"",PV(constantes!$B$3,O291,-V291)*constantes!$B$3)</f>
        <v>224.47378466092658</v>
      </c>
      <c r="Y291" s="84">
        <f t="shared" si="31"/>
        <v>1800</v>
      </c>
      <c r="Z291">
        <v>300</v>
      </c>
    </row>
    <row r="292" spans="1:26">
      <c r="A292" s="289">
        <v>7301</v>
      </c>
      <c r="B292" s="23" t="str">
        <f t="shared" si="28"/>
        <v>SE-Imp_1500__kV_301</v>
      </c>
      <c r="C292" s="23">
        <v>805</v>
      </c>
      <c r="D292" s="141" t="str">
        <f>VLOOKUP(C292,tab_corredor!$A$2:$B$50,2,0)</f>
        <v>SE-Imp</v>
      </c>
      <c r="E292" s="23">
        <v>1500</v>
      </c>
      <c r="F292" s="23" t="s">
        <v>2674</v>
      </c>
      <c r="G292" s="23">
        <v>1500</v>
      </c>
      <c r="H292" s="23">
        <v>1500</v>
      </c>
      <c r="I292" s="393">
        <v>5.0000000000000004E-6</v>
      </c>
      <c r="J292" s="393">
        <v>5.0000000000000004E-6</v>
      </c>
      <c r="K292" s="289">
        <v>1</v>
      </c>
      <c r="L292" s="290" t="s">
        <v>2622</v>
      </c>
      <c r="M292" s="23">
        <v>2015</v>
      </c>
      <c r="N292" s="23">
        <v>2100</v>
      </c>
      <c r="O292" s="291">
        <v>25</v>
      </c>
      <c r="P292" s="292">
        <v>2700</v>
      </c>
      <c r="Q292" s="293">
        <v>1</v>
      </c>
      <c r="R292" s="23"/>
      <c r="S292" s="147">
        <f t="shared" si="29"/>
        <v>2700</v>
      </c>
      <c r="T292" s="147">
        <f ca="1">IF(S292=0,"",S292*(OFFSET(cod_desembolso!$A$1,Q292,23)))</f>
        <v>2805.9223082615817</v>
      </c>
      <c r="U292" s="148">
        <f>(constantes!$B$3*(1+constantes!$B$3)^(O292))/((1+constantes!$B$3)^(O292)-1)</f>
        <v>9.3678779051968114E-2</v>
      </c>
      <c r="V292" s="147">
        <f t="shared" ca="1" si="30"/>
        <v>262.85537595262508</v>
      </c>
      <c r="W292" s="147">
        <f ca="1">(IF(S292=0,"",V292/constantes!$B$3))*1</f>
        <v>3285.6921994078134</v>
      </c>
      <c r="X292" s="149">
        <f ca="1">IF(S292=0,"",PV(constantes!$B$3,O292,-V292)*constantes!$B$3)</f>
        <v>224.47378466092658</v>
      </c>
      <c r="Y292" s="84">
        <f t="shared" si="31"/>
        <v>1800</v>
      </c>
      <c r="Z292">
        <v>301</v>
      </c>
    </row>
    <row r="293" spans="1:26">
      <c r="A293" s="289">
        <v>7302</v>
      </c>
      <c r="B293" s="23" t="str">
        <f t="shared" si="28"/>
        <v>SE-Imp_1500__kV_302</v>
      </c>
      <c r="C293" s="23">
        <v>805</v>
      </c>
      <c r="D293" s="141" t="str">
        <f>VLOOKUP(C293,tab_corredor!$A$2:$B$50,2,0)</f>
        <v>SE-Imp</v>
      </c>
      <c r="E293" s="23">
        <v>1500</v>
      </c>
      <c r="F293" s="23" t="s">
        <v>2674</v>
      </c>
      <c r="G293" s="23">
        <v>1500</v>
      </c>
      <c r="H293" s="23">
        <v>1500</v>
      </c>
      <c r="I293" s="393">
        <v>5.0000000000000004E-6</v>
      </c>
      <c r="J293" s="393">
        <v>5.0000000000000004E-6</v>
      </c>
      <c r="K293" s="289">
        <v>1</v>
      </c>
      <c r="L293" s="290" t="s">
        <v>2622</v>
      </c>
      <c r="M293" s="23">
        <v>2015</v>
      </c>
      <c r="N293" s="23">
        <v>2100</v>
      </c>
      <c r="O293" s="291">
        <v>25</v>
      </c>
      <c r="P293" s="292">
        <v>2700</v>
      </c>
      <c r="Q293" s="293">
        <v>1</v>
      </c>
      <c r="R293" s="23"/>
      <c r="S293" s="147">
        <f t="shared" si="29"/>
        <v>2700</v>
      </c>
      <c r="T293" s="147">
        <f ca="1">IF(S293=0,"",S293*(OFFSET(cod_desembolso!$A$1,Q293,23)))</f>
        <v>2805.9223082615817</v>
      </c>
      <c r="U293" s="148">
        <f>(constantes!$B$3*(1+constantes!$B$3)^(O293))/((1+constantes!$B$3)^(O293)-1)</f>
        <v>9.3678779051968114E-2</v>
      </c>
      <c r="V293" s="147">
        <f t="shared" ca="1" si="30"/>
        <v>262.85537595262508</v>
      </c>
      <c r="W293" s="147">
        <f ca="1">(IF(S293=0,"",V293/constantes!$B$3))*1</f>
        <v>3285.6921994078134</v>
      </c>
      <c r="X293" s="149">
        <f ca="1">IF(S293=0,"",PV(constantes!$B$3,O293,-V293)*constantes!$B$3)</f>
        <v>224.47378466092658</v>
      </c>
      <c r="Y293" s="84">
        <f t="shared" si="31"/>
        <v>1800</v>
      </c>
      <c r="Z293">
        <v>302</v>
      </c>
    </row>
    <row r="294" spans="1:26">
      <c r="A294" s="289">
        <v>7303</v>
      </c>
      <c r="B294" s="23" t="str">
        <f t="shared" si="28"/>
        <v>SE-Imp_1500__kV_303</v>
      </c>
      <c r="C294" s="23">
        <v>805</v>
      </c>
      <c r="D294" s="141" t="str">
        <f>VLOOKUP(C294,tab_corredor!$A$2:$B$50,2,0)</f>
        <v>SE-Imp</v>
      </c>
      <c r="E294" s="23">
        <v>1500</v>
      </c>
      <c r="F294" s="23" t="s">
        <v>2674</v>
      </c>
      <c r="G294" s="23">
        <v>1500</v>
      </c>
      <c r="H294" s="23">
        <v>1500</v>
      </c>
      <c r="I294" s="393">
        <v>5.0000000000000004E-6</v>
      </c>
      <c r="J294" s="393">
        <v>5.0000000000000004E-6</v>
      </c>
      <c r="K294" s="289">
        <v>1</v>
      </c>
      <c r="L294" s="290" t="s">
        <v>2622</v>
      </c>
      <c r="M294" s="23">
        <v>2015</v>
      </c>
      <c r="N294" s="23">
        <v>2100</v>
      </c>
      <c r="O294" s="291">
        <v>25</v>
      </c>
      <c r="P294" s="292">
        <v>2700</v>
      </c>
      <c r="Q294" s="293">
        <v>1</v>
      </c>
      <c r="R294" s="23"/>
      <c r="S294" s="147">
        <f t="shared" si="29"/>
        <v>2700</v>
      </c>
      <c r="T294" s="147">
        <f ca="1">IF(S294=0,"",S294*(OFFSET(cod_desembolso!$A$1,Q294,23)))</f>
        <v>2805.9223082615817</v>
      </c>
      <c r="U294" s="148">
        <f>(constantes!$B$3*(1+constantes!$B$3)^(O294))/((1+constantes!$B$3)^(O294)-1)</f>
        <v>9.3678779051968114E-2</v>
      </c>
      <c r="V294" s="147">
        <f t="shared" ca="1" si="30"/>
        <v>262.85537595262508</v>
      </c>
      <c r="W294" s="147">
        <f ca="1">(IF(S294=0,"",V294/constantes!$B$3))*1</f>
        <v>3285.6921994078134</v>
      </c>
      <c r="X294" s="149">
        <f ca="1">IF(S294=0,"",PV(constantes!$B$3,O294,-V294)*constantes!$B$3)</f>
        <v>224.47378466092658</v>
      </c>
      <c r="Y294" s="84">
        <f t="shared" si="31"/>
        <v>1800</v>
      </c>
      <c r="Z294">
        <v>303</v>
      </c>
    </row>
    <row r="295" spans="1:26">
      <c r="A295" s="289">
        <v>7304</v>
      </c>
      <c r="B295" s="23" t="str">
        <f t="shared" si="28"/>
        <v>SE-Imp_1500__kV_304</v>
      </c>
      <c r="C295" s="23">
        <v>805</v>
      </c>
      <c r="D295" s="141" t="str">
        <f>VLOOKUP(C295,tab_corredor!$A$2:$B$50,2,0)</f>
        <v>SE-Imp</v>
      </c>
      <c r="E295" s="23">
        <v>1500</v>
      </c>
      <c r="F295" s="23" t="s">
        <v>2674</v>
      </c>
      <c r="G295" s="23">
        <v>1500</v>
      </c>
      <c r="H295" s="23">
        <v>1500</v>
      </c>
      <c r="I295" s="393">
        <v>5.0000000000000004E-6</v>
      </c>
      <c r="J295" s="393">
        <v>5.0000000000000004E-6</v>
      </c>
      <c r="K295" s="289">
        <v>1</v>
      </c>
      <c r="L295" s="290" t="s">
        <v>2622</v>
      </c>
      <c r="M295" s="23">
        <v>2015</v>
      </c>
      <c r="N295" s="23">
        <v>2100</v>
      </c>
      <c r="O295" s="291">
        <v>25</v>
      </c>
      <c r="P295" s="292">
        <v>2700</v>
      </c>
      <c r="Q295" s="293">
        <v>1</v>
      </c>
      <c r="R295" s="23"/>
      <c r="S295" s="147">
        <f t="shared" si="29"/>
        <v>2700</v>
      </c>
      <c r="T295" s="147">
        <f ca="1">IF(S295=0,"",S295*(OFFSET(cod_desembolso!$A$1,Q295,23)))</f>
        <v>2805.9223082615817</v>
      </c>
      <c r="U295" s="148">
        <f>(constantes!$B$3*(1+constantes!$B$3)^(O295))/((1+constantes!$B$3)^(O295)-1)</f>
        <v>9.3678779051968114E-2</v>
      </c>
      <c r="V295" s="147">
        <f t="shared" ca="1" si="30"/>
        <v>262.85537595262508</v>
      </c>
      <c r="W295" s="147">
        <f ca="1">(IF(S295=0,"",V295/constantes!$B$3))*1</f>
        <v>3285.6921994078134</v>
      </c>
      <c r="X295" s="149">
        <f ca="1">IF(S295=0,"",PV(constantes!$B$3,O295,-V295)*constantes!$B$3)</f>
        <v>224.47378466092658</v>
      </c>
      <c r="Y295" s="84">
        <f t="shared" si="31"/>
        <v>1800</v>
      </c>
      <c r="Z295">
        <v>304</v>
      </c>
    </row>
    <row r="296" spans="1:26">
      <c r="A296" s="289">
        <v>7305</v>
      </c>
      <c r="B296" s="23" t="str">
        <f t="shared" si="28"/>
        <v>SE-Imp_1500__kV_305</v>
      </c>
      <c r="C296" s="23">
        <v>805</v>
      </c>
      <c r="D296" s="141" t="str">
        <f>VLOOKUP(C296,tab_corredor!$A$2:$B$50,2,0)</f>
        <v>SE-Imp</v>
      </c>
      <c r="E296" s="23">
        <v>1500</v>
      </c>
      <c r="F296" s="23" t="s">
        <v>2674</v>
      </c>
      <c r="G296" s="23">
        <v>1500</v>
      </c>
      <c r="H296" s="23">
        <v>1500</v>
      </c>
      <c r="I296" s="393">
        <v>5.0000000000000004E-6</v>
      </c>
      <c r="J296" s="393">
        <v>5.0000000000000004E-6</v>
      </c>
      <c r="K296" s="289">
        <v>1</v>
      </c>
      <c r="L296" s="290" t="s">
        <v>2622</v>
      </c>
      <c r="M296" s="23">
        <v>2015</v>
      </c>
      <c r="N296" s="23">
        <v>2100</v>
      </c>
      <c r="O296" s="291">
        <v>25</v>
      </c>
      <c r="P296" s="292">
        <v>2700</v>
      </c>
      <c r="Q296" s="293">
        <v>1</v>
      </c>
      <c r="R296" s="23"/>
      <c r="S296" s="147">
        <f t="shared" si="29"/>
        <v>2700</v>
      </c>
      <c r="T296" s="147">
        <f ca="1">IF(S296=0,"",S296*(OFFSET(cod_desembolso!$A$1,Q296,23)))</f>
        <v>2805.9223082615817</v>
      </c>
      <c r="U296" s="148">
        <f>(constantes!$B$3*(1+constantes!$B$3)^(O296))/((1+constantes!$B$3)^(O296)-1)</f>
        <v>9.3678779051968114E-2</v>
      </c>
      <c r="V296" s="147">
        <f t="shared" ca="1" si="30"/>
        <v>262.85537595262508</v>
      </c>
      <c r="W296" s="147">
        <f ca="1">(IF(S296=0,"",V296/constantes!$B$3))*1</f>
        <v>3285.6921994078134</v>
      </c>
      <c r="X296" s="149">
        <f ca="1">IF(S296=0,"",PV(constantes!$B$3,O296,-V296)*constantes!$B$3)</f>
        <v>224.47378466092658</v>
      </c>
      <c r="Y296" s="84">
        <f t="shared" si="31"/>
        <v>1800</v>
      </c>
      <c r="Z296">
        <v>305</v>
      </c>
    </row>
    <row r="297" spans="1:26">
      <c r="A297" s="289">
        <v>7306</v>
      </c>
      <c r="B297" s="23" t="str">
        <f t="shared" si="28"/>
        <v>SE-Imp_1500__kV_306</v>
      </c>
      <c r="C297" s="23">
        <v>805</v>
      </c>
      <c r="D297" s="141" t="str">
        <f>VLOOKUP(C297,tab_corredor!$A$2:$B$50,2,0)</f>
        <v>SE-Imp</v>
      </c>
      <c r="E297" s="23">
        <v>1500</v>
      </c>
      <c r="F297" s="23" t="s">
        <v>2674</v>
      </c>
      <c r="G297" s="23">
        <v>1500</v>
      </c>
      <c r="H297" s="23">
        <v>1500</v>
      </c>
      <c r="I297" s="393">
        <v>5.0000000000000004E-6</v>
      </c>
      <c r="J297" s="393">
        <v>5.0000000000000004E-6</v>
      </c>
      <c r="K297" s="289">
        <v>1</v>
      </c>
      <c r="L297" s="290" t="s">
        <v>2622</v>
      </c>
      <c r="M297" s="23">
        <v>2015</v>
      </c>
      <c r="N297" s="23">
        <v>2100</v>
      </c>
      <c r="O297" s="291">
        <v>25</v>
      </c>
      <c r="P297" s="292">
        <v>2700</v>
      </c>
      <c r="Q297" s="293">
        <v>1</v>
      </c>
      <c r="R297" s="23"/>
      <c r="S297" s="147">
        <f t="shared" si="29"/>
        <v>2700</v>
      </c>
      <c r="T297" s="147">
        <f ca="1">IF(S297=0,"",S297*(OFFSET(cod_desembolso!$A$1,Q297,23)))</f>
        <v>2805.9223082615817</v>
      </c>
      <c r="U297" s="148">
        <f>(constantes!$B$3*(1+constantes!$B$3)^(O297))/((1+constantes!$B$3)^(O297)-1)</f>
        <v>9.3678779051968114E-2</v>
      </c>
      <c r="V297" s="147">
        <f t="shared" ca="1" si="30"/>
        <v>262.85537595262508</v>
      </c>
      <c r="W297" s="147">
        <f ca="1">(IF(S297=0,"",V297/constantes!$B$3))*1</f>
        <v>3285.6921994078134</v>
      </c>
      <c r="X297" s="149">
        <f ca="1">IF(S297=0,"",PV(constantes!$B$3,O297,-V297)*constantes!$B$3)</f>
        <v>224.47378466092658</v>
      </c>
      <c r="Y297" s="84">
        <f t="shared" si="31"/>
        <v>1800</v>
      </c>
      <c r="Z297">
        <v>306</v>
      </c>
    </row>
    <row r="298" spans="1:26">
      <c r="A298" s="289">
        <v>7307</v>
      </c>
      <c r="B298" s="23" t="str">
        <f t="shared" si="28"/>
        <v>SE-Imp_1500__kV_307</v>
      </c>
      <c r="C298" s="23">
        <v>805</v>
      </c>
      <c r="D298" s="141" t="str">
        <f>VLOOKUP(C298,tab_corredor!$A$2:$B$50,2,0)</f>
        <v>SE-Imp</v>
      </c>
      <c r="E298" s="23">
        <v>1500</v>
      </c>
      <c r="F298" s="23" t="s">
        <v>2674</v>
      </c>
      <c r="G298" s="23">
        <v>1500</v>
      </c>
      <c r="H298" s="23">
        <v>1500</v>
      </c>
      <c r="I298" s="393">
        <v>5.0000000000000004E-6</v>
      </c>
      <c r="J298" s="393">
        <v>5.0000000000000004E-6</v>
      </c>
      <c r="K298" s="289">
        <v>1</v>
      </c>
      <c r="L298" s="290" t="s">
        <v>2622</v>
      </c>
      <c r="M298" s="23">
        <v>2015</v>
      </c>
      <c r="N298" s="23">
        <v>2100</v>
      </c>
      <c r="O298" s="291">
        <v>25</v>
      </c>
      <c r="P298" s="292">
        <v>2700</v>
      </c>
      <c r="Q298" s="293">
        <v>1</v>
      </c>
      <c r="R298" s="23"/>
      <c r="S298" s="147">
        <f t="shared" si="29"/>
        <v>2700</v>
      </c>
      <c r="T298" s="147">
        <f ca="1">IF(S298=0,"",S298*(OFFSET(cod_desembolso!$A$1,Q298,23)))</f>
        <v>2805.9223082615817</v>
      </c>
      <c r="U298" s="148">
        <f>(constantes!$B$3*(1+constantes!$B$3)^(O298))/((1+constantes!$B$3)^(O298)-1)</f>
        <v>9.3678779051968114E-2</v>
      </c>
      <c r="V298" s="147">
        <f t="shared" ca="1" si="30"/>
        <v>262.85537595262508</v>
      </c>
      <c r="W298" s="147">
        <f ca="1">(IF(S298=0,"",V298/constantes!$B$3))*1</f>
        <v>3285.6921994078134</v>
      </c>
      <c r="X298" s="149">
        <f ca="1">IF(S298=0,"",PV(constantes!$B$3,O298,-V298)*constantes!$B$3)</f>
        <v>224.47378466092658</v>
      </c>
      <c r="Y298" s="84">
        <f t="shared" si="31"/>
        <v>1800</v>
      </c>
      <c r="Z298">
        <v>307</v>
      </c>
    </row>
    <row r="299" spans="1:26">
      <c r="A299" s="289">
        <v>7308</v>
      </c>
      <c r="B299" s="23" t="str">
        <f t="shared" si="28"/>
        <v>SE-Imp_1500__kV_308</v>
      </c>
      <c r="C299" s="23">
        <v>805</v>
      </c>
      <c r="D299" s="141" t="str">
        <f>VLOOKUP(C299,tab_corredor!$A$2:$B$50,2,0)</f>
        <v>SE-Imp</v>
      </c>
      <c r="E299" s="23">
        <v>1500</v>
      </c>
      <c r="F299" s="23" t="s">
        <v>2674</v>
      </c>
      <c r="G299" s="23">
        <v>1500</v>
      </c>
      <c r="H299" s="23">
        <v>1500</v>
      </c>
      <c r="I299" s="393">
        <v>5.0000000000000004E-6</v>
      </c>
      <c r="J299" s="393">
        <v>5.0000000000000004E-6</v>
      </c>
      <c r="K299" s="289">
        <v>1</v>
      </c>
      <c r="L299" s="290" t="s">
        <v>2622</v>
      </c>
      <c r="M299" s="23">
        <v>2015</v>
      </c>
      <c r="N299" s="23">
        <v>2100</v>
      </c>
      <c r="O299" s="291">
        <v>25</v>
      </c>
      <c r="P299" s="292">
        <v>2700</v>
      </c>
      <c r="Q299" s="293">
        <v>1</v>
      </c>
      <c r="R299" s="23"/>
      <c r="S299" s="147">
        <f t="shared" si="29"/>
        <v>2700</v>
      </c>
      <c r="T299" s="147">
        <f ca="1">IF(S299=0,"",S299*(OFFSET(cod_desembolso!$A$1,Q299,23)))</f>
        <v>2805.9223082615817</v>
      </c>
      <c r="U299" s="148">
        <f>(constantes!$B$3*(1+constantes!$B$3)^(O299))/((1+constantes!$B$3)^(O299)-1)</f>
        <v>9.3678779051968114E-2</v>
      </c>
      <c r="V299" s="147">
        <f t="shared" ca="1" si="30"/>
        <v>262.85537595262508</v>
      </c>
      <c r="W299" s="147">
        <f ca="1">(IF(S299=0,"",V299/constantes!$B$3))*1</f>
        <v>3285.6921994078134</v>
      </c>
      <c r="X299" s="149">
        <f ca="1">IF(S299=0,"",PV(constantes!$B$3,O299,-V299)*constantes!$B$3)</f>
        <v>224.47378466092658</v>
      </c>
      <c r="Y299" s="84">
        <f t="shared" si="31"/>
        <v>1800</v>
      </c>
      <c r="Z299">
        <v>308</v>
      </c>
    </row>
    <row r="300" spans="1:26">
      <c r="A300" s="289">
        <v>7309</v>
      </c>
      <c r="B300" s="23" t="str">
        <f t="shared" si="28"/>
        <v>SE-Imp_1500__kV_309</v>
      </c>
      <c r="C300" s="23">
        <v>805</v>
      </c>
      <c r="D300" s="141" t="str">
        <f>VLOOKUP(C300,tab_corredor!$A$2:$B$50,2,0)</f>
        <v>SE-Imp</v>
      </c>
      <c r="E300" s="23">
        <v>1500</v>
      </c>
      <c r="F300" s="23" t="s">
        <v>2674</v>
      </c>
      <c r="G300" s="23">
        <v>1500</v>
      </c>
      <c r="H300" s="23">
        <v>1500</v>
      </c>
      <c r="I300" s="393">
        <v>5.0000000000000004E-6</v>
      </c>
      <c r="J300" s="393">
        <v>5.0000000000000004E-6</v>
      </c>
      <c r="K300" s="289">
        <v>1</v>
      </c>
      <c r="L300" s="290" t="s">
        <v>2622</v>
      </c>
      <c r="M300" s="23">
        <v>2015</v>
      </c>
      <c r="N300" s="23">
        <v>2100</v>
      </c>
      <c r="O300" s="291">
        <v>25</v>
      </c>
      <c r="P300" s="292">
        <v>2700</v>
      </c>
      <c r="Q300" s="293">
        <v>1</v>
      </c>
      <c r="R300" s="23"/>
      <c r="S300" s="147">
        <f t="shared" si="29"/>
        <v>2700</v>
      </c>
      <c r="T300" s="147">
        <f ca="1">IF(S300=0,"",S300*(OFFSET(cod_desembolso!$A$1,Q300,23)))</f>
        <v>2805.9223082615817</v>
      </c>
      <c r="U300" s="148">
        <f>(constantes!$B$3*(1+constantes!$B$3)^(O300))/((1+constantes!$B$3)^(O300)-1)</f>
        <v>9.3678779051968114E-2</v>
      </c>
      <c r="V300" s="147">
        <f t="shared" ca="1" si="30"/>
        <v>262.85537595262508</v>
      </c>
      <c r="W300" s="147">
        <f ca="1">(IF(S300=0,"",V300/constantes!$B$3))*1</f>
        <v>3285.6921994078134</v>
      </c>
      <c r="X300" s="149">
        <f ca="1">IF(S300=0,"",PV(constantes!$B$3,O300,-V300)*constantes!$B$3)</f>
        <v>224.47378466092658</v>
      </c>
      <c r="Y300" s="84">
        <f t="shared" si="31"/>
        <v>1800</v>
      </c>
      <c r="Z300">
        <v>309</v>
      </c>
    </row>
    <row r="301" spans="1:26">
      <c r="A301" s="289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1" t="str">
        <f>VLOOKUP(C301,tab_corredor!$A$2:$B$50,2,0)</f>
        <v>SE-Imp</v>
      </c>
      <c r="E301" s="23">
        <v>1500</v>
      </c>
      <c r="F301" s="23" t="s">
        <v>2674</v>
      </c>
      <c r="G301" s="23">
        <v>1500</v>
      </c>
      <c r="H301" s="23">
        <v>1500</v>
      </c>
      <c r="I301" s="393">
        <v>5.0000000000000004E-6</v>
      </c>
      <c r="J301" s="393">
        <v>5.0000000000000004E-6</v>
      </c>
      <c r="K301" s="289">
        <v>1</v>
      </c>
      <c r="L301" s="290" t="s">
        <v>2622</v>
      </c>
      <c r="M301" s="23">
        <v>2015</v>
      </c>
      <c r="N301" s="23">
        <v>2100</v>
      </c>
      <c r="O301" s="291">
        <v>25</v>
      </c>
      <c r="P301" s="292">
        <v>2700</v>
      </c>
      <c r="Q301" s="293">
        <v>1</v>
      </c>
      <c r="R301" s="23"/>
      <c r="S301" s="147">
        <f t="shared" ref="S301:S318" si="33">P301+R301</f>
        <v>2700</v>
      </c>
      <c r="T301" s="147">
        <f ca="1">IF(S301=0,"",S301*(OFFSET(cod_desembolso!$A$1,Q301,23)))</f>
        <v>2805.9223082615817</v>
      </c>
      <c r="U301" s="148">
        <f>(constantes!$B$3*(1+constantes!$B$3)^(O301))/((1+constantes!$B$3)^(O301)-1)</f>
        <v>9.3678779051968114E-2</v>
      </c>
      <c r="V301" s="147">
        <f t="shared" ref="V301:V318" ca="1" si="34">IF(S301=0,"",T301*U301)</f>
        <v>262.85537595262508</v>
      </c>
      <c r="W301" s="147">
        <f ca="1">(IF(S301=0,"",V301/constantes!$B$3))*1</f>
        <v>3285.6921994078134</v>
      </c>
      <c r="X301" s="149">
        <f ca="1">IF(S301=0,"",PV(constantes!$B$3,O301,-V301)*constantes!$B$3)</f>
        <v>224.47378466092658</v>
      </c>
      <c r="Y301" s="84">
        <f t="shared" ref="Y301:Y318" si="35">S301/E301*1000</f>
        <v>1800</v>
      </c>
      <c r="Z301">
        <v>310</v>
      </c>
    </row>
    <row r="302" spans="1:26">
      <c r="A302" s="289">
        <v>7311</v>
      </c>
      <c r="B302" s="23" t="str">
        <f t="shared" si="32"/>
        <v>SE-Imp_1500__kV_311</v>
      </c>
      <c r="C302" s="23">
        <v>805</v>
      </c>
      <c r="D302" s="141" t="str">
        <f>VLOOKUP(C302,tab_corredor!$A$2:$B$50,2,0)</f>
        <v>SE-Imp</v>
      </c>
      <c r="E302" s="23">
        <v>1500</v>
      </c>
      <c r="F302" s="23" t="s">
        <v>2674</v>
      </c>
      <c r="G302" s="23">
        <v>1500</v>
      </c>
      <c r="H302" s="23">
        <v>1500</v>
      </c>
      <c r="I302" s="393">
        <v>5.0000000000000004E-6</v>
      </c>
      <c r="J302" s="393">
        <v>5.0000000000000004E-6</v>
      </c>
      <c r="K302" s="289">
        <v>1</v>
      </c>
      <c r="L302" s="290" t="s">
        <v>2622</v>
      </c>
      <c r="M302" s="23">
        <v>2015</v>
      </c>
      <c r="N302" s="23">
        <v>2100</v>
      </c>
      <c r="O302" s="291">
        <v>25</v>
      </c>
      <c r="P302" s="292">
        <v>2700</v>
      </c>
      <c r="Q302" s="293">
        <v>1</v>
      </c>
      <c r="R302" s="23"/>
      <c r="S302" s="147">
        <f t="shared" si="33"/>
        <v>2700</v>
      </c>
      <c r="T302" s="147">
        <f ca="1">IF(S302=0,"",S302*(OFFSET(cod_desembolso!$A$1,Q302,23)))</f>
        <v>2805.9223082615817</v>
      </c>
      <c r="U302" s="148">
        <f>(constantes!$B$3*(1+constantes!$B$3)^(O302))/((1+constantes!$B$3)^(O302)-1)</f>
        <v>9.3678779051968114E-2</v>
      </c>
      <c r="V302" s="147">
        <f t="shared" ca="1" si="34"/>
        <v>262.85537595262508</v>
      </c>
      <c r="W302" s="147">
        <f ca="1">(IF(S302=0,"",V302/constantes!$B$3))*1</f>
        <v>3285.6921994078134</v>
      </c>
      <c r="X302" s="149">
        <f ca="1">IF(S302=0,"",PV(constantes!$B$3,O302,-V302)*constantes!$B$3)</f>
        <v>224.47378466092658</v>
      </c>
      <c r="Y302" s="84">
        <f t="shared" si="35"/>
        <v>1800</v>
      </c>
      <c r="Z302">
        <v>311</v>
      </c>
    </row>
    <row r="303" spans="1:26">
      <c r="A303" s="289">
        <v>7312</v>
      </c>
      <c r="B303" s="23" t="str">
        <f t="shared" si="32"/>
        <v>SE-Imp_1500__kV_312</v>
      </c>
      <c r="C303" s="23">
        <v>805</v>
      </c>
      <c r="D303" s="141" t="str">
        <f>VLOOKUP(C303,tab_corredor!$A$2:$B$50,2,0)</f>
        <v>SE-Imp</v>
      </c>
      <c r="E303" s="23">
        <v>1500</v>
      </c>
      <c r="F303" s="23" t="s">
        <v>2674</v>
      </c>
      <c r="G303" s="23">
        <v>1500</v>
      </c>
      <c r="H303" s="23">
        <v>1500</v>
      </c>
      <c r="I303" s="393">
        <v>5.0000000000000004E-6</v>
      </c>
      <c r="J303" s="393">
        <v>5.0000000000000004E-6</v>
      </c>
      <c r="K303" s="289">
        <v>1</v>
      </c>
      <c r="L303" s="290" t="s">
        <v>2622</v>
      </c>
      <c r="M303" s="23">
        <v>2015</v>
      </c>
      <c r="N303" s="23">
        <v>2100</v>
      </c>
      <c r="O303" s="291">
        <v>25</v>
      </c>
      <c r="P303" s="292">
        <v>2700</v>
      </c>
      <c r="Q303" s="293">
        <v>1</v>
      </c>
      <c r="R303" s="23"/>
      <c r="S303" s="147">
        <f t="shared" si="33"/>
        <v>2700</v>
      </c>
      <c r="T303" s="147">
        <f ca="1">IF(S303=0,"",S303*(OFFSET(cod_desembolso!$A$1,Q303,23)))</f>
        <v>2805.9223082615817</v>
      </c>
      <c r="U303" s="148">
        <f>(constantes!$B$3*(1+constantes!$B$3)^(O303))/((1+constantes!$B$3)^(O303)-1)</f>
        <v>9.3678779051968114E-2</v>
      </c>
      <c r="V303" s="147">
        <f t="shared" ca="1" si="34"/>
        <v>262.85537595262508</v>
      </c>
      <c r="W303" s="147">
        <f ca="1">(IF(S303=0,"",V303/constantes!$B$3))*1</f>
        <v>3285.6921994078134</v>
      </c>
      <c r="X303" s="149">
        <f ca="1">IF(S303=0,"",PV(constantes!$B$3,O303,-V303)*constantes!$B$3)</f>
        <v>224.47378466092658</v>
      </c>
      <c r="Y303" s="84">
        <f t="shared" si="35"/>
        <v>1800</v>
      </c>
      <c r="Z303">
        <v>312</v>
      </c>
    </row>
    <row r="304" spans="1:26">
      <c r="A304" s="289">
        <v>7313</v>
      </c>
      <c r="B304" s="23" t="str">
        <f t="shared" si="32"/>
        <v>SE-Imp_1500__kV_313</v>
      </c>
      <c r="C304" s="23">
        <v>805</v>
      </c>
      <c r="D304" s="141" t="str">
        <f>VLOOKUP(C304,tab_corredor!$A$2:$B$50,2,0)</f>
        <v>SE-Imp</v>
      </c>
      <c r="E304" s="23">
        <v>1500</v>
      </c>
      <c r="F304" s="23" t="s">
        <v>2674</v>
      </c>
      <c r="G304" s="23">
        <v>1500</v>
      </c>
      <c r="H304" s="23">
        <v>1500</v>
      </c>
      <c r="I304" s="393">
        <v>5.0000000000000004E-6</v>
      </c>
      <c r="J304" s="393">
        <v>5.0000000000000004E-6</v>
      </c>
      <c r="K304" s="289">
        <v>1</v>
      </c>
      <c r="L304" s="290" t="s">
        <v>2622</v>
      </c>
      <c r="M304" s="23">
        <v>2015</v>
      </c>
      <c r="N304" s="23">
        <v>2100</v>
      </c>
      <c r="O304" s="291">
        <v>25</v>
      </c>
      <c r="P304" s="292">
        <v>2700</v>
      </c>
      <c r="Q304" s="293">
        <v>1</v>
      </c>
      <c r="R304" s="23"/>
      <c r="S304" s="147">
        <f t="shared" si="33"/>
        <v>2700</v>
      </c>
      <c r="T304" s="147">
        <f ca="1">IF(S304=0,"",S304*(OFFSET(cod_desembolso!$A$1,Q304,23)))</f>
        <v>2805.9223082615817</v>
      </c>
      <c r="U304" s="148">
        <f>(constantes!$B$3*(1+constantes!$B$3)^(O304))/((1+constantes!$B$3)^(O304)-1)</f>
        <v>9.3678779051968114E-2</v>
      </c>
      <c r="V304" s="147">
        <f t="shared" ca="1" si="34"/>
        <v>262.85537595262508</v>
      </c>
      <c r="W304" s="147">
        <f ca="1">(IF(S304=0,"",V304/constantes!$B$3))*1</f>
        <v>3285.6921994078134</v>
      </c>
      <c r="X304" s="149">
        <f ca="1">IF(S304=0,"",PV(constantes!$B$3,O304,-V304)*constantes!$B$3)</f>
        <v>224.47378466092658</v>
      </c>
      <c r="Y304" s="84">
        <f t="shared" si="35"/>
        <v>1800</v>
      </c>
      <c r="Z304">
        <v>313</v>
      </c>
    </row>
    <row r="305" spans="1:26">
      <c r="A305" s="289">
        <v>7314</v>
      </c>
      <c r="B305" s="23" t="str">
        <f t="shared" si="32"/>
        <v>SE-Imp_1500__kV_314</v>
      </c>
      <c r="C305" s="23">
        <v>805</v>
      </c>
      <c r="D305" s="141" t="str">
        <f>VLOOKUP(C305,tab_corredor!$A$2:$B$50,2,0)</f>
        <v>SE-Imp</v>
      </c>
      <c r="E305" s="23">
        <v>1500</v>
      </c>
      <c r="F305" s="23" t="s">
        <v>2674</v>
      </c>
      <c r="G305" s="23">
        <v>1500</v>
      </c>
      <c r="H305" s="23">
        <v>1500</v>
      </c>
      <c r="I305" s="393">
        <v>5.0000000000000004E-6</v>
      </c>
      <c r="J305" s="393">
        <v>5.0000000000000004E-6</v>
      </c>
      <c r="K305" s="289">
        <v>1</v>
      </c>
      <c r="L305" s="290" t="s">
        <v>2622</v>
      </c>
      <c r="M305" s="23">
        <v>2015</v>
      </c>
      <c r="N305" s="23">
        <v>2100</v>
      </c>
      <c r="O305" s="291">
        <v>25</v>
      </c>
      <c r="P305" s="292">
        <v>2700</v>
      </c>
      <c r="Q305" s="293">
        <v>1</v>
      </c>
      <c r="R305" s="23"/>
      <c r="S305" s="147">
        <f t="shared" si="33"/>
        <v>2700</v>
      </c>
      <c r="T305" s="147">
        <f ca="1">IF(S305=0,"",S305*(OFFSET(cod_desembolso!$A$1,Q305,23)))</f>
        <v>2805.9223082615817</v>
      </c>
      <c r="U305" s="148">
        <f>(constantes!$B$3*(1+constantes!$B$3)^(O305))/((1+constantes!$B$3)^(O305)-1)</f>
        <v>9.3678779051968114E-2</v>
      </c>
      <c r="V305" s="147">
        <f t="shared" ca="1" si="34"/>
        <v>262.85537595262508</v>
      </c>
      <c r="W305" s="147">
        <f ca="1">(IF(S305=0,"",V305/constantes!$B$3))*1</f>
        <v>3285.6921994078134</v>
      </c>
      <c r="X305" s="149">
        <f ca="1">IF(S305=0,"",PV(constantes!$B$3,O305,-V305)*constantes!$B$3)</f>
        <v>224.47378466092658</v>
      </c>
      <c r="Y305" s="84">
        <f t="shared" si="35"/>
        <v>1800</v>
      </c>
      <c r="Z305">
        <v>314</v>
      </c>
    </row>
    <row r="306" spans="1:26">
      <c r="A306" s="289">
        <v>7315</v>
      </c>
      <c r="B306" s="23" t="str">
        <f t="shared" si="32"/>
        <v>SE-Imp_1500__kV_315</v>
      </c>
      <c r="C306" s="23">
        <v>805</v>
      </c>
      <c r="D306" s="141" t="str">
        <f>VLOOKUP(C306,tab_corredor!$A$2:$B$50,2,0)</f>
        <v>SE-Imp</v>
      </c>
      <c r="E306" s="23">
        <v>1500</v>
      </c>
      <c r="F306" s="23" t="s">
        <v>2674</v>
      </c>
      <c r="G306" s="23">
        <v>1500</v>
      </c>
      <c r="H306" s="23">
        <v>1500</v>
      </c>
      <c r="I306" s="393">
        <v>5.0000000000000004E-6</v>
      </c>
      <c r="J306" s="393">
        <v>5.0000000000000004E-6</v>
      </c>
      <c r="K306" s="289">
        <v>1</v>
      </c>
      <c r="L306" s="290" t="s">
        <v>2622</v>
      </c>
      <c r="M306" s="23">
        <v>2015</v>
      </c>
      <c r="N306" s="23">
        <v>2100</v>
      </c>
      <c r="O306" s="291">
        <v>25</v>
      </c>
      <c r="P306" s="292">
        <v>2700</v>
      </c>
      <c r="Q306" s="293">
        <v>1</v>
      </c>
      <c r="R306" s="23"/>
      <c r="S306" s="147">
        <f t="shared" si="33"/>
        <v>2700</v>
      </c>
      <c r="T306" s="147">
        <f ca="1">IF(S306=0,"",S306*(OFFSET(cod_desembolso!$A$1,Q306,23)))</f>
        <v>2805.9223082615817</v>
      </c>
      <c r="U306" s="148">
        <f>(constantes!$B$3*(1+constantes!$B$3)^(O306))/((1+constantes!$B$3)^(O306)-1)</f>
        <v>9.3678779051968114E-2</v>
      </c>
      <c r="V306" s="147">
        <f t="shared" ca="1" si="34"/>
        <v>262.85537595262508</v>
      </c>
      <c r="W306" s="147">
        <f ca="1">(IF(S306=0,"",V306/constantes!$B$3))*1</f>
        <v>3285.6921994078134</v>
      </c>
      <c r="X306" s="149">
        <f ca="1">IF(S306=0,"",PV(constantes!$B$3,O306,-V306)*constantes!$B$3)</f>
        <v>224.47378466092658</v>
      </c>
      <c r="Y306" s="84">
        <f t="shared" si="35"/>
        <v>1800</v>
      </c>
      <c r="Z306">
        <v>315</v>
      </c>
    </row>
    <row r="307" spans="1:26">
      <c r="A307" s="289">
        <v>7316</v>
      </c>
      <c r="B307" s="23" t="str">
        <f t="shared" si="32"/>
        <v>SE-Imp_1500__kV_316</v>
      </c>
      <c r="C307" s="23">
        <v>805</v>
      </c>
      <c r="D307" s="141" t="str">
        <f>VLOOKUP(C307,tab_corredor!$A$2:$B$50,2,0)</f>
        <v>SE-Imp</v>
      </c>
      <c r="E307" s="23">
        <v>1500</v>
      </c>
      <c r="F307" s="23" t="s">
        <v>2674</v>
      </c>
      <c r="G307" s="23">
        <v>1500</v>
      </c>
      <c r="H307" s="23">
        <v>1500</v>
      </c>
      <c r="I307" s="393">
        <v>5.0000000000000004E-6</v>
      </c>
      <c r="J307" s="393">
        <v>5.0000000000000004E-6</v>
      </c>
      <c r="K307" s="289">
        <v>1</v>
      </c>
      <c r="L307" s="290" t="s">
        <v>2622</v>
      </c>
      <c r="M307" s="23">
        <v>2015</v>
      </c>
      <c r="N307" s="23">
        <v>2100</v>
      </c>
      <c r="O307" s="291">
        <v>25</v>
      </c>
      <c r="P307" s="292">
        <v>2700</v>
      </c>
      <c r="Q307" s="293">
        <v>1</v>
      </c>
      <c r="R307" s="23"/>
      <c r="S307" s="147">
        <f t="shared" si="33"/>
        <v>2700</v>
      </c>
      <c r="T307" s="147">
        <f ca="1">IF(S307=0,"",S307*(OFFSET(cod_desembolso!$A$1,Q307,23)))</f>
        <v>2805.9223082615817</v>
      </c>
      <c r="U307" s="148">
        <f>(constantes!$B$3*(1+constantes!$B$3)^(O307))/((1+constantes!$B$3)^(O307)-1)</f>
        <v>9.3678779051968114E-2</v>
      </c>
      <c r="V307" s="147">
        <f t="shared" ca="1" si="34"/>
        <v>262.85537595262508</v>
      </c>
      <c r="W307" s="147">
        <f ca="1">(IF(S307=0,"",V307/constantes!$B$3))*1</f>
        <v>3285.6921994078134</v>
      </c>
      <c r="X307" s="149">
        <f ca="1">IF(S307=0,"",PV(constantes!$B$3,O307,-V307)*constantes!$B$3)</f>
        <v>224.47378466092658</v>
      </c>
      <c r="Y307" s="84">
        <f t="shared" si="35"/>
        <v>1800</v>
      </c>
      <c r="Z307">
        <v>316</v>
      </c>
    </row>
    <row r="308" spans="1:26">
      <c r="A308" s="289">
        <v>7317</v>
      </c>
      <c r="B308" s="23" t="str">
        <f t="shared" si="32"/>
        <v>SE-Imp_1500__kV_317</v>
      </c>
      <c r="C308" s="23">
        <v>805</v>
      </c>
      <c r="D308" s="141" t="str">
        <f>VLOOKUP(C308,tab_corredor!$A$2:$B$50,2,0)</f>
        <v>SE-Imp</v>
      </c>
      <c r="E308" s="23">
        <v>1500</v>
      </c>
      <c r="F308" s="23" t="s">
        <v>2674</v>
      </c>
      <c r="G308" s="23">
        <v>1500</v>
      </c>
      <c r="H308" s="23">
        <v>1500</v>
      </c>
      <c r="I308" s="393">
        <v>5.0000000000000004E-6</v>
      </c>
      <c r="J308" s="393">
        <v>5.0000000000000004E-6</v>
      </c>
      <c r="K308" s="289">
        <v>1</v>
      </c>
      <c r="L308" s="290" t="s">
        <v>2622</v>
      </c>
      <c r="M308" s="23">
        <v>2015</v>
      </c>
      <c r="N308" s="23">
        <v>2100</v>
      </c>
      <c r="O308" s="291">
        <v>25</v>
      </c>
      <c r="P308" s="292">
        <v>2700</v>
      </c>
      <c r="Q308" s="293">
        <v>1</v>
      </c>
      <c r="R308" s="23"/>
      <c r="S308" s="147">
        <f t="shared" si="33"/>
        <v>2700</v>
      </c>
      <c r="T308" s="147">
        <f ca="1">IF(S308=0,"",S308*(OFFSET(cod_desembolso!$A$1,Q308,23)))</f>
        <v>2805.9223082615817</v>
      </c>
      <c r="U308" s="148">
        <f>(constantes!$B$3*(1+constantes!$B$3)^(O308))/((1+constantes!$B$3)^(O308)-1)</f>
        <v>9.3678779051968114E-2</v>
      </c>
      <c r="V308" s="147">
        <f t="shared" ca="1" si="34"/>
        <v>262.85537595262508</v>
      </c>
      <c r="W308" s="147">
        <f ca="1">(IF(S308=0,"",V308/constantes!$B$3))*1</f>
        <v>3285.6921994078134</v>
      </c>
      <c r="X308" s="149">
        <f ca="1">IF(S308=0,"",PV(constantes!$B$3,O308,-V308)*constantes!$B$3)</f>
        <v>224.47378466092658</v>
      </c>
      <c r="Y308" s="84">
        <f t="shared" si="35"/>
        <v>1800</v>
      </c>
      <c r="Z308">
        <v>317</v>
      </c>
    </row>
    <row r="309" spans="1:26">
      <c r="A309" s="289">
        <v>7318</v>
      </c>
      <c r="B309" s="23" t="str">
        <f t="shared" si="32"/>
        <v>SE-Imp_1500__kV_318</v>
      </c>
      <c r="C309" s="23">
        <v>805</v>
      </c>
      <c r="D309" s="141" t="str">
        <f>VLOOKUP(C309,tab_corredor!$A$2:$B$50,2,0)</f>
        <v>SE-Imp</v>
      </c>
      <c r="E309" s="23">
        <v>1500</v>
      </c>
      <c r="F309" s="23" t="s">
        <v>2674</v>
      </c>
      <c r="G309" s="23">
        <v>1500</v>
      </c>
      <c r="H309" s="23">
        <v>1500</v>
      </c>
      <c r="I309" s="393">
        <v>5.0000000000000004E-6</v>
      </c>
      <c r="J309" s="393">
        <v>5.0000000000000004E-6</v>
      </c>
      <c r="K309" s="289">
        <v>1</v>
      </c>
      <c r="L309" s="290" t="s">
        <v>2622</v>
      </c>
      <c r="M309" s="23">
        <v>2015</v>
      </c>
      <c r="N309" s="23">
        <v>2100</v>
      </c>
      <c r="O309" s="291">
        <v>25</v>
      </c>
      <c r="P309" s="292">
        <v>2700</v>
      </c>
      <c r="Q309" s="293">
        <v>1</v>
      </c>
      <c r="R309" s="23"/>
      <c r="S309" s="147">
        <f t="shared" si="33"/>
        <v>2700</v>
      </c>
      <c r="T309" s="147">
        <f ca="1">IF(S309=0,"",S309*(OFFSET(cod_desembolso!$A$1,Q309,23)))</f>
        <v>2805.9223082615817</v>
      </c>
      <c r="U309" s="148">
        <f>(constantes!$B$3*(1+constantes!$B$3)^(O309))/((1+constantes!$B$3)^(O309)-1)</f>
        <v>9.3678779051968114E-2</v>
      </c>
      <c r="V309" s="147">
        <f t="shared" ca="1" si="34"/>
        <v>262.85537595262508</v>
      </c>
      <c r="W309" s="147">
        <f ca="1">(IF(S309=0,"",V309/constantes!$B$3))*1</f>
        <v>3285.6921994078134</v>
      </c>
      <c r="X309" s="149">
        <f ca="1">IF(S309=0,"",PV(constantes!$B$3,O309,-V309)*constantes!$B$3)</f>
        <v>224.47378466092658</v>
      </c>
      <c r="Y309" s="84">
        <f t="shared" si="35"/>
        <v>1800</v>
      </c>
      <c r="Z309">
        <v>318</v>
      </c>
    </row>
    <row r="310" spans="1:26">
      <c r="A310" s="289">
        <v>7319</v>
      </c>
      <c r="B310" s="23" t="str">
        <f t="shared" si="32"/>
        <v>SE-Imp_1500__kV_319</v>
      </c>
      <c r="C310" s="23">
        <v>805</v>
      </c>
      <c r="D310" s="141" t="str">
        <f>VLOOKUP(C310,tab_corredor!$A$2:$B$50,2,0)</f>
        <v>SE-Imp</v>
      </c>
      <c r="E310" s="23">
        <v>1500</v>
      </c>
      <c r="F310" s="23" t="s">
        <v>2674</v>
      </c>
      <c r="G310" s="23">
        <v>1500</v>
      </c>
      <c r="H310" s="23">
        <v>1500</v>
      </c>
      <c r="I310" s="393">
        <v>5.0000000000000004E-6</v>
      </c>
      <c r="J310" s="393">
        <v>5.0000000000000004E-6</v>
      </c>
      <c r="K310" s="289">
        <v>1</v>
      </c>
      <c r="L310" s="290" t="s">
        <v>2622</v>
      </c>
      <c r="M310" s="23">
        <v>2015</v>
      </c>
      <c r="N310" s="23">
        <v>2100</v>
      </c>
      <c r="O310" s="291">
        <v>25</v>
      </c>
      <c r="P310" s="292">
        <v>2700</v>
      </c>
      <c r="Q310" s="293">
        <v>1</v>
      </c>
      <c r="R310" s="23"/>
      <c r="S310" s="147">
        <f t="shared" si="33"/>
        <v>2700</v>
      </c>
      <c r="T310" s="147">
        <f ca="1">IF(S310=0,"",S310*(OFFSET(cod_desembolso!$A$1,Q310,23)))</f>
        <v>2805.9223082615817</v>
      </c>
      <c r="U310" s="148">
        <f>(constantes!$B$3*(1+constantes!$B$3)^(O310))/((1+constantes!$B$3)^(O310)-1)</f>
        <v>9.3678779051968114E-2</v>
      </c>
      <c r="V310" s="147">
        <f t="shared" ca="1" si="34"/>
        <v>262.85537595262508</v>
      </c>
      <c r="W310" s="147">
        <f ca="1">(IF(S310=0,"",V310/constantes!$B$3))*1</f>
        <v>3285.6921994078134</v>
      </c>
      <c r="X310" s="149">
        <f ca="1">IF(S310=0,"",PV(constantes!$B$3,O310,-V310)*constantes!$B$3)</f>
        <v>224.47378466092658</v>
      </c>
      <c r="Y310" s="84">
        <f t="shared" si="35"/>
        <v>1800</v>
      </c>
      <c r="Z310">
        <v>319</v>
      </c>
    </row>
    <row r="311" spans="1:26">
      <c r="A311" s="289">
        <v>7320</v>
      </c>
      <c r="B311" s="23" t="str">
        <f t="shared" si="32"/>
        <v>SE-Imp_1500__kV_320</v>
      </c>
      <c r="C311" s="23">
        <v>805</v>
      </c>
      <c r="D311" s="141" t="str">
        <f>VLOOKUP(C311,tab_corredor!$A$2:$B$50,2,0)</f>
        <v>SE-Imp</v>
      </c>
      <c r="E311" s="23">
        <v>1500</v>
      </c>
      <c r="F311" s="23" t="s">
        <v>2674</v>
      </c>
      <c r="G311" s="23">
        <v>1500</v>
      </c>
      <c r="H311" s="23">
        <v>1500</v>
      </c>
      <c r="I311" s="393">
        <v>5.0000000000000004E-6</v>
      </c>
      <c r="J311" s="393">
        <v>5.0000000000000004E-6</v>
      </c>
      <c r="K311" s="289">
        <v>1</v>
      </c>
      <c r="L311" s="290" t="s">
        <v>2622</v>
      </c>
      <c r="M311" s="23">
        <v>2015</v>
      </c>
      <c r="N311" s="23">
        <v>2100</v>
      </c>
      <c r="O311" s="291">
        <v>25</v>
      </c>
      <c r="P311" s="292">
        <v>2700</v>
      </c>
      <c r="Q311" s="293">
        <v>1</v>
      </c>
      <c r="R311" s="23"/>
      <c r="S311" s="147">
        <f t="shared" si="33"/>
        <v>2700</v>
      </c>
      <c r="T311" s="147">
        <f ca="1">IF(S311=0,"",S311*(OFFSET(cod_desembolso!$A$1,Q311,23)))</f>
        <v>2805.9223082615817</v>
      </c>
      <c r="U311" s="148">
        <f>(constantes!$B$3*(1+constantes!$B$3)^(O311))/((1+constantes!$B$3)^(O311)-1)</f>
        <v>9.3678779051968114E-2</v>
      </c>
      <c r="V311" s="147">
        <f t="shared" ca="1" si="34"/>
        <v>262.85537595262508</v>
      </c>
      <c r="W311" s="147">
        <f ca="1">(IF(S311=0,"",V311/constantes!$B$3))*1</f>
        <v>3285.6921994078134</v>
      </c>
      <c r="X311" s="149">
        <f ca="1">IF(S311=0,"",PV(constantes!$B$3,O311,-V311)*constantes!$B$3)</f>
        <v>224.47378466092658</v>
      </c>
      <c r="Y311" s="84">
        <f t="shared" si="35"/>
        <v>1800</v>
      </c>
      <c r="Z311">
        <v>320</v>
      </c>
    </row>
    <row r="312" spans="1:26">
      <c r="A312" s="289">
        <v>7321</v>
      </c>
      <c r="B312" s="23" t="str">
        <f t="shared" si="32"/>
        <v>SE-Imp_1500__kV_321</v>
      </c>
      <c r="C312" s="23">
        <v>805</v>
      </c>
      <c r="D312" s="141" t="str">
        <f>VLOOKUP(C312,tab_corredor!$A$2:$B$50,2,0)</f>
        <v>SE-Imp</v>
      </c>
      <c r="E312" s="23">
        <v>1500</v>
      </c>
      <c r="F312" s="23" t="s">
        <v>2674</v>
      </c>
      <c r="G312" s="23">
        <v>1500</v>
      </c>
      <c r="H312" s="23">
        <v>1500</v>
      </c>
      <c r="I312" s="393">
        <v>5.0000000000000004E-6</v>
      </c>
      <c r="J312" s="393">
        <v>5.0000000000000004E-6</v>
      </c>
      <c r="K312" s="289">
        <v>1</v>
      </c>
      <c r="L312" s="290" t="s">
        <v>2622</v>
      </c>
      <c r="M312" s="23">
        <v>2015</v>
      </c>
      <c r="N312" s="23">
        <v>2100</v>
      </c>
      <c r="O312" s="291">
        <v>25</v>
      </c>
      <c r="P312" s="292">
        <v>2700</v>
      </c>
      <c r="Q312" s="293">
        <v>1</v>
      </c>
      <c r="R312" s="23"/>
      <c r="S312" s="147">
        <f t="shared" si="33"/>
        <v>2700</v>
      </c>
      <c r="T312" s="147">
        <f ca="1">IF(S312=0,"",S312*(OFFSET(cod_desembolso!$A$1,Q312,23)))</f>
        <v>2805.9223082615817</v>
      </c>
      <c r="U312" s="148">
        <f>(constantes!$B$3*(1+constantes!$B$3)^(O312))/((1+constantes!$B$3)^(O312)-1)</f>
        <v>9.3678779051968114E-2</v>
      </c>
      <c r="V312" s="147">
        <f t="shared" ca="1" si="34"/>
        <v>262.85537595262508</v>
      </c>
      <c r="W312" s="147">
        <f ca="1">(IF(S312=0,"",V312/constantes!$B$3))*1</f>
        <v>3285.6921994078134</v>
      </c>
      <c r="X312" s="149">
        <f ca="1">IF(S312=0,"",PV(constantes!$B$3,O312,-V312)*constantes!$B$3)</f>
        <v>224.47378466092658</v>
      </c>
      <c r="Y312" s="84">
        <f t="shared" si="35"/>
        <v>1800</v>
      </c>
      <c r="Z312">
        <v>321</v>
      </c>
    </row>
    <row r="313" spans="1:26">
      <c r="A313" s="289">
        <v>7322</v>
      </c>
      <c r="B313" s="23" t="str">
        <f t="shared" si="32"/>
        <v>SE-Imp_1500__kV_322</v>
      </c>
      <c r="C313" s="23">
        <v>805</v>
      </c>
      <c r="D313" s="141" t="str">
        <f>VLOOKUP(C313,tab_corredor!$A$2:$B$50,2,0)</f>
        <v>SE-Imp</v>
      </c>
      <c r="E313" s="23">
        <v>1500</v>
      </c>
      <c r="F313" s="23" t="s">
        <v>2674</v>
      </c>
      <c r="G313" s="23">
        <v>1500</v>
      </c>
      <c r="H313" s="23">
        <v>1500</v>
      </c>
      <c r="I313" s="393">
        <v>5.0000000000000004E-6</v>
      </c>
      <c r="J313" s="393">
        <v>5.0000000000000004E-6</v>
      </c>
      <c r="K313" s="289">
        <v>1</v>
      </c>
      <c r="L313" s="290" t="s">
        <v>2622</v>
      </c>
      <c r="M313" s="23">
        <v>2015</v>
      </c>
      <c r="N313" s="23">
        <v>2100</v>
      </c>
      <c r="O313" s="291">
        <v>25</v>
      </c>
      <c r="P313" s="292">
        <v>2700</v>
      </c>
      <c r="Q313" s="293">
        <v>1</v>
      </c>
      <c r="R313" s="23"/>
      <c r="S313" s="147">
        <f t="shared" si="33"/>
        <v>2700</v>
      </c>
      <c r="T313" s="147">
        <f ca="1">IF(S313=0,"",S313*(OFFSET(cod_desembolso!$A$1,Q313,23)))</f>
        <v>2805.9223082615817</v>
      </c>
      <c r="U313" s="148">
        <f>(constantes!$B$3*(1+constantes!$B$3)^(O313))/((1+constantes!$B$3)^(O313)-1)</f>
        <v>9.3678779051968114E-2</v>
      </c>
      <c r="V313" s="147">
        <f t="shared" ca="1" si="34"/>
        <v>262.85537595262508</v>
      </c>
      <c r="W313" s="147">
        <f ca="1">(IF(S313=0,"",V313/constantes!$B$3))*1</f>
        <v>3285.6921994078134</v>
      </c>
      <c r="X313" s="149">
        <f ca="1">IF(S313=0,"",PV(constantes!$B$3,O313,-V313)*constantes!$B$3)</f>
        <v>224.47378466092658</v>
      </c>
      <c r="Y313" s="84">
        <f t="shared" si="35"/>
        <v>1800</v>
      </c>
      <c r="Z313">
        <v>322</v>
      </c>
    </row>
    <row r="314" spans="1:26">
      <c r="A314" s="289">
        <v>7323</v>
      </c>
      <c r="B314" s="23" t="str">
        <f t="shared" si="32"/>
        <v>SE-Imp_1500__kV_323</v>
      </c>
      <c r="C314" s="23">
        <v>805</v>
      </c>
      <c r="D314" s="141" t="str">
        <f>VLOOKUP(C314,tab_corredor!$A$2:$B$50,2,0)</f>
        <v>SE-Imp</v>
      </c>
      <c r="E314" s="23">
        <v>1500</v>
      </c>
      <c r="F314" s="23" t="s">
        <v>2674</v>
      </c>
      <c r="G314" s="23">
        <v>1500</v>
      </c>
      <c r="H314" s="23">
        <v>1500</v>
      </c>
      <c r="I314" s="393">
        <v>5.0000000000000004E-6</v>
      </c>
      <c r="J314" s="393">
        <v>5.0000000000000004E-6</v>
      </c>
      <c r="K314" s="289">
        <v>1</v>
      </c>
      <c r="L314" s="290" t="s">
        <v>2622</v>
      </c>
      <c r="M314" s="23">
        <v>2015</v>
      </c>
      <c r="N314" s="23">
        <v>2100</v>
      </c>
      <c r="O314" s="291">
        <v>25</v>
      </c>
      <c r="P314" s="292">
        <v>2700</v>
      </c>
      <c r="Q314" s="293">
        <v>1</v>
      </c>
      <c r="R314" s="23"/>
      <c r="S314" s="147">
        <f t="shared" si="33"/>
        <v>2700</v>
      </c>
      <c r="T314" s="147">
        <f ca="1">IF(S314=0,"",S314*(OFFSET(cod_desembolso!$A$1,Q314,23)))</f>
        <v>2805.9223082615817</v>
      </c>
      <c r="U314" s="148">
        <f>(constantes!$B$3*(1+constantes!$B$3)^(O314))/((1+constantes!$B$3)^(O314)-1)</f>
        <v>9.3678779051968114E-2</v>
      </c>
      <c r="V314" s="147">
        <f t="shared" ca="1" si="34"/>
        <v>262.85537595262508</v>
      </c>
      <c r="W314" s="147">
        <f ca="1">(IF(S314=0,"",V314/constantes!$B$3))*1</f>
        <v>3285.6921994078134</v>
      </c>
      <c r="X314" s="149">
        <f ca="1">IF(S314=0,"",PV(constantes!$B$3,O314,-V314)*constantes!$B$3)</f>
        <v>224.47378466092658</v>
      </c>
      <c r="Y314" s="84">
        <f t="shared" si="35"/>
        <v>1800</v>
      </c>
      <c r="Z314">
        <v>323</v>
      </c>
    </row>
    <row r="315" spans="1:26">
      <c r="A315" s="289">
        <v>7324</v>
      </c>
      <c r="B315" s="23" t="str">
        <f t="shared" si="32"/>
        <v>SE-Imp_1500__kV_324</v>
      </c>
      <c r="C315" s="23">
        <v>805</v>
      </c>
      <c r="D315" s="141" t="str">
        <f>VLOOKUP(C315,tab_corredor!$A$2:$B$50,2,0)</f>
        <v>SE-Imp</v>
      </c>
      <c r="E315" s="23">
        <v>1500</v>
      </c>
      <c r="F315" s="23" t="s">
        <v>2674</v>
      </c>
      <c r="G315" s="23">
        <v>1500</v>
      </c>
      <c r="H315" s="23">
        <v>1500</v>
      </c>
      <c r="I315" s="393">
        <v>5.0000000000000004E-6</v>
      </c>
      <c r="J315" s="393">
        <v>5.0000000000000004E-6</v>
      </c>
      <c r="K315" s="289">
        <v>1</v>
      </c>
      <c r="L315" s="290" t="s">
        <v>2622</v>
      </c>
      <c r="M315" s="23">
        <v>2015</v>
      </c>
      <c r="N315" s="23">
        <v>2100</v>
      </c>
      <c r="O315" s="291">
        <v>25</v>
      </c>
      <c r="P315" s="292">
        <v>2700</v>
      </c>
      <c r="Q315" s="293">
        <v>1</v>
      </c>
      <c r="R315" s="23"/>
      <c r="S315" s="147">
        <f t="shared" si="33"/>
        <v>2700</v>
      </c>
      <c r="T315" s="147">
        <f ca="1">IF(S315=0,"",S315*(OFFSET(cod_desembolso!$A$1,Q315,23)))</f>
        <v>2805.9223082615817</v>
      </c>
      <c r="U315" s="148">
        <f>(constantes!$B$3*(1+constantes!$B$3)^(O315))/((1+constantes!$B$3)^(O315)-1)</f>
        <v>9.3678779051968114E-2</v>
      </c>
      <c r="V315" s="147">
        <f t="shared" ca="1" si="34"/>
        <v>262.85537595262508</v>
      </c>
      <c r="W315" s="147">
        <f ca="1">(IF(S315=0,"",V315/constantes!$B$3))*1</f>
        <v>3285.6921994078134</v>
      </c>
      <c r="X315" s="149">
        <f ca="1">IF(S315=0,"",PV(constantes!$B$3,O315,-V315)*constantes!$B$3)</f>
        <v>224.47378466092658</v>
      </c>
      <c r="Y315" s="84">
        <f t="shared" si="35"/>
        <v>1800</v>
      </c>
      <c r="Z315">
        <v>324</v>
      </c>
    </row>
    <row r="316" spans="1:26">
      <c r="A316" s="289">
        <v>7325</v>
      </c>
      <c r="B316" s="23" t="str">
        <f t="shared" si="32"/>
        <v>SE-Imp_1500__kV_325</v>
      </c>
      <c r="C316" s="23">
        <v>805</v>
      </c>
      <c r="D316" s="141" t="str">
        <f>VLOOKUP(C316,tab_corredor!$A$2:$B$50,2,0)</f>
        <v>SE-Imp</v>
      </c>
      <c r="E316" s="23">
        <v>1500</v>
      </c>
      <c r="F316" s="23" t="s">
        <v>2674</v>
      </c>
      <c r="G316" s="23">
        <v>1500</v>
      </c>
      <c r="H316" s="23">
        <v>1500</v>
      </c>
      <c r="I316" s="393">
        <v>5.0000000000000004E-6</v>
      </c>
      <c r="J316" s="393">
        <v>5.0000000000000004E-6</v>
      </c>
      <c r="K316" s="289">
        <v>1</v>
      </c>
      <c r="L316" s="290" t="s">
        <v>2622</v>
      </c>
      <c r="M316" s="23">
        <v>2015</v>
      </c>
      <c r="N316" s="23">
        <v>2100</v>
      </c>
      <c r="O316" s="291">
        <v>25</v>
      </c>
      <c r="P316" s="292">
        <v>2700</v>
      </c>
      <c r="Q316" s="293">
        <v>1</v>
      </c>
      <c r="R316" s="23"/>
      <c r="S316" s="147">
        <f t="shared" si="33"/>
        <v>2700</v>
      </c>
      <c r="T316" s="147">
        <f ca="1">IF(S316=0,"",S316*(OFFSET(cod_desembolso!$A$1,Q316,23)))</f>
        <v>2805.9223082615817</v>
      </c>
      <c r="U316" s="148">
        <f>(constantes!$B$3*(1+constantes!$B$3)^(O316))/((1+constantes!$B$3)^(O316)-1)</f>
        <v>9.3678779051968114E-2</v>
      </c>
      <c r="V316" s="147">
        <f t="shared" ca="1" si="34"/>
        <v>262.85537595262508</v>
      </c>
      <c r="W316" s="147">
        <f ca="1">(IF(S316=0,"",V316/constantes!$B$3))*1</f>
        <v>3285.6921994078134</v>
      </c>
      <c r="X316" s="149">
        <f ca="1">IF(S316=0,"",PV(constantes!$B$3,O316,-V316)*constantes!$B$3)</f>
        <v>224.47378466092658</v>
      </c>
      <c r="Y316" s="84">
        <f t="shared" si="35"/>
        <v>1800</v>
      </c>
      <c r="Z316">
        <v>325</v>
      </c>
    </row>
    <row r="317" spans="1:26">
      <c r="A317" s="289">
        <v>7326</v>
      </c>
      <c r="B317" s="23" t="str">
        <f t="shared" si="32"/>
        <v>SE-Imp_1500__kV_326</v>
      </c>
      <c r="C317" s="23">
        <v>805</v>
      </c>
      <c r="D317" s="141" t="str">
        <f>VLOOKUP(C317,tab_corredor!$A$2:$B$50,2,0)</f>
        <v>SE-Imp</v>
      </c>
      <c r="E317" s="23">
        <v>1500</v>
      </c>
      <c r="F317" s="23" t="s">
        <v>2674</v>
      </c>
      <c r="G317" s="23">
        <v>1500</v>
      </c>
      <c r="H317" s="23">
        <v>1500</v>
      </c>
      <c r="I317" s="393">
        <v>5.0000000000000004E-6</v>
      </c>
      <c r="J317" s="393">
        <v>5.0000000000000004E-6</v>
      </c>
      <c r="K317" s="289">
        <v>1</v>
      </c>
      <c r="L317" s="290" t="s">
        <v>2622</v>
      </c>
      <c r="M317" s="23">
        <v>2015</v>
      </c>
      <c r="N317" s="23">
        <v>2100</v>
      </c>
      <c r="O317" s="291">
        <v>25</v>
      </c>
      <c r="P317" s="292">
        <v>2700</v>
      </c>
      <c r="Q317" s="293">
        <v>1</v>
      </c>
      <c r="R317" s="23"/>
      <c r="S317" s="147">
        <f t="shared" si="33"/>
        <v>2700</v>
      </c>
      <c r="T317" s="147">
        <f ca="1">IF(S317=0,"",S317*(OFFSET(cod_desembolso!$A$1,Q317,23)))</f>
        <v>2805.9223082615817</v>
      </c>
      <c r="U317" s="148">
        <f>(constantes!$B$3*(1+constantes!$B$3)^(O317))/((1+constantes!$B$3)^(O317)-1)</f>
        <v>9.3678779051968114E-2</v>
      </c>
      <c r="V317" s="147">
        <f t="shared" ca="1" si="34"/>
        <v>262.85537595262508</v>
      </c>
      <c r="W317" s="147">
        <f ca="1">(IF(S317=0,"",V317/constantes!$B$3))*1</f>
        <v>3285.6921994078134</v>
      </c>
      <c r="X317" s="149">
        <f ca="1">IF(S317=0,"",PV(constantes!$B$3,O317,-V317)*constantes!$B$3)</f>
        <v>224.47378466092658</v>
      </c>
      <c r="Y317" s="84">
        <f t="shared" si="35"/>
        <v>1800</v>
      </c>
      <c r="Z317">
        <v>326</v>
      </c>
    </row>
    <row r="318" spans="1:26">
      <c r="A318" s="289">
        <v>7327</v>
      </c>
      <c r="B318" s="23" t="str">
        <f t="shared" si="32"/>
        <v>SE-Imp_1500__kV_327</v>
      </c>
      <c r="C318" s="23">
        <v>805</v>
      </c>
      <c r="D318" s="141" t="str">
        <f>VLOOKUP(C318,tab_corredor!$A$2:$B$50,2,0)</f>
        <v>SE-Imp</v>
      </c>
      <c r="E318" s="23">
        <v>1500</v>
      </c>
      <c r="F318" s="23" t="s">
        <v>2674</v>
      </c>
      <c r="G318" s="23">
        <v>1500</v>
      </c>
      <c r="H318" s="23">
        <v>1500</v>
      </c>
      <c r="I318" s="393">
        <v>5.0000000000000004E-6</v>
      </c>
      <c r="J318" s="393">
        <v>5.0000000000000004E-6</v>
      </c>
      <c r="K318" s="289">
        <v>1</v>
      </c>
      <c r="L318" s="290" t="s">
        <v>2622</v>
      </c>
      <c r="M318" s="23">
        <v>2015</v>
      </c>
      <c r="N318" s="23">
        <v>2100</v>
      </c>
      <c r="O318" s="291">
        <v>25</v>
      </c>
      <c r="P318" s="292">
        <v>2700</v>
      </c>
      <c r="Q318" s="293">
        <v>1</v>
      </c>
      <c r="R318" s="23"/>
      <c r="S318" s="147">
        <f t="shared" si="33"/>
        <v>2700</v>
      </c>
      <c r="T318" s="147">
        <f ca="1">IF(S318=0,"",S318*(OFFSET(cod_desembolso!$A$1,Q318,23)))</f>
        <v>2805.9223082615817</v>
      </c>
      <c r="U318" s="148">
        <f>(constantes!$B$3*(1+constantes!$B$3)^(O318))/((1+constantes!$B$3)^(O318)-1)</f>
        <v>9.3678779051968114E-2</v>
      </c>
      <c r="V318" s="147">
        <f t="shared" ca="1" si="34"/>
        <v>262.85537595262508</v>
      </c>
      <c r="W318" s="147">
        <f ca="1">(IF(S318=0,"",V318/constantes!$B$3))*1</f>
        <v>3285.6921994078134</v>
      </c>
      <c r="X318" s="149">
        <f ca="1">IF(S318=0,"",PV(constantes!$B$3,O318,-V318)*constantes!$B$3)</f>
        <v>224.47378466092658</v>
      </c>
      <c r="Y318" s="84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42" t="s">
        <v>2675</v>
      </c>
      <c r="B1" s="642"/>
      <c r="C1" s="642"/>
      <c r="D1" s="642"/>
      <c r="E1" s="642"/>
      <c r="F1" s="642"/>
      <c r="G1" s="642"/>
      <c r="H1" s="643" t="s">
        <v>2676</v>
      </c>
      <c r="I1" s="644"/>
      <c r="J1" s="644"/>
      <c r="K1" s="644"/>
      <c r="L1" s="644"/>
      <c r="M1" s="644"/>
      <c r="N1" s="644"/>
      <c r="O1" s="644"/>
      <c r="P1" s="644"/>
      <c r="Q1" s="644"/>
      <c r="R1" s="644"/>
      <c r="S1" s="645"/>
    </row>
    <row r="2" spans="1:19" ht="13.9">
      <c r="A2" s="432" t="s">
        <v>2677</v>
      </c>
      <c r="B2" s="433" t="s">
        <v>1</v>
      </c>
      <c r="C2" s="433" t="s">
        <v>2678</v>
      </c>
      <c r="D2" s="433" t="s">
        <v>2679</v>
      </c>
      <c r="E2" s="433" t="s">
        <v>2680</v>
      </c>
      <c r="F2" s="434" t="s">
        <v>2681</v>
      </c>
      <c r="G2" s="433"/>
      <c r="H2" s="435">
        <v>1</v>
      </c>
      <c r="I2" s="435">
        <v>2</v>
      </c>
      <c r="J2" s="435">
        <v>3</v>
      </c>
      <c r="K2" s="435">
        <v>4</v>
      </c>
      <c r="L2" s="435">
        <v>5</v>
      </c>
      <c r="M2" s="435">
        <v>6</v>
      </c>
      <c r="N2" s="435">
        <v>7</v>
      </c>
      <c r="O2" s="435">
        <v>8</v>
      </c>
      <c r="P2" s="435">
        <v>9</v>
      </c>
      <c r="Q2" s="435">
        <v>10</v>
      </c>
      <c r="R2" s="435">
        <v>11</v>
      </c>
      <c r="S2" s="435">
        <v>12</v>
      </c>
    </row>
    <row r="3" spans="1:19" ht="13.9">
      <c r="A3" s="436">
        <v>1</v>
      </c>
      <c r="B3" s="437" t="s">
        <v>23</v>
      </c>
      <c r="C3" s="438">
        <v>1</v>
      </c>
      <c r="D3" s="439">
        <v>53749.227096853974</v>
      </c>
      <c r="E3" s="440">
        <v>49</v>
      </c>
      <c r="F3" s="441"/>
      <c r="G3" s="442"/>
      <c r="H3" s="443">
        <v>3.5694695555675303E-2</v>
      </c>
      <c r="I3" s="443">
        <v>2.0451272263524452E-2</v>
      </c>
      <c r="J3" s="443">
        <v>5.9275301618096674E-2</v>
      </c>
      <c r="K3" s="443">
        <v>0.23251265823347814</v>
      </c>
      <c r="L3" s="443">
        <v>0.44005839537842051</v>
      </c>
      <c r="M3" s="443">
        <v>0.50816973282510847</v>
      </c>
      <c r="N3" s="443">
        <v>0.53638522577933201</v>
      </c>
      <c r="O3" s="443">
        <v>0.58743486775748166</v>
      </c>
      <c r="P3" s="443">
        <v>0.49190571239264402</v>
      </c>
      <c r="Q3" s="443">
        <v>0.47766916537433945</v>
      </c>
      <c r="R3" s="443">
        <v>0.36181261919563606</v>
      </c>
      <c r="S3" s="443">
        <v>0.19014658716640503</v>
      </c>
    </row>
    <row r="4" spans="1:19" ht="13.9">
      <c r="A4" s="436">
        <v>2</v>
      </c>
      <c r="B4" s="437" t="s">
        <v>2682</v>
      </c>
      <c r="C4" s="438">
        <v>3</v>
      </c>
      <c r="D4" s="439">
        <v>48854.624457942067</v>
      </c>
      <c r="E4" s="440">
        <v>49</v>
      </c>
      <c r="F4" s="441"/>
      <c r="G4" s="442"/>
      <c r="H4" s="443">
        <v>0.2475</v>
      </c>
      <c r="I4" s="443">
        <v>0.245</v>
      </c>
      <c r="J4" s="443">
        <v>0.24</v>
      </c>
      <c r="K4" s="443">
        <v>0.2225</v>
      </c>
      <c r="L4" s="443">
        <v>0.24</v>
      </c>
      <c r="M4" s="443">
        <v>0.26500000000000001</v>
      </c>
      <c r="N4" s="443">
        <v>0.215</v>
      </c>
      <c r="O4" s="443">
        <v>0.25</v>
      </c>
      <c r="P4" s="443">
        <v>0.27500000000000002</v>
      </c>
      <c r="Q4" s="443">
        <v>0.27500000000000002</v>
      </c>
      <c r="R4" s="443">
        <v>0.26500000000000001</v>
      </c>
      <c r="S4" s="443">
        <v>0.25750000000000001</v>
      </c>
    </row>
    <row r="5" spans="1:19" ht="13.9">
      <c r="A5" s="436">
        <v>3</v>
      </c>
      <c r="B5" s="437" t="s">
        <v>2683</v>
      </c>
      <c r="C5" s="438">
        <v>1</v>
      </c>
      <c r="D5" s="439">
        <v>48854.624457942067</v>
      </c>
      <c r="E5" s="444">
        <v>49</v>
      </c>
      <c r="F5" s="441"/>
      <c r="G5" s="442"/>
      <c r="H5" s="443">
        <v>0.2475</v>
      </c>
      <c r="I5" s="443">
        <v>0.26</v>
      </c>
      <c r="J5" s="443">
        <v>0.25</v>
      </c>
      <c r="K5" s="443">
        <v>0.2475</v>
      </c>
      <c r="L5" s="443">
        <v>0.25</v>
      </c>
      <c r="M5" s="443">
        <v>0.255</v>
      </c>
      <c r="N5" s="443">
        <v>0.22750000000000001</v>
      </c>
      <c r="O5" s="443">
        <v>0.25750000000000001</v>
      </c>
      <c r="P5" s="443">
        <v>0.25</v>
      </c>
      <c r="Q5" s="443">
        <v>0.2475</v>
      </c>
      <c r="R5" s="443">
        <v>0.255</v>
      </c>
      <c r="S5" s="443">
        <v>0.25</v>
      </c>
    </row>
    <row r="6" spans="1:19" ht="13.9">
      <c r="A6" s="436">
        <v>4</v>
      </c>
      <c r="B6" s="437" t="s">
        <v>2684</v>
      </c>
      <c r="C6" s="438">
        <v>3</v>
      </c>
      <c r="D6" s="439">
        <v>22564180.258499257</v>
      </c>
      <c r="E6" s="444">
        <v>97</v>
      </c>
      <c r="F6" s="441"/>
      <c r="G6" s="442"/>
      <c r="H6" s="443">
        <v>0.2475</v>
      </c>
      <c r="I6" s="443">
        <v>0.245</v>
      </c>
      <c r="J6" s="443">
        <v>0.24</v>
      </c>
      <c r="K6" s="443">
        <v>0.2225</v>
      </c>
      <c r="L6" s="443">
        <v>0.24</v>
      </c>
      <c r="M6" s="443">
        <v>0.26500000000000001</v>
      </c>
      <c r="N6" s="443">
        <v>0.215</v>
      </c>
      <c r="O6" s="443">
        <v>0.25</v>
      </c>
      <c r="P6" s="443">
        <v>0.27500000000000002</v>
      </c>
      <c r="Q6" s="443">
        <v>0.27500000000000002</v>
      </c>
      <c r="R6" s="443">
        <v>0.26500000000000001</v>
      </c>
      <c r="S6" s="443">
        <v>0.25750000000000001</v>
      </c>
    </row>
    <row r="7" spans="1:19" ht="13.9">
      <c r="A7" s="436">
        <v>5</v>
      </c>
      <c r="B7" s="437" t="s">
        <v>2685</v>
      </c>
      <c r="C7" s="438">
        <v>1</v>
      </c>
      <c r="D7" s="439">
        <v>22564180.258499257</v>
      </c>
      <c r="E7" s="444">
        <v>97</v>
      </c>
      <c r="F7" s="441"/>
      <c r="G7" s="442"/>
      <c r="H7" s="443">
        <v>0.2475</v>
      </c>
      <c r="I7" s="443">
        <v>0.26</v>
      </c>
      <c r="J7" s="443">
        <v>0.25</v>
      </c>
      <c r="K7" s="443">
        <v>0.2475</v>
      </c>
      <c r="L7" s="443">
        <v>0.25</v>
      </c>
      <c r="M7" s="443">
        <v>0.255</v>
      </c>
      <c r="N7" s="443">
        <v>0.22750000000000001</v>
      </c>
      <c r="O7" s="443">
        <v>0.25750000000000001</v>
      </c>
      <c r="P7" s="443">
        <v>0.25</v>
      </c>
      <c r="Q7" s="443">
        <v>0.2475</v>
      </c>
      <c r="R7" s="443">
        <v>0.255</v>
      </c>
      <c r="S7" s="443">
        <v>0.25</v>
      </c>
    </row>
    <row r="8" spans="1:19" ht="13.9">
      <c r="A8" s="436">
        <v>6</v>
      </c>
      <c r="B8" s="437" t="s">
        <v>2686</v>
      </c>
      <c r="C8" s="438">
        <v>2</v>
      </c>
      <c r="D8" s="439">
        <v>66744.46646935161</v>
      </c>
      <c r="E8" s="444">
        <v>49</v>
      </c>
      <c r="F8" s="441"/>
      <c r="G8" s="442"/>
      <c r="H8" s="443">
        <v>0.38400000000000001</v>
      </c>
      <c r="I8" s="443">
        <v>0.36000000000000004</v>
      </c>
      <c r="J8" s="443">
        <v>0.36800000000000005</v>
      </c>
      <c r="K8" s="443">
        <v>0.32000000000000006</v>
      </c>
      <c r="L8" s="443">
        <v>0.37200000000000005</v>
      </c>
      <c r="M8" s="443">
        <v>0.40800000000000003</v>
      </c>
      <c r="N8" s="443">
        <v>0.42800000000000005</v>
      </c>
      <c r="O8" s="443">
        <v>0.45999999999999996</v>
      </c>
      <c r="P8" s="443">
        <v>0.45599999999999996</v>
      </c>
      <c r="Q8" s="443">
        <v>0.42000000000000004</v>
      </c>
      <c r="R8" s="443">
        <v>0.40800000000000003</v>
      </c>
      <c r="S8" s="443">
        <v>0.42000000000000004</v>
      </c>
    </row>
    <row r="9" spans="1:19" ht="13.9">
      <c r="A9" s="436">
        <v>7</v>
      </c>
      <c r="B9" s="437" t="s">
        <v>2687</v>
      </c>
      <c r="C9" s="438">
        <v>3</v>
      </c>
      <c r="D9" s="439">
        <v>66744.46646935161</v>
      </c>
      <c r="E9" s="444">
        <v>49</v>
      </c>
      <c r="F9" s="441"/>
      <c r="G9" s="442"/>
      <c r="H9" s="443">
        <v>0.38539999999999996</v>
      </c>
      <c r="I9" s="443">
        <v>0.38539999999999996</v>
      </c>
      <c r="J9" s="443">
        <v>0.32429999999999998</v>
      </c>
      <c r="K9" s="443">
        <v>0.36659999999999998</v>
      </c>
      <c r="L9" s="443">
        <v>0.44649999999999995</v>
      </c>
      <c r="M9" s="443">
        <v>0.51700000000000002</v>
      </c>
      <c r="N9" s="443">
        <v>0.55929999999999991</v>
      </c>
      <c r="O9" s="443">
        <v>0.60160000000000002</v>
      </c>
      <c r="P9" s="443">
        <v>0.60629999999999995</v>
      </c>
      <c r="Q9" s="443">
        <v>0.54049999999999998</v>
      </c>
      <c r="R9" s="443">
        <v>0.49349999999999999</v>
      </c>
      <c r="S9" s="443">
        <v>0.41830000000000001</v>
      </c>
    </row>
    <row r="10" spans="1:19" ht="13.9">
      <c r="A10" s="436"/>
      <c r="B10" s="437"/>
      <c r="C10" s="438"/>
      <c r="D10" s="439"/>
      <c r="E10" s="444"/>
      <c r="F10" s="441"/>
      <c r="G10" s="442"/>
      <c r="H10" s="445"/>
      <c r="I10" s="445"/>
      <c r="J10" s="445"/>
      <c r="K10" s="445"/>
      <c r="L10" s="445"/>
      <c r="M10" s="445"/>
      <c r="N10" s="445"/>
      <c r="O10" s="445"/>
      <c r="P10" s="445"/>
      <c r="Q10" s="445"/>
      <c r="R10" s="445"/>
      <c r="S10" s="445"/>
    </row>
    <row r="12" spans="1:19" ht="13.9">
      <c r="B12" s="446" t="s">
        <v>2688</v>
      </c>
      <c r="C12" s="268" t="s">
        <v>2626</v>
      </c>
      <c r="D12" s="268" t="s">
        <v>2627</v>
      </c>
      <c r="E12" s="268" t="s">
        <v>2628</v>
      </c>
      <c r="F12" s="268" t="s">
        <v>2629</v>
      </c>
    </row>
    <row r="13" spans="1:19" ht="13.9">
      <c r="B13" s="437" t="s">
        <v>23</v>
      </c>
      <c r="C13" s="447">
        <f>AVERAGE(H3:J3)</f>
        <v>3.8473756479098807E-2</v>
      </c>
      <c r="D13" s="447">
        <f>AVERAGE(K3:M3)</f>
        <v>0.39358026214566905</v>
      </c>
      <c r="E13" s="447">
        <f>AVERAGE(N3:P3)</f>
        <v>0.53857526864315253</v>
      </c>
      <c r="F13" s="447">
        <f>AVERAGE(Q3:S3)</f>
        <v>0.3432094572454602</v>
      </c>
    </row>
    <row r="14" spans="1:19" ht="13.9" hidden="1">
      <c r="B14" s="437" t="s">
        <v>2682</v>
      </c>
      <c r="C14" s="447">
        <f t="shared" ref="C14:C19" si="0">AVERAGE(H4:J4)</f>
        <v>0.24416666666666664</v>
      </c>
      <c r="D14" s="447">
        <f t="shared" ref="D14:D19" si="1">AVERAGE(K4:M4)</f>
        <v>0.24250000000000002</v>
      </c>
      <c r="E14" s="447">
        <f t="shared" ref="E14:E19" si="2">AVERAGE(N4:P4)</f>
        <v>0.24666666666666667</v>
      </c>
      <c r="F14" s="447">
        <f t="shared" ref="F14:F18" si="3">AVERAGE(Q4:S4)</f>
        <v>0.26583333333333337</v>
      </c>
    </row>
    <row r="15" spans="1:19" ht="13.9" hidden="1">
      <c r="B15" s="437" t="s">
        <v>2683</v>
      </c>
      <c r="C15" s="447">
        <f t="shared" si="0"/>
        <v>0.2525</v>
      </c>
      <c r="D15" s="447">
        <f t="shared" si="1"/>
        <v>0.2508333333333333</v>
      </c>
      <c r="E15" s="447">
        <f t="shared" si="2"/>
        <v>0.245</v>
      </c>
      <c r="F15" s="447">
        <f t="shared" si="3"/>
        <v>0.2508333333333333</v>
      </c>
    </row>
    <row r="16" spans="1:19" ht="13.9" hidden="1">
      <c r="B16" s="437" t="s">
        <v>2684</v>
      </c>
      <c r="C16" s="447">
        <f t="shared" si="0"/>
        <v>0.24416666666666664</v>
      </c>
      <c r="D16" s="447">
        <f t="shared" si="1"/>
        <v>0.24250000000000002</v>
      </c>
      <c r="E16" s="447">
        <f t="shared" si="2"/>
        <v>0.24666666666666667</v>
      </c>
      <c r="F16" s="447">
        <f t="shared" si="3"/>
        <v>0.26583333333333337</v>
      </c>
    </row>
    <row r="17" spans="1:14" ht="13.9" hidden="1">
      <c r="B17" s="437" t="s">
        <v>2685</v>
      </c>
      <c r="C17" s="447">
        <f t="shared" si="0"/>
        <v>0.2525</v>
      </c>
      <c r="D17" s="447">
        <f t="shared" si="1"/>
        <v>0.2508333333333333</v>
      </c>
      <c r="E17" s="447">
        <f t="shared" si="2"/>
        <v>0.245</v>
      </c>
      <c r="F17" s="447">
        <f t="shared" si="3"/>
        <v>0.2508333333333333</v>
      </c>
    </row>
    <row r="18" spans="1:14" ht="13.9">
      <c r="B18" s="437" t="s">
        <v>2686</v>
      </c>
      <c r="C18" s="447">
        <f t="shared" si="0"/>
        <v>0.3706666666666667</v>
      </c>
      <c r="D18" s="447">
        <f t="shared" si="1"/>
        <v>0.3666666666666667</v>
      </c>
      <c r="E18" s="447">
        <f t="shared" si="2"/>
        <v>0.44799999999999995</v>
      </c>
      <c r="F18" s="447">
        <f t="shared" si="3"/>
        <v>0.41600000000000009</v>
      </c>
    </row>
    <row r="19" spans="1:14" ht="13.9">
      <c r="B19" s="437" t="s">
        <v>2687</v>
      </c>
      <c r="C19" s="447">
        <f t="shared" si="0"/>
        <v>0.36503333333333332</v>
      </c>
      <c r="D19" s="447">
        <f t="shared" si="1"/>
        <v>0.44336666666666663</v>
      </c>
      <c r="E19" s="447">
        <f t="shared" si="2"/>
        <v>0.58906666666666663</v>
      </c>
      <c r="F19" s="447">
        <f>AVERAGE(Q9:S9)</f>
        <v>0.48410000000000003</v>
      </c>
    </row>
    <row r="22" spans="1:14" ht="13.9">
      <c r="A22" s="448" t="s">
        <v>2689</v>
      </c>
      <c r="B22" s="448"/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</row>
    <row r="23" spans="1:14" ht="13.9">
      <c r="A23" s="449" t="s">
        <v>2678</v>
      </c>
      <c r="B23" s="449" t="s">
        <v>2690</v>
      </c>
      <c r="C23" s="449" t="s">
        <v>2691</v>
      </c>
      <c r="D23" s="449" t="s">
        <v>2692</v>
      </c>
      <c r="E23" s="449" t="s">
        <v>2693</v>
      </c>
      <c r="F23" s="449" t="s">
        <v>2694</v>
      </c>
      <c r="G23" s="449" t="s">
        <v>2695</v>
      </c>
      <c r="H23" s="449" t="s">
        <v>2696</v>
      </c>
      <c r="I23" s="449" t="s">
        <v>2697</v>
      </c>
      <c r="J23" s="449" t="s">
        <v>2698</v>
      </c>
      <c r="K23" s="449" t="s">
        <v>2699</v>
      </c>
      <c r="L23" s="449" t="s">
        <v>2700</v>
      </c>
      <c r="M23" s="449" t="s">
        <v>2701</v>
      </c>
      <c r="N23" s="466" t="s">
        <v>2702</v>
      </c>
    </row>
    <row r="24" spans="1:14" ht="13.9">
      <c r="A24" s="450">
        <v>1</v>
      </c>
      <c r="B24" s="451">
        <v>0.85799999999999998</v>
      </c>
      <c r="C24" s="451">
        <v>0.876</v>
      </c>
      <c r="D24" s="451">
        <v>0.89600000000000002</v>
      </c>
      <c r="E24" s="451">
        <v>0.90100000000000002</v>
      </c>
      <c r="F24" s="451">
        <v>0.90600000000000003</v>
      </c>
      <c r="G24" s="451">
        <v>0.90600000000000003</v>
      </c>
      <c r="H24" s="451">
        <v>0.89700000000000002</v>
      </c>
      <c r="I24" s="451">
        <v>0.88400000000000001</v>
      </c>
      <c r="J24" s="451">
        <v>0.87</v>
      </c>
      <c r="K24" s="451">
        <v>0.86</v>
      </c>
      <c r="L24" s="451">
        <v>0.85799999999999998</v>
      </c>
      <c r="M24" s="451">
        <v>0.85699999999999998</v>
      </c>
    </row>
    <row r="25" spans="1:14" ht="13.9">
      <c r="A25" s="450">
        <v>2</v>
      </c>
      <c r="B25" s="451">
        <v>0.89500000000000002</v>
      </c>
      <c r="C25" s="451">
        <v>0.88400000000000001</v>
      </c>
      <c r="D25" s="451">
        <v>0.88500000000000001</v>
      </c>
      <c r="E25" s="451">
        <v>0.88100000000000001</v>
      </c>
      <c r="F25" s="451">
        <v>0.88700000000000001</v>
      </c>
      <c r="G25" s="451">
        <v>0.89900000000000002</v>
      </c>
      <c r="H25" s="451">
        <v>0.89400000000000002</v>
      </c>
      <c r="I25" s="451">
        <v>0.90100000000000002</v>
      </c>
      <c r="J25" s="451">
        <v>0.89900000000000002</v>
      </c>
      <c r="K25" s="451">
        <v>0.90300000000000002</v>
      </c>
      <c r="L25" s="451">
        <v>0.9</v>
      </c>
      <c r="M25" s="451">
        <v>0.89700000000000002</v>
      </c>
    </row>
    <row r="26" spans="1:14" ht="13.9">
      <c r="A26" s="450">
        <v>3</v>
      </c>
      <c r="B26" s="451">
        <v>0.86</v>
      </c>
      <c r="C26" s="451">
        <v>0.86399999999999999</v>
      </c>
      <c r="D26" s="451">
        <v>0.86399999999999999</v>
      </c>
      <c r="E26" s="451">
        <v>0.86399999999999999</v>
      </c>
      <c r="F26" s="451">
        <v>0.86399999999999999</v>
      </c>
      <c r="G26" s="451">
        <v>0.86399999999999999</v>
      </c>
      <c r="H26" s="451">
        <v>0.86399999999999999</v>
      </c>
      <c r="I26" s="451">
        <v>0.85899999999999999</v>
      </c>
      <c r="J26" s="451">
        <v>0.85499999999999998</v>
      </c>
      <c r="K26" s="451">
        <v>0.85</v>
      </c>
      <c r="L26" s="451">
        <v>0.85</v>
      </c>
      <c r="M26" s="451">
        <v>0.85199999999999998</v>
      </c>
    </row>
    <row r="27" spans="1:14" ht="13.9">
      <c r="A27" s="450">
        <v>4</v>
      </c>
      <c r="B27" s="465">
        <v>0.53</v>
      </c>
      <c r="C27" s="465">
        <v>0.74199999999999999</v>
      </c>
      <c r="D27" s="465">
        <v>0.82499999999999996</v>
      </c>
      <c r="E27" s="465">
        <v>0.877</v>
      </c>
      <c r="F27" s="465">
        <v>0.90100000000000002</v>
      </c>
      <c r="G27" s="465">
        <v>0.91800000000000004</v>
      </c>
      <c r="H27" s="465">
        <v>0.91800000000000004</v>
      </c>
      <c r="I27" s="465">
        <v>0.88400000000000001</v>
      </c>
      <c r="J27" s="465">
        <v>0.47099999999999997</v>
      </c>
      <c r="K27" s="465">
        <v>0.53</v>
      </c>
      <c r="L27" s="465">
        <v>0.53</v>
      </c>
      <c r="M27" s="465">
        <v>0.53</v>
      </c>
    </row>
    <row r="28" spans="1:14" ht="13.9">
      <c r="A28" s="450">
        <v>5</v>
      </c>
      <c r="B28" s="451">
        <v>0.69399999999999995</v>
      </c>
      <c r="C28" s="451">
        <v>0.69899999999999995</v>
      </c>
      <c r="D28" s="451">
        <v>0.71399999999999997</v>
      </c>
      <c r="E28" s="451">
        <v>0.746</v>
      </c>
      <c r="F28" s="451">
        <v>0.76200000000000001</v>
      </c>
      <c r="G28" s="451">
        <v>0.75600000000000001</v>
      </c>
      <c r="H28" s="451">
        <v>0.75600000000000001</v>
      </c>
      <c r="I28" s="451">
        <v>0.746</v>
      </c>
      <c r="J28" s="451">
        <v>0.74299999999999999</v>
      </c>
      <c r="K28" s="451">
        <v>0.73799999999999999</v>
      </c>
      <c r="L28" s="451">
        <v>0.73699999999999999</v>
      </c>
      <c r="M28" s="451">
        <v>0.73699999999999999</v>
      </c>
    </row>
    <row r="29" spans="1:14" ht="13.9">
      <c r="A29" s="450">
        <v>6</v>
      </c>
      <c r="B29" s="451">
        <v>0.76900000000000002</v>
      </c>
      <c r="C29" s="451">
        <v>0.98199999999999998</v>
      </c>
      <c r="D29" s="451">
        <v>0.98799999999999999</v>
      </c>
      <c r="E29" s="451">
        <v>0.438</v>
      </c>
      <c r="F29" s="451">
        <v>0.13600000000000001</v>
      </c>
      <c r="G29" s="451">
        <v>0.58799999999999997</v>
      </c>
      <c r="H29" s="451">
        <v>0.374</v>
      </c>
      <c r="I29" s="451">
        <v>0.217</v>
      </c>
      <c r="J29" s="451">
        <v>0.14699999999999999</v>
      </c>
      <c r="K29" s="451">
        <v>0.17499999999999999</v>
      </c>
      <c r="L29" s="451">
        <v>0.26300000000000001</v>
      </c>
      <c r="M29" s="451">
        <v>0.501</v>
      </c>
    </row>
    <row r="30" spans="1:14" ht="13.9">
      <c r="A30" s="450">
        <v>7</v>
      </c>
      <c r="B30" s="451">
        <v>0.90300000000000002</v>
      </c>
      <c r="C30" s="451">
        <v>0.88500000000000001</v>
      </c>
      <c r="D30" s="451">
        <v>0.88700000000000001</v>
      </c>
      <c r="E30" s="451">
        <v>0.89300000000000002</v>
      </c>
      <c r="F30" s="451">
        <v>0.90300000000000002</v>
      </c>
      <c r="G30" s="451">
        <v>0.90900000000000003</v>
      </c>
      <c r="H30" s="451">
        <v>0.90900000000000003</v>
      </c>
      <c r="I30" s="451">
        <v>0.90900000000000003</v>
      </c>
      <c r="J30" s="451">
        <v>0.90700000000000003</v>
      </c>
      <c r="K30" s="451">
        <v>0.90100000000000002</v>
      </c>
      <c r="L30" s="451" t="s">
        <v>2703</v>
      </c>
      <c r="M30" s="451">
        <v>0.89</v>
      </c>
    </row>
    <row r="31" spans="1:14" ht="13.9">
      <c r="A31" s="450">
        <v>8</v>
      </c>
      <c r="B31" s="465">
        <v>0.16600000000000001</v>
      </c>
      <c r="C31" s="465">
        <v>0.16300000000000001</v>
      </c>
      <c r="D31" s="465">
        <v>0.156</v>
      </c>
      <c r="E31" s="465">
        <v>0</v>
      </c>
      <c r="F31" s="465">
        <v>0</v>
      </c>
      <c r="G31" s="465">
        <v>0.216</v>
      </c>
      <c r="H31" s="465">
        <v>8.5999999999999993E-2</v>
      </c>
      <c r="I31" s="465">
        <v>2.4E-2</v>
      </c>
      <c r="J31" s="465">
        <v>3.0000000000000001E-3</v>
      </c>
      <c r="K31" s="465">
        <v>0</v>
      </c>
      <c r="L31" s="465">
        <v>3.5000000000000003E-2</v>
      </c>
      <c r="M31" s="465">
        <v>0.111</v>
      </c>
    </row>
    <row r="32" spans="1:14" ht="13.9">
      <c r="A32" s="450">
        <v>9</v>
      </c>
      <c r="B32" s="451">
        <v>0.89600000000000002</v>
      </c>
      <c r="C32" s="451">
        <v>0.89800000000000002</v>
      </c>
      <c r="D32" s="451">
        <v>0.89900000000000002</v>
      </c>
      <c r="E32" s="451">
        <v>0.89600000000000002</v>
      </c>
      <c r="F32" s="451">
        <v>0.218</v>
      </c>
      <c r="G32" s="451">
        <v>0.93100000000000005</v>
      </c>
      <c r="H32" s="451">
        <v>8.1000000000000003E-2</v>
      </c>
      <c r="I32" s="451">
        <v>0.93</v>
      </c>
      <c r="J32" s="451">
        <v>0.93100000000000005</v>
      </c>
      <c r="K32" s="451">
        <v>0.92900000000000005</v>
      </c>
      <c r="L32" s="451">
        <v>0.46899999999999997</v>
      </c>
      <c r="M32" s="451">
        <v>0.876</v>
      </c>
    </row>
    <row r="33" spans="1:16" ht="13.9">
      <c r="A33" s="450">
        <v>10</v>
      </c>
      <c r="B33" s="451">
        <v>0.85799999999999998</v>
      </c>
      <c r="C33" s="451">
        <v>0.876</v>
      </c>
      <c r="D33" s="451">
        <v>0.89600000000000002</v>
      </c>
      <c r="E33" s="451">
        <v>0.90100000000000002</v>
      </c>
      <c r="F33" s="451">
        <v>0.90600000000000003</v>
      </c>
      <c r="G33" s="451">
        <v>0.90600000000000003</v>
      </c>
      <c r="H33" s="451">
        <v>0.89700000000000002</v>
      </c>
      <c r="I33" s="451">
        <v>0.88400000000000001</v>
      </c>
      <c r="J33" s="451">
        <v>0.87</v>
      </c>
      <c r="K33" s="451">
        <v>0.86</v>
      </c>
      <c r="L33" s="451">
        <v>0.85799999999999998</v>
      </c>
      <c r="M33" s="451">
        <v>0.85699999999999998</v>
      </c>
    </row>
    <row r="34" spans="1:16" ht="13.9">
      <c r="A34" s="450">
        <v>11</v>
      </c>
      <c r="B34" s="451">
        <v>0.89600000000000002</v>
      </c>
      <c r="C34" s="451">
        <v>0.89800000000000002</v>
      </c>
      <c r="D34" s="451">
        <v>0.89900000000000002</v>
      </c>
      <c r="E34" s="451">
        <v>0.89600000000000002</v>
      </c>
      <c r="F34" s="451">
        <v>0.218</v>
      </c>
      <c r="G34" s="451">
        <v>0.93100000000000005</v>
      </c>
      <c r="H34" s="451">
        <v>8.1000000000000003E-2</v>
      </c>
      <c r="I34" s="451">
        <v>0.93</v>
      </c>
      <c r="J34" s="451">
        <v>0.93100000000000005</v>
      </c>
      <c r="K34" s="451">
        <v>0.92900000000000005</v>
      </c>
      <c r="L34" s="451">
        <v>0.46899999999999997</v>
      </c>
      <c r="M34" s="451">
        <v>0.876</v>
      </c>
    </row>
    <row r="35" spans="1:16" ht="13.9">
      <c r="A35" s="450">
        <v>100</v>
      </c>
      <c r="B35" s="451">
        <v>0.85599999999999998</v>
      </c>
      <c r="C35" s="451">
        <v>0.873</v>
      </c>
      <c r="D35" s="451">
        <v>0.89300000000000002</v>
      </c>
      <c r="E35" s="451">
        <v>0.90200000000000002</v>
      </c>
      <c r="F35" s="451">
        <v>0.90600000000000003</v>
      </c>
      <c r="G35" s="451">
        <v>0.90600000000000003</v>
      </c>
      <c r="H35" s="451">
        <v>0.89700000000000002</v>
      </c>
      <c r="I35" s="451">
        <v>0.88300000000000001</v>
      </c>
      <c r="J35" s="451">
        <v>0.86799999999999999</v>
      </c>
      <c r="K35" s="451">
        <v>0.86099999999999999</v>
      </c>
      <c r="L35" s="451">
        <v>0.85299999999999998</v>
      </c>
      <c r="M35" s="451">
        <v>0.85699999999999998</v>
      </c>
    </row>
    <row r="36" spans="1:16" ht="13.9">
      <c r="A36" s="450">
        <v>200</v>
      </c>
      <c r="B36" s="451">
        <v>0.85599999999999998</v>
      </c>
      <c r="C36" s="451">
        <v>0.873</v>
      </c>
      <c r="D36" s="451">
        <v>0.89300000000000002</v>
      </c>
      <c r="E36" s="451">
        <v>0.90200000000000002</v>
      </c>
      <c r="F36" s="451">
        <v>0.90600000000000003</v>
      </c>
      <c r="G36" s="451">
        <v>0.90600000000000003</v>
      </c>
      <c r="H36" s="451">
        <v>0.89700000000000002</v>
      </c>
      <c r="I36" s="451">
        <v>0.88300000000000001</v>
      </c>
      <c r="J36" s="451">
        <v>0.86799999999999999</v>
      </c>
      <c r="K36" s="451">
        <v>0.86099999999999999</v>
      </c>
      <c r="L36" s="451">
        <v>0.85299999999999998</v>
      </c>
      <c r="M36" s="451">
        <v>0.85699999999999998</v>
      </c>
    </row>
    <row r="37" spans="1:16" ht="13.9">
      <c r="A37" s="450">
        <v>300</v>
      </c>
      <c r="B37" s="451">
        <v>0.85599999999999998</v>
      </c>
      <c r="C37" s="451">
        <v>0.873</v>
      </c>
      <c r="D37" s="451">
        <v>0.89300000000000002</v>
      </c>
      <c r="E37" s="451">
        <v>0.90200000000000002</v>
      </c>
      <c r="F37" s="451">
        <v>0.90600000000000003</v>
      </c>
      <c r="G37" s="451">
        <v>0.90600000000000003</v>
      </c>
      <c r="H37" s="451">
        <v>0.89700000000000002</v>
      </c>
      <c r="I37" s="451">
        <v>0.88300000000000001</v>
      </c>
      <c r="J37" s="451">
        <v>0.86799999999999999</v>
      </c>
      <c r="K37" s="451">
        <v>0.86099999999999999</v>
      </c>
      <c r="L37" s="451">
        <v>0.85299999999999998</v>
      </c>
      <c r="M37" s="451">
        <v>0.85699999999999998</v>
      </c>
    </row>
    <row r="38" spans="1:16" ht="13.9">
      <c r="A38" s="452"/>
      <c r="B38" s="452"/>
      <c r="C38" s="453"/>
      <c r="D38" s="452"/>
      <c r="E38" s="452"/>
      <c r="F38" s="448"/>
      <c r="G38" s="452"/>
      <c r="H38" s="452"/>
      <c r="I38" s="453"/>
      <c r="J38" s="452"/>
      <c r="K38" s="452"/>
      <c r="L38" s="448"/>
      <c r="M38" s="448"/>
    </row>
    <row r="39" spans="1:16" ht="13.9">
      <c r="A39" s="448" t="s">
        <v>2704</v>
      </c>
      <c r="B39" s="448"/>
      <c r="C39" s="448"/>
      <c r="D39" s="448"/>
      <c r="E39" s="448"/>
      <c r="F39" s="448"/>
      <c r="G39" s="448"/>
      <c r="H39" s="448"/>
      <c r="I39" s="448"/>
      <c r="J39" s="448"/>
      <c r="K39" s="448"/>
      <c r="L39" s="448"/>
      <c r="M39" s="448"/>
    </row>
    <row r="40" spans="1:16" ht="13.9">
      <c r="A40" s="449" t="s">
        <v>2678</v>
      </c>
      <c r="B40" s="449" t="s">
        <v>2690</v>
      </c>
      <c r="C40" s="449" t="s">
        <v>2691</v>
      </c>
      <c r="D40" s="449" t="s">
        <v>2692</v>
      </c>
      <c r="E40" s="449" t="s">
        <v>2693</v>
      </c>
      <c r="F40" s="449" t="s">
        <v>2694</v>
      </c>
      <c r="G40" s="449" t="s">
        <v>2695</v>
      </c>
      <c r="H40" s="449" t="s">
        <v>2696</v>
      </c>
      <c r="I40" s="449" t="s">
        <v>2697</v>
      </c>
      <c r="J40" s="449" t="s">
        <v>2698</v>
      </c>
      <c r="K40" s="449" t="s">
        <v>2699</v>
      </c>
      <c r="L40" s="449" t="s">
        <v>2700</v>
      </c>
      <c r="M40" s="449" t="s">
        <v>2701</v>
      </c>
    </row>
    <row r="41" spans="1:16" ht="13.9">
      <c r="A41" s="450">
        <v>2</v>
      </c>
      <c r="B41" s="454">
        <v>0.05</v>
      </c>
      <c r="C41" s="454">
        <v>0.04</v>
      </c>
      <c r="D41" s="454">
        <v>0.12</v>
      </c>
      <c r="E41" s="454">
        <v>0.05</v>
      </c>
      <c r="F41" s="454">
        <v>0.03</v>
      </c>
      <c r="G41" s="454">
        <v>0.03</v>
      </c>
      <c r="H41" s="454">
        <v>0.05</v>
      </c>
      <c r="I41" s="454">
        <v>0.04</v>
      </c>
      <c r="J41" s="454">
        <v>0.1</v>
      </c>
      <c r="K41" s="454">
        <v>0.12</v>
      </c>
      <c r="L41" s="454">
        <v>7.0000000000000007E-2</v>
      </c>
      <c r="M41" s="454">
        <v>0.06</v>
      </c>
    </row>
    <row r="42" spans="1:16" ht="13.9">
      <c r="A42" s="450">
        <v>3</v>
      </c>
      <c r="B42" s="454">
        <v>0.34</v>
      </c>
      <c r="C42" s="454">
        <v>0.2</v>
      </c>
      <c r="D42" s="454">
        <v>0.09</v>
      </c>
      <c r="E42" s="454">
        <v>0.11</v>
      </c>
      <c r="F42" s="454">
        <v>0.15</v>
      </c>
      <c r="G42" s="454">
        <v>0.26</v>
      </c>
      <c r="H42" s="454">
        <v>0.31</v>
      </c>
      <c r="I42" s="454">
        <v>0.42</v>
      </c>
      <c r="J42" s="454">
        <v>0.32</v>
      </c>
      <c r="K42" s="454">
        <v>0.44</v>
      </c>
      <c r="L42" s="454">
        <v>0.27</v>
      </c>
      <c r="M42" s="454">
        <v>0.23</v>
      </c>
    </row>
    <row r="44" spans="1:16">
      <c r="C44" s="349" t="s">
        <v>2705</v>
      </c>
      <c r="D44" s="349"/>
      <c r="E44" s="349"/>
      <c r="F44" s="349"/>
      <c r="H44" s="349" t="s">
        <v>2706</v>
      </c>
      <c r="I44" s="349"/>
      <c r="J44" s="349"/>
      <c r="K44" s="349"/>
    </row>
    <row r="45" spans="1:16" ht="13.9">
      <c r="B45" s="446" t="s">
        <v>2707</v>
      </c>
      <c r="C45" s="268" t="s">
        <v>2626</v>
      </c>
      <c r="D45" s="268" t="s">
        <v>2627</v>
      </c>
      <c r="E45" s="268" t="s">
        <v>2628</v>
      </c>
      <c r="F45" s="268" t="s">
        <v>2629</v>
      </c>
      <c r="H45" s="268" t="s">
        <v>2626</v>
      </c>
      <c r="I45" s="268" t="s">
        <v>2627</v>
      </c>
      <c r="J45" s="268" t="s">
        <v>2628</v>
      </c>
      <c r="K45" s="268" t="s">
        <v>2629</v>
      </c>
    </row>
    <row r="46" spans="1:16" ht="13.9">
      <c r="B46" s="437" t="s">
        <v>2686</v>
      </c>
      <c r="C46" s="456">
        <f>AVERAGE(B41:D41)</f>
        <v>6.9999999999999993E-2</v>
      </c>
      <c r="D46" s="456">
        <f>AVERAGE(E41:G41)</f>
        <v>3.6666666666666667E-2</v>
      </c>
      <c r="E46" s="456">
        <f>AVERAGE(H41:J41)</f>
        <v>6.3333333333333339E-2</v>
      </c>
      <c r="F46" s="456">
        <f>AVERAGE(K41:M41)</f>
        <v>8.3333333333333329E-2</v>
      </c>
      <c r="G46" s="456"/>
      <c r="H46" s="456">
        <f>MIN(B41:D41)</f>
        <v>0.04</v>
      </c>
      <c r="I46" s="456">
        <f>MIN(E41:G41)</f>
        <v>0.03</v>
      </c>
      <c r="J46" s="456">
        <f>MIN(H41:J41)</f>
        <v>0.04</v>
      </c>
      <c r="K46" s="456">
        <f>MIN(K41:M41)</f>
        <v>0.06</v>
      </c>
      <c r="M46" s="455">
        <f t="shared" ref="M46:P47" si="4">C46-H46</f>
        <v>2.9999999999999992E-2</v>
      </c>
      <c r="N46" s="455">
        <f t="shared" si="4"/>
        <v>6.666666666666668E-3</v>
      </c>
      <c r="O46" s="455">
        <f t="shared" si="4"/>
        <v>2.3333333333333338E-2</v>
      </c>
      <c r="P46" s="455">
        <f t="shared" si="4"/>
        <v>2.3333333333333331E-2</v>
      </c>
    </row>
    <row r="47" spans="1:16" ht="13.9">
      <c r="B47" s="437" t="s">
        <v>2687</v>
      </c>
      <c r="C47" s="456">
        <f>AVERAGE(B42:D42)</f>
        <v>0.21</v>
      </c>
      <c r="D47" s="456">
        <f>AVERAGE(E42:G42)</f>
        <v>0.17333333333333334</v>
      </c>
      <c r="E47" s="456">
        <f>AVERAGE(H42:J42)</f>
        <v>0.35000000000000003</v>
      </c>
      <c r="F47" s="456">
        <f>AVERAGE(K42:M42)</f>
        <v>0.3133333333333333</v>
      </c>
      <c r="G47" s="456"/>
      <c r="H47" s="456">
        <f>MIN(B42:D42)</f>
        <v>0.09</v>
      </c>
      <c r="I47" s="456">
        <f>MIN(E42:G42)</f>
        <v>0.11</v>
      </c>
      <c r="J47" s="456">
        <f>MIN(H42:J42)</f>
        <v>0.31</v>
      </c>
      <c r="K47" s="456">
        <f>MIN(K42:M42)</f>
        <v>0.23</v>
      </c>
      <c r="M47" s="455">
        <f t="shared" si="4"/>
        <v>0.12</v>
      </c>
      <c r="N47" s="455">
        <f t="shared" si="4"/>
        <v>6.3333333333333339E-2</v>
      </c>
      <c r="O47" s="455">
        <f t="shared" si="4"/>
        <v>4.0000000000000036E-2</v>
      </c>
      <c r="P47" s="455">
        <f t="shared" si="4"/>
        <v>8.3333333333333287E-2</v>
      </c>
    </row>
    <row r="50" spans="1:12" ht="13.9" thickBot="1">
      <c r="A50" s="457" t="s">
        <v>138</v>
      </c>
      <c r="B50" s="457" t="s">
        <v>2574</v>
      </c>
      <c r="C50" s="458" t="s">
        <v>2631</v>
      </c>
      <c r="D50" s="458" t="s">
        <v>2632</v>
      </c>
      <c r="E50" s="458" t="s">
        <v>2633</v>
      </c>
      <c r="F50" s="458" t="s">
        <v>2634</v>
      </c>
    </row>
    <row r="51" spans="1:12" ht="13.9" thickTop="1">
      <c r="A51" s="126">
        <v>1</v>
      </c>
      <c r="B51" s="123" t="s">
        <v>2575</v>
      </c>
      <c r="C51" s="152">
        <f>AVERAGE($B24:$D24)</f>
        <v>0.87666666666666659</v>
      </c>
      <c r="D51" s="152">
        <f>AVERAGE($E24:$G24)</f>
        <v>0.90433333333333332</v>
      </c>
      <c r="E51" s="152">
        <f>AVERAGE($H24:$J24)</f>
        <v>0.88366666666666671</v>
      </c>
      <c r="F51" s="152">
        <f>AVERAGE($K24:$M24)</f>
        <v>0.85833333333333339</v>
      </c>
    </row>
    <row r="52" spans="1:12">
      <c r="A52" s="126">
        <v>2</v>
      </c>
      <c r="B52" s="123" t="s">
        <v>66</v>
      </c>
      <c r="C52" s="152">
        <f>AVERAGE($B25:$D25)</f>
        <v>0.8879999999999999</v>
      </c>
      <c r="D52" s="152">
        <f>AVERAGE($E25:$G25)</f>
        <v>0.8889999999999999</v>
      </c>
      <c r="E52" s="152">
        <f>AVERAGE($H25:$J25)</f>
        <v>0.89800000000000002</v>
      </c>
      <c r="F52" s="152">
        <f>AVERAGE($K25:$M25)</f>
        <v>0.9</v>
      </c>
    </row>
    <row r="53" spans="1:12">
      <c r="A53" s="126">
        <v>3</v>
      </c>
      <c r="B53" s="123" t="s">
        <v>67</v>
      </c>
      <c r="C53" s="152">
        <f>AVERAGE($B26:$D26)</f>
        <v>0.86266666666666669</v>
      </c>
      <c r="D53" s="152">
        <f>AVERAGE($E26:$G26)</f>
        <v>0.86399999999999999</v>
      </c>
      <c r="E53" s="152">
        <f>AVERAGE($H26:$J26)</f>
        <v>0.85933333333333328</v>
      </c>
      <c r="F53" s="152">
        <f>AVERAGE($K26:$M26)</f>
        <v>0.85066666666666668</v>
      </c>
    </row>
    <row r="54" spans="1:12">
      <c r="A54" s="462">
        <v>4</v>
      </c>
      <c r="B54" s="463" t="s">
        <v>68</v>
      </c>
      <c r="C54" s="464">
        <f>AVERAGE($B27:$D27)</f>
        <v>0.69899999999999995</v>
      </c>
      <c r="D54" s="464">
        <f>AVERAGE($E27:$G27)</f>
        <v>0.89866666666666672</v>
      </c>
      <c r="E54" s="464">
        <f>AVERAGE($H27:$J27)</f>
        <v>0.75766666666666671</v>
      </c>
      <c r="F54" s="464">
        <f>AVERAGE($K27:$M27)</f>
        <v>0.53</v>
      </c>
    </row>
    <row r="55" spans="1:12">
      <c r="A55" s="126">
        <v>5</v>
      </c>
      <c r="B55" s="123" t="s">
        <v>2576</v>
      </c>
      <c r="C55" s="152">
        <f>AVERAGE($B28:$D28)</f>
        <v>0.70233333333333325</v>
      </c>
      <c r="D55" s="152">
        <f>AVERAGE($E28:$G28)</f>
        <v>0.75466666666666671</v>
      </c>
      <c r="E55" s="152">
        <f>AVERAGE($H28:$J28)</f>
        <v>0.74833333333333341</v>
      </c>
      <c r="F55" s="152">
        <f>AVERAGE($K28:$M28)</f>
        <v>0.7373333333333334</v>
      </c>
    </row>
    <row r="56" spans="1:12">
      <c r="A56" s="126">
        <v>6</v>
      </c>
      <c r="B56" s="123" t="s">
        <v>2577</v>
      </c>
      <c r="C56" s="152">
        <f t="shared" ref="C56:C57" si="5">AVERAGE($B29:$D29)</f>
        <v>0.91299999999999992</v>
      </c>
      <c r="D56" s="152">
        <f t="shared" ref="D56:D57" si="6">AVERAGE($E29:$G29)</f>
        <v>0.38733333333333331</v>
      </c>
      <c r="E56" s="152">
        <f t="shared" ref="E56:E57" si="7">AVERAGE($H29:$J29)</f>
        <v>0.246</v>
      </c>
      <c r="F56" s="152">
        <f t="shared" ref="F56:F57" si="8">AVERAGE($K29:$M29)</f>
        <v>0.313</v>
      </c>
    </row>
    <row r="57" spans="1:12">
      <c r="A57" s="126">
        <v>7</v>
      </c>
      <c r="B57" s="123" t="s">
        <v>69</v>
      </c>
      <c r="C57" s="152">
        <f t="shared" si="5"/>
        <v>0.89166666666666661</v>
      </c>
      <c r="D57" s="152">
        <f t="shared" si="6"/>
        <v>0.90166666666666673</v>
      </c>
      <c r="E57" s="152">
        <f t="shared" si="7"/>
        <v>0.90833333333333333</v>
      </c>
      <c r="F57" s="152">
        <f t="shared" si="8"/>
        <v>0.89549999999999996</v>
      </c>
    </row>
    <row r="58" spans="1:12">
      <c r="A58" s="126">
        <v>9</v>
      </c>
      <c r="B58" s="123" t="s">
        <v>2264</v>
      </c>
      <c r="C58" s="152">
        <f>AVERAGE($B34:$D34)</f>
        <v>0.89766666666666672</v>
      </c>
      <c r="D58" s="152">
        <f>AVERAGE($E34:$G34)</f>
        <v>0.68166666666666664</v>
      </c>
      <c r="E58" s="152">
        <f>AVERAGE($H34:$J34)</f>
        <v>0.64733333333333343</v>
      </c>
      <c r="F58" s="152">
        <f>AVERAGE($K34:$M34)</f>
        <v>0.75800000000000001</v>
      </c>
    </row>
    <row r="59" spans="1:12">
      <c r="A59" s="126">
        <v>10</v>
      </c>
      <c r="B59" s="127" t="s">
        <v>2154</v>
      </c>
      <c r="C59" s="152">
        <f>AVERAGE($B32:$D32)</f>
        <v>0.89766666666666672</v>
      </c>
      <c r="D59" s="152">
        <f>AVERAGE($E32:$G32)</f>
        <v>0.68166666666666664</v>
      </c>
      <c r="E59" s="152">
        <f>AVERAGE($H32:$J32)</f>
        <v>0.64733333333333343</v>
      </c>
      <c r="F59" s="152">
        <f>AVERAGE($K32:$M32)</f>
        <v>0.75800000000000001</v>
      </c>
    </row>
    <row r="60" spans="1:12">
      <c r="A60" s="126">
        <v>100</v>
      </c>
      <c r="B60" s="123" t="s">
        <v>2578</v>
      </c>
      <c r="C60" s="152">
        <v>1</v>
      </c>
      <c r="D60" s="152">
        <v>1</v>
      </c>
      <c r="E60" s="152">
        <v>1</v>
      </c>
      <c r="F60" s="152">
        <v>1</v>
      </c>
    </row>
    <row r="61" spans="1:12">
      <c r="A61" s="126">
        <v>200</v>
      </c>
      <c r="B61" s="123" t="s">
        <v>2579</v>
      </c>
      <c r="C61" s="152">
        <v>1</v>
      </c>
      <c r="D61" s="152">
        <v>1</v>
      </c>
      <c r="E61" s="152">
        <v>1</v>
      </c>
      <c r="F61" s="152">
        <v>1</v>
      </c>
    </row>
    <row r="63" spans="1:12" ht="13.9">
      <c r="I63" s="459"/>
      <c r="J63" s="460" t="s">
        <v>2708</v>
      </c>
      <c r="K63" s="459" t="s">
        <v>2709</v>
      </c>
      <c r="L63" s="459"/>
    </row>
    <row r="64" spans="1:12" ht="14.45">
      <c r="A64" s="126">
        <v>1</v>
      </c>
      <c r="B64" s="123" t="s">
        <v>2575</v>
      </c>
      <c r="C64" s="152">
        <v>0.87531853817157357</v>
      </c>
      <c r="D64" s="152">
        <v>0.8751161792789276</v>
      </c>
      <c r="E64" s="152">
        <v>0.8675623174773287</v>
      </c>
      <c r="F64" s="152">
        <v>0.85120958858595797</v>
      </c>
      <c r="I64" s="452">
        <v>1</v>
      </c>
      <c r="J64" s="461" t="s">
        <v>2710</v>
      </c>
      <c r="K64" s="123" t="s">
        <v>2575</v>
      </c>
      <c r="L64" s="126">
        <v>1</v>
      </c>
    </row>
    <row r="65" spans="1:12" ht="14.45">
      <c r="A65" s="126">
        <v>2</v>
      </c>
      <c r="B65" s="123" t="s">
        <v>66</v>
      </c>
      <c r="C65" s="152">
        <v>0.85760637291294717</v>
      </c>
      <c r="D65" s="152">
        <v>0.85824874757545011</v>
      </c>
      <c r="E65" s="152">
        <v>0.85193536012766458</v>
      </c>
      <c r="F65" s="152">
        <v>0.85386667537457983</v>
      </c>
      <c r="I65" s="452">
        <v>2</v>
      </c>
      <c r="J65" s="461" t="s">
        <v>2711</v>
      </c>
      <c r="K65" s="123" t="s">
        <v>66</v>
      </c>
      <c r="L65" s="126">
        <v>2</v>
      </c>
    </row>
    <row r="66" spans="1:12" ht="14.45">
      <c r="A66" s="126">
        <v>3</v>
      </c>
      <c r="B66" s="123" t="s">
        <v>67</v>
      </c>
      <c r="C66" s="152">
        <v>0.85954647332093626</v>
      </c>
      <c r="D66" s="152">
        <v>0.86465402670730118</v>
      </c>
      <c r="E66" s="152">
        <v>0.85990983098729912</v>
      </c>
      <c r="F66" s="152">
        <v>0.85398388727937868</v>
      </c>
      <c r="I66" s="452">
        <v>3</v>
      </c>
      <c r="J66" s="461" t="s">
        <v>2712</v>
      </c>
      <c r="K66" s="123" t="s">
        <v>67</v>
      </c>
      <c r="L66" s="126">
        <v>3</v>
      </c>
    </row>
    <row r="67" spans="1:12" ht="14.45">
      <c r="A67" s="126">
        <v>4</v>
      </c>
      <c r="B67" s="123" t="s">
        <v>68</v>
      </c>
      <c r="C67" s="152">
        <v>0.75023608794947416</v>
      </c>
      <c r="D67" s="152">
        <v>0.73031177647708123</v>
      </c>
      <c r="E67" s="152">
        <v>0.47036280282428616</v>
      </c>
      <c r="F67" s="152">
        <v>0.40720083810493191</v>
      </c>
      <c r="I67" s="452">
        <v>4</v>
      </c>
      <c r="J67" s="461" t="s">
        <v>2713</v>
      </c>
      <c r="K67" s="123" t="s">
        <v>68</v>
      </c>
      <c r="L67" s="126">
        <v>4</v>
      </c>
    </row>
    <row r="68" spans="1:12" ht="14.45">
      <c r="A68" s="126">
        <v>5</v>
      </c>
      <c r="B68" s="123" t="s">
        <v>2576</v>
      </c>
      <c r="C68" s="152">
        <v>0.79021595823375401</v>
      </c>
      <c r="D68" s="152">
        <v>0.83821387845681095</v>
      </c>
      <c r="E68" s="152">
        <v>0.83596511608057378</v>
      </c>
      <c r="F68" s="152">
        <v>0.79758462785933748</v>
      </c>
      <c r="I68" s="452">
        <v>5</v>
      </c>
      <c r="J68" s="461" t="s">
        <v>2053</v>
      </c>
      <c r="K68" s="123" t="s">
        <v>2576</v>
      </c>
      <c r="L68" s="126">
        <v>5</v>
      </c>
    </row>
    <row r="69" spans="1:12" ht="14.45">
      <c r="A69" s="126">
        <v>6</v>
      </c>
      <c r="B69" s="123" t="s">
        <v>2577</v>
      </c>
      <c r="C69" s="152">
        <v>0.90882911526791632</v>
      </c>
      <c r="D69" s="152">
        <v>0.8260905211490156</v>
      </c>
      <c r="E69" s="152">
        <v>0.37786804837668492</v>
      </c>
      <c r="F69" s="152">
        <v>0.51933731284529516</v>
      </c>
      <c r="I69" s="452">
        <v>6</v>
      </c>
      <c r="J69" s="461" t="s">
        <v>2714</v>
      </c>
      <c r="K69" s="123" t="s">
        <v>2577</v>
      </c>
      <c r="L69" s="126">
        <v>6</v>
      </c>
    </row>
    <row r="70" spans="1:12" ht="14.45">
      <c r="A70" s="126">
        <v>7</v>
      </c>
      <c r="B70" s="123" t="s">
        <v>69</v>
      </c>
      <c r="C70" s="152">
        <v>0.88088519784206909</v>
      </c>
      <c r="D70" s="152">
        <v>0.8908570957545856</v>
      </c>
      <c r="E70" s="152">
        <v>0.89523341814460489</v>
      </c>
      <c r="F70" s="152">
        <v>0.89284952626464154</v>
      </c>
      <c r="I70" s="452">
        <v>7</v>
      </c>
      <c r="J70" s="461" t="s">
        <v>2715</v>
      </c>
      <c r="K70" s="123" t="s">
        <v>69</v>
      </c>
      <c r="L70" s="126">
        <v>7</v>
      </c>
    </row>
    <row r="71" spans="1:12" ht="14.45">
      <c r="A71" s="126">
        <v>9</v>
      </c>
      <c r="B71" s="123" t="s">
        <v>2264</v>
      </c>
      <c r="C71" s="152">
        <v>0.88791000611643545</v>
      </c>
      <c r="D71" s="152">
        <v>0.8759560008300683</v>
      </c>
      <c r="E71" s="152">
        <v>0.74667196697075822</v>
      </c>
      <c r="F71" s="152">
        <v>0.82958312912667276</v>
      </c>
      <c r="I71" s="452">
        <v>8</v>
      </c>
      <c r="J71" s="461" t="s">
        <v>2716</v>
      </c>
      <c r="K71" s="448"/>
      <c r="L71" s="452"/>
    </row>
    <row r="72" spans="1:12" ht="14.45">
      <c r="A72" s="126">
        <v>10</v>
      </c>
      <c r="B72" s="127" t="s">
        <v>2154</v>
      </c>
      <c r="C72" s="152">
        <v>0.88791000611643545</v>
      </c>
      <c r="D72" s="152">
        <v>0.8759560008300683</v>
      </c>
      <c r="E72" s="152">
        <v>0.74667196697075822</v>
      </c>
      <c r="F72" s="152">
        <v>0.82958312912667276</v>
      </c>
      <c r="I72" s="452">
        <v>9</v>
      </c>
      <c r="J72" s="461" t="s">
        <v>2717</v>
      </c>
      <c r="K72" s="127" t="s">
        <v>2154</v>
      </c>
      <c r="L72" s="126">
        <v>10</v>
      </c>
    </row>
    <row r="73" spans="1:12" ht="14.45">
      <c r="A73" s="126">
        <v>100</v>
      </c>
      <c r="B73" s="123" t="s">
        <v>2578</v>
      </c>
      <c r="C73">
        <v>1</v>
      </c>
      <c r="D73">
        <v>1</v>
      </c>
      <c r="E73">
        <v>1</v>
      </c>
      <c r="F73">
        <v>1</v>
      </c>
      <c r="I73" s="452">
        <v>10</v>
      </c>
      <c r="J73" s="461" t="s">
        <v>2718</v>
      </c>
      <c r="K73" s="448"/>
      <c r="L73" s="452"/>
    </row>
    <row r="74" spans="1:12" ht="14.45">
      <c r="A74" s="126">
        <v>200</v>
      </c>
      <c r="B74" s="123" t="s">
        <v>2579</v>
      </c>
      <c r="C74">
        <v>1</v>
      </c>
      <c r="D74">
        <v>1</v>
      </c>
      <c r="E74">
        <v>1</v>
      </c>
      <c r="F74">
        <v>1</v>
      </c>
      <c r="I74" s="452">
        <v>11</v>
      </c>
      <c r="J74" s="461" t="s">
        <v>2719</v>
      </c>
      <c r="K74" s="123" t="s">
        <v>2264</v>
      </c>
      <c r="L74" s="126">
        <v>9</v>
      </c>
    </row>
    <row r="75" spans="1:12" ht="14.45">
      <c r="I75" s="452">
        <v>12</v>
      </c>
      <c r="J75" s="461" t="s">
        <v>2720</v>
      </c>
      <c r="K75" s="123" t="s">
        <v>2578</v>
      </c>
      <c r="L75" s="126">
        <v>100</v>
      </c>
    </row>
    <row r="76" spans="1:12" ht="14.45">
      <c r="I76" s="452">
        <v>13</v>
      </c>
      <c r="J76" s="461" t="s">
        <v>2721</v>
      </c>
      <c r="K76" s="123" t="s">
        <v>2579</v>
      </c>
      <c r="L76" s="126">
        <v>200</v>
      </c>
    </row>
    <row r="77" spans="1:12" ht="14.45">
      <c r="I77" s="452">
        <v>14</v>
      </c>
      <c r="J77" s="461" t="s">
        <v>2722</v>
      </c>
      <c r="K77" s="452"/>
      <c r="L77" s="452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4" bestFit="1" customWidth="1"/>
    <col min="9" max="9" width="21.7109375" style="294" bestFit="1" customWidth="1"/>
    <col min="10" max="10" width="20.85546875" style="294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4" customFormat="1">
      <c r="A1" s="268" t="s">
        <v>98</v>
      </c>
      <c r="B1" s="269" t="s">
        <v>60</v>
      </c>
      <c r="C1" s="270" t="s">
        <v>99</v>
      </c>
      <c r="D1" s="270" t="s">
        <v>100</v>
      </c>
      <c r="E1" s="270" t="s">
        <v>101</v>
      </c>
      <c r="F1" s="270" t="s">
        <v>102</v>
      </c>
      <c r="G1" s="270" t="s">
        <v>103</v>
      </c>
      <c r="H1" s="364" t="s">
        <v>104</v>
      </c>
      <c r="I1" s="364" t="s">
        <v>105</v>
      </c>
      <c r="J1" s="364" t="s">
        <v>106</v>
      </c>
      <c r="K1" s="363" t="s">
        <v>107</v>
      </c>
      <c r="L1" s="363" t="s">
        <v>108</v>
      </c>
      <c r="M1" s="363" t="s">
        <v>109</v>
      </c>
      <c r="N1" s="363" t="s">
        <v>110</v>
      </c>
      <c r="O1" s="363" t="s">
        <v>111</v>
      </c>
      <c r="P1" s="363" t="s">
        <v>112</v>
      </c>
      <c r="Q1" s="364" t="s">
        <v>113</v>
      </c>
      <c r="R1" s="364" t="s">
        <v>114</v>
      </c>
      <c r="S1" s="364" t="s">
        <v>115</v>
      </c>
      <c r="T1" s="364" t="s">
        <v>116</v>
      </c>
      <c r="U1" s="364" t="s">
        <v>117</v>
      </c>
      <c r="V1" s="364" t="s">
        <v>118</v>
      </c>
      <c r="W1" s="365" t="s">
        <v>119</v>
      </c>
      <c r="X1" s="365" t="s">
        <v>120</v>
      </c>
      <c r="Y1" s="365" t="s">
        <v>121</v>
      </c>
      <c r="Z1" s="365" t="s">
        <v>122</v>
      </c>
      <c r="AA1" s="365" t="s">
        <v>123</v>
      </c>
      <c r="AB1" s="365" t="s">
        <v>124</v>
      </c>
      <c r="AC1" s="271" t="s">
        <v>71</v>
      </c>
      <c r="AD1" s="272" t="s">
        <v>125</v>
      </c>
      <c r="AE1" s="272" t="s">
        <v>126</v>
      </c>
      <c r="AF1" s="272" t="s">
        <v>127</v>
      </c>
      <c r="AG1" s="272" t="s">
        <v>128</v>
      </c>
      <c r="AH1" s="272" t="s">
        <v>129</v>
      </c>
      <c r="AI1" s="272" t="s">
        <v>130</v>
      </c>
      <c r="AJ1" s="272" t="s">
        <v>131</v>
      </c>
      <c r="AK1" s="384" t="s">
        <v>132</v>
      </c>
      <c r="AL1" s="272" t="s">
        <v>133</v>
      </c>
    </row>
    <row r="2" spans="1:38">
      <c r="A2" s="273">
        <v>2012</v>
      </c>
      <c r="B2" s="153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5">
        <f>constantes!$B$106</f>
        <v>1250000</v>
      </c>
      <c r="I2" s="376">
        <f>constantes!$B$107</f>
        <v>1250000</v>
      </c>
      <c r="J2" s="375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3">
        <v>2013</v>
      </c>
      <c r="B3" s="153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5">
        <f>constantes!$C$106</f>
        <v>1250000</v>
      </c>
      <c r="I3" s="376">
        <f>constantes!$C$107</f>
        <v>1250000</v>
      </c>
      <c r="J3" s="375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3">
        <v>2014</v>
      </c>
      <c r="B4" s="153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5">
        <f>constantes!$D$106</f>
        <v>1250000</v>
      </c>
      <c r="I4" s="376">
        <f>constantes!$D$107</f>
        <v>1250000</v>
      </c>
      <c r="J4" s="375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3">
        <v>2015</v>
      </c>
      <c r="B5" s="153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5">
        <f>constantes!$E$106</f>
        <v>1250000</v>
      </c>
      <c r="I5" s="376">
        <f>constantes!$E$107</f>
        <v>1250000</v>
      </c>
      <c r="J5" s="375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3">
        <v>2016</v>
      </c>
      <c r="B6" s="153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5">
        <f>constantes!$F$106</f>
        <v>1250000</v>
      </c>
      <c r="I6" s="376">
        <f>constantes!$F$107</f>
        <v>1250000</v>
      </c>
      <c r="J6" s="375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3">
        <v>2017</v>
      </c>
      <c r="B7" s="153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5">
        <f>constantes!$G$106</f>
        <v>1250000</v>
      </c>
      <c r="I7" s="376">
        <f>constantes!$G$107</f>
        <v>1250000</v>
      </c>
      <c r="J7" s="375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3">
        <v>2018</v>
      </c>
      <c r="B8" s="153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5">
        <f>constantes!$H$106</f>
        <v>1250000</v>
      </c>
      <c r="I8" s="376">
        <f>constantes!$H$107</f>
        <v>1250000</v>
      </c>
      <c r="J8" s="375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3">
        <v>2019</v>
      </c>
      <c r="B9" s="153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5">
        <f>constantes!$I$106</f>
        <v>1250000</v>
      </c>
      <c r="I9" s="376">
        <f>constantes!$I$107</f>
        <v>1250000</v>
      </c>
      <c r="J9" s="375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3">
        <v>2020</v>
      </c>
      <c r="B10" s="153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5">
        <f>constantes!$J$106</f>
        <v>1250000</v>
      </c>
      <c r="I10" s="376">
        <f>constantes!$J$107</f>
        <v>1250000</v>
      </c>
      <c r="J10" s="375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3">
        <v>2021</v>
      </c>
      <c r="B11" s="153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5">
        <f>constantes!$K$106</f>
        <v>1250000</v>
      </c>
      <c r="I11" s="376">
        <f>constantes!$K$107</f>
        <v>1250000</v>
      </c>
      <c r="J11" s="375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3">
        <v>2022</v>
      </c>
      <c r="B12" s="153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5">
        <f>constantes!$L$106</f>
        <v>1250000</v>
      </c>
      <c r="I12" s="376">
        <f>constantes!$L$107</f>
        <v>1250000</v>
      </c>
      <c r="J12" s="375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3">
        <v>2023</v>
      </c>
      <c r="B13" s="153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5">
        <f>constantes!$M$106</f>
        <v>1250000</v>
      </c>
      <c r="I13" s="376">
        <f>constantes!$M$107</f>
        <v>1250000</v>
      </c>
      <c r="J13" s="375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3">
        <v>2024</v>
      </c>
      <c r="B14" s="153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5">
        <f>constantes!$N$106</f>
        <v>1250000</v>
      </c>
      <c r="I14" s="376">
        <f>constantes!$N$107</f>
        <v>1250000</v>
      </c>
      <c r="J14" s="375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3">
        <v>2025</v>
      </c>
      <c r="B15" s="153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5">
        <f>constantes!$O$106</f>
        <v>1250000</v>
      </c>
      <c r="I15" s="376">
        <f>constantes!$O$107</f>
        <v>1250000</v>
      </c>
      <c r="J15" s="375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3">
        <v>2026</v>
      </c>
      <c r="B16" s="153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5">
        <f>constantes!$P$106</f>
        <v>1250000</v>
      </c>
      <c r="I16" s="376">
        <f>constantes!$P$107</f>
        <v>1250000</v>
      </c>
      <c r="J16" s="375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3">
        <v>2027</v>
      </c>
      <c r="B17" s="153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5">
        <f>constantes!$Q$106</f>
        <v>1250000</v>
      </c>
      <c r="I17" s="376">
        <f>constantes!$Q$107</f>
        <v>1250000</v>
      </c>
      <c r="J17" s="375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3">
        <v>2028</v>
      </c>
      <c r="B18" s="153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5">
        <f>constantes!$R$106</f>
        <v>1250000</v>
      </c>
      <c r="I18" s="376">
        <f>constantes!$R$107</f>
        <v>1250000</v>
      </c>
      <c r="J18" s="375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3">
        <v>2029</v>
      </c>
      <c r="B19" s="153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5">
        <f>constantes!$S$106</f>
        <v>1250000</v>
      </c>
      <c r="I19" s="376">
        <f>constantes!$S$107</f>
        <v>1250000</v>
      </c>
      <c r="J19" s="375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3">
        <v>2030</v>
      </c>
      <c r="B20" s="153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5">
        <f>constantes!$T$106</f>
        <v>1250000</v>
      </c>
      <c r="I20" s="376">
        <f>constantes!$T$107</f>
        <v>1250000</v>
      </c>
      <c r="J20" s="375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3">
        <v>2031</v>
      </c>
      <c r="B21" s="153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5">
        <f>constantes!$U$106</f>
        <v>1450000</v>
      </c>
      <c r="I21" s="376">
        <f>constantes!$U$107</f>
        <v>1450000</v>
      </c>
      <c r="J21" s="375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3">
        <v>2032</v>
      </c>
      <c r="B22" s="153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5">
        <f>constantes!$V$106</f>
        <v>1450000</v>
      </c>
      <c r="I22" s="376">
        <f>constantes!$V$107</f>
        <v>1450000</v>
      </c>
      <c r="J22" s="375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3">
        <v>2033</v>
      </c>
      <c r="B23" s="153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5">
        <f>constantes!$W$106</f>
        <v>1450000</v>
      </c>
      <c r="I23" s="376">
        <f>constantes!$W$107</f>
        <v>1450000</v>
      </c>
      <c r="J23" s="375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3">
        <v>2034</v>
      </c>
      <c r="B24" s="153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5">
        <f>constantes!$X$106</f>
        <v>1450000</v>
      </c>
      <c r="I24" s="376">
        <f>constantes!$X$107</f>
        <v>1450000</v>
      </c>
      <c r="J24" s="375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3">
        <v>2035</v>
      </c>
      <c r="B25" s="153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5">
        <f>constantes!$Y$106</f>
        <v>1450000</v>
      </c>
      <c r="I25" s="376">
        <f>constantes!$Y$107</f>
        <v>1450000</v>
      </c>
      <c r="J25" s="375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3">
        <v>2036</v>
      </c>
      <c r="B26" s="153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5">
        <f>constantes!$Z$106</f>
        <v>1950000</v>
      </c>
      <c r="I26" s="376">
        <f>constantes!$Z$107</f>
        <v>1950000</v>
      </c>
      <c r="J26" s="375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3">
        <v>2037</v>
      </c>
      <c r="B27" s="153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5">
        <f>constantes!$AA$106</f>
        <v>1950000</v>
      </c>
      <c r="I27" s="376">
        <f>constantes!$AA$107</f>
        <v>1950000</v>
      </c>
      <c r="J27" s="375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3">
        <v>2038</v>
      </c>
      <c r="B28" s="153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5">
        <f>constantes!$AB$106</f>
        <v>1950000</v>
      </c>
      <c r="I28" s="376">
        <f>constantes!$AB$107</f>
        <v>1950000</v>
      </c>
      <c r="J28" s="375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3">
        <v>2039</v>
      </c>
      <c r="B29" s="153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5">
        <f>constantes!$AC$106</f>
        <v>1950000</v>
      </c>
      <c r="I29" s="376">
        <f>constantes!$AC$107</f>
        <v>1950000</v>
      </c>
      <c r="J29" s="375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3">
        <v>2040</v>
      </c>
      <c r="B30" s="153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5">
        <f>constantes!$AD$106</f>
        <v>1950000</v>
      </c>
      <c r="I30" s="376">
        <f>constantes!$AD$107</f>
        <v>1950000</v>
      </c>
      <c r="J30" s="375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3">
        <v>2041</v>
      </c>
      <c r="B31" s="153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5">
        <f>constantes!$AE$106</f>
        <v>2600000</v>
      </c>
      <c r="I31" s="376">
        <f>constantes!$AE$107</f>
        <v>2600000</v>
      </c>
      <c r="J31" s="375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3">
        <v>2042</v>
      </c>
      <c r="B32" s="153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5">
        <f>constantes!$AF$106</f>
        <v>2600000</v>
      </c>
      <c r="I32" s="376">
        <f>constantes!$AF$107</f>
        <v>2600000</v>
      </c>
      <c r="J32" s="375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3">
        <v>2043</v>
      </c>
      <c r="B33" s="153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5">
        <f>constantes!$AG$106</f>
        <v>2600000</v>
      </c>
      <c r="I33" s="376">
        <f>constantes!$AG$107</f>
        <v>2600000</v>
      </c>
      <c r="J33" s="375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3">
        <v>2044</v>
      </c>
      <c r="B34" s="153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5">
        <f>constantes!$AH$106</f>
        <v>2600000</v>
      </c>
      <c r="I34" s="376">
        <f>constantes!$AH$107</f>
        <v>2600000</v>
      </c>
      <c r="J34" s="375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3">
        <v>2045</v>
      </c>
      <c r="B35" s="153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5">
        <f>constantes!$AI$106</f>
        <v>2600000</v>
      </c>
      <c r="I35" s="376">
        <f>constantes!$AI$107</f>
        <v>2600000</v>
      </c>
      <c r="J35" s="375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3">
        <v>2046</v>
      </c>
      <c r="B36" s="153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5">
        <f>constantes!$AJ$106</f>
        <v>2750000</v>
      </c>
      <c r="I36" s="376">
        <f>constantes!$AJ$107</f>
        <v>2750000</v>
      </c>
      <c r="J36" s="375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3">
        <v>2047</v>
      </c>
      <c r="B37" s="153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5">
        <f>constantes!$AK$106</f>
        <v>2750000</v>
      </c>
      <c r="I37" s="376">
        <f>constantes!$AK$107</f>
        <v>2750000</v>
      </c>
      <c r="J37" s="375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3">
        <v>2048</v>
      </c>
      <c r="B38" s="153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5">
        <f>constantes!$AL$106</f>
        <v>2750000</v>
      </c>
      <c r="I38" s="376">
        <f>constantes!$AL$107</f>
        <v>2750000</v>
      </c>
      <c r="J38" s="375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3">
        <v>2049</v>
      </c>
      <c r="B39" s="153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5">
        <f>constantes!$AM$106</f>
        <v>2750000</v>
      </c>
      <c r="I39" s="376">
        <f>constantes!$AM$107</f>
        <v>2750000</v>
      </c>
      <c r="J39" s="375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3">
        <v>2050</v>
      </c>
      <c r="B40" s="153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5">
        <f>constantes!$AN$106</f>
        <v>2750000</v>
      </c>
      <c r="I40" s="376">
        <f>constantes!$AN$107</f>
        <v>2750000</v>
      </c>
      <c r="J40" s="375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E44" activePane="bottomRight" state="frozen"/>
      <selection pane="bottomRight" activeCell="H40" sqref="H40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4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9" thickBot="1">
      <c r="A1" s="2" t="s">
        <v>134</v>
      </c>
      <c r="B1" s="67" t="s">
        <v>135</v>
      </c>
      <c r="C1" s="91" t="s">
        <v>136</v>
      </c>
      <c r="D1" s="61" t="s">
        <v>137</v>
      </c>
      <c r="E1" s="11" t="s">
        <v>138</v>
      </c>
      <c r="F1" s="92" t="s">
        <v>139</v>
      </c>
      <c r="G1" s="92" t="s">
        <v>140</v>
      </c>
      <c r="H1" s="2" t="s">
        <v>141</v>
      </c>
      <c r="I1" s="91" t="s">
        <v>142</v>
      </c>
      <c r="J1" s="61" t="s">
        <v>143</v>
      </c>
      <c r="K1" s="61" t="s">
        <v>144</v>
      </c>
      <c r="L1" s="93" t="s">
        <v>145</v>
      </c>
      <c r="M1" s="91" t="s">
        <v>146</v>
      </c>
      <c r="O1" s="2" t="s">
        <v>147</v>
      </c>
    </row>
    <row r="2" spans="1:15" ht="13.9" thickTop="1">
      <c r="A2" s="94">
        <v>5000</v>
      </c>
      <c r="B2" s="85">
        <v>311</v>
      </c>
      <c r="C2" s="95" t="str">
        <f>VLOOKUP(B2,tab_Tecnologias_TE_RE!$A$1:$B$101,2,0)</f>
        <v>CANA_condensação</v>
      </c>
      <c r="D2" s="151" t="s">
        <v>148</v>
      </c>
      <c r="E2" s="17">
        <v>1</v>
      </c>
      <c r="F2" s="124">
        <v>0</v>
      </c>
      <c r="G2" s="96" t="str">
        <f>C2&amp;"_"&amp;E2&amp;"_"&amp;H2&amp;"_"&amp;J2</f>
        <v>CANA_condensação_1_3_2015</v>
      </c>
      <c r="H2" s="23">
        <v>3</v>
      </c>
      <c r="I2" s="344" t="str">
        <f>VLOOKUP(H2,tab_tipo_expansao!$A$2:$B$4,2,0)</f>
        <v>não_considerar</v>
      </c>
      <c r="J2" s="59">
        <v>2015</v>
      </c>
      <c r="K2" s="59">
        <v>2050</v>
      </c>
      <c r="L2" s="97">
        <f>F2*VLOOKUP(B2,tab_Tecnologias_TE_RE!$A$2:$C$101,3,0)</f>
        <v>0</v>
      </c>
      <c r="M2" s="95">
        <f>VLOOKUP(B2,tab_Tecnologias_TE_RE!$A$2:$W$101,COLUMN(tab_Tecnologias_TE_RE!$W$1),0)</f>
        <v>7</v>
      </c>
    </row>
    <row r="3" spans="1:15">
      <c r="A3" s="94">
        <v>5001</v>
      </c>
      <c r="B3" s="85">
        <v>311</v>
      </c>
      <c r="C3" s="95" t="str">
        <f>VLOOKUP(B3,tab_Tecnologias_TE_RE!$A$1:$B$101,2,0)</f>
        <v>CANA_condensação</v>
      </c>
      <c r="D3" s="151" t="s">
        <v>148</v>
      </c>
      <c r="E3" s="17">
        <v>1</v>
      </c>
      <c r="F3" s="124">
        <v>0</v>
      </c>
      <c r="G3" s="96" t="str">
        <f t="shared" ref="G3:G66" si="0">C3&amp;"_"&amp;E3&amp;"_"&amp;H3&amp;"_"&amp;J3</f>
        <v>CANA_condensação_1_3_2016</v>
      </c>
      <c r="H3" s="23">
        <v>3</v>
      </c>
      <c r="I3" s="344" t="str">
        <f>VLOOKUP(H3,tab_tipo_expansao!$A$2:$B$4,2,0)</f>
        <v>não_considerar</v>
      </c>
      <c r="J3" s="59">
        <v>2016</v>
      </c>
      <c r="K3" s="59">
        <v>2050</v>
      </c>
      <c r="L3" s="97">
        <f>F3*VLOOKUP(B3,tab_Tecnologias_TE_RE!$A$2:$C$101,3,0)</f>
        <v>0</v>
      </c>
      <c r="M3" s="95">
        <f>VLOOKUP(B3,tab_Tecnologias_TE_RE!$A$2:$W$101,COLUMN(tab_Tecnologias_TE_RE!$W$1),0)</f>
        <v>7</v>
      </c>
    </row>
    <row r="4" spans="1:15">
      <c r="A4" s="94">
        <v>5002</v>
      </c>
      <c r="B4" s="85">
        <v>311</v>
      </c>
      <c r="C4" s="95" t="str">
        <f>VLOOKUP(B4,tab_Tecnologias_TE_RE!$A$1:$B$101,2,0)</f>
        <v>CANA_condensação</v>
      </c>
      <c r="D4" s="151" t="s">
        <v>148</v>
      </c>
      <c r="E4" s="17">
        <v>1</v>
      </c>
      <c r="F4" s="124">
        <v>0</v>
      </c>
      <c r="G4" s="96" t="str">
        <f t="shared" si="0"/>
        <v>CANA_condensação_1_3_2017</v>
      </c>
      <c r="H4" s="23">
        <v>3</v>
      </c>
      <c r="I4" s="344" t="str">
        <f>VLOOKUP(H4,tab_tipo_expansao!$A$2:$B$4,2,0)</f>
        <v>não_considerar</v>
      </c>
      <c r="J4" s="59">
        <v>2017</v>
      </c>
      <c r="K4" s="59">
        <v>2018</v>
      </c>
      <c r="L4" s="97">
        <f>F4*VLOOKUP(B4,tab_Tecnologias_TE_RE!$A$2:$C$101,3,0)</f>
        <v>0</v>
      </c>
      <c r="M4" s="95">
        <f>VLOOKUP(B4,tab_Tecnologias_TE_RE!$A$2:$W$101,COLUMN(tab_Tecnologias_TE_RE!$W$1),0)</f>
        <v>7</v>
      </c>
    </row>
    <row r="5" spans="1:15">
      <c r="A5" s="94">
        <v>5003</v>
      </c>
      <c r="B5" s="85">
        <v>311</v>
      </c>
      <c r="C5" s="95" t="str">
        <f>VLOOKUP(B5,tab_Tecnologias_TE_RE!$A$1:$B$101,2,0)</f>
        <v>CANA_condensação</v>
      </c>
      <c r="D5" s="151" t="s">
        <v>148</v>
      </c>
      <c r="E5" s="17">
        <v>1</v>
      </c>
      <c r="F5" s="124">
        <v>7255</v>
      </c>
      <c r="G5" s="96" t="str">
        <f t="shared" si="0"/>
        <v>CANA_condensação_1_1_2018</v>
      </c>
      <c r="H5" s="23">
        <v>1</v>
      </c>
      <c r="I5" s="344" t="str">
        <f>VLOOKUP(H5,tab_tipo_expansao!$A$2:$B$4,2,0)</f>
        <v>opcional</v>
      </c>
      <c r="J5" s="59">
        <v>2018</v>
      </c>
      <c r="K5" s="59">
        <v>2050</v>
      </c>
      <c r="L5" s="97">
        <f>F5*VLOOKUP(B5,tab_Tecnologias_TE_RE!$A$2:$C$101,3,0)</f>
        <v>7255</v>
      </c>
      <c r="M5" s="95">
        <f>VLOOKUP(B5,tab_Tecnologias_TE_RE!$A$2:$W$101,COLUMN(tab_Tecnologias_TE_RE!$W$1),0)</f>
        <v>7</v>
      </c>
    </row>
    <row r="6" spans="1:15">
      <c r="A6" s="94">
        <v>5004</v>
      </c>
      <c r="B6" s="85">
        <v>311</v>
      </c>
      <c r="C6" s="95" t="str">
        <f>VLOOKUP(B6,tab_Tecnologias_TE_RE!$A$1:$B$101,2,0)</f>
        <v>CANA_condensação</v>
      </c>
      <c r="D6" s="151" t="s">
        <v>148</v>
      </c>
      <c r="E6" s="17">
        <v>1</v>
      </c>
      <c r="F6" s="124">
        <v>890</v>
      </c>
      <c r="G6" s="96" t="str">
        <f t="shared" si="0"/>
        <v>CANA_condensação_1_1_2019</v>
      </c>
      <c r="H6" s="23">
        <v>1</v>
      </c>
      <c r="I6" s="344" t="str">
        <f>VLOOKUP(H6,tab_tipo_expansao!$A$2:$B$4,2,0)</f>
        <v>opcional</v>
      </c>
      <c r="J6" s="59">
        <v>2019</v>
      </c>
      <c r="K6" s="59">
        <v>2050</v>
      </c>
      <c r="L6" s="97">
        <f>F6*VLOOKUP(B6,tab_Tecnologias_TE_RE!$A$2:$C$101,3,0)</f>
        <v>890</v>
      </c>
      <c r="M6" s="95">
        <f>VLOOKUP(B6,tab_Tecnologias_TE_RE!$A$2:$W$101,COLUMN(tab_Tecnologias_TE_RE!$W$1),0)</f>
        <v>7</v>
      </c>
    </row>
    <row r="7" spans="1:15">
      <c r="A7" s="94">
        <v>5005</v>
      </c>
      <c r="B7" s="85">
        <v>311</v>
      </c>
      <c r="C7" s="95" t="str">
        <f>VLOOKUP(B7,tab_Tecnologias_TE_RE!$A$1:$B$101,2,0)</f>
        <v>CANA_condensação</v>
      </c>
      <c r="D7" s="151" t="s">
        <v>148</v>
      </c>
      <c r="E7" s="17">
        <v>1</v>
      </c>
      <c r="F7" s="124">
        <v>409</v>
      </c>
      <c r="G7" s="96" t="str">
        <f t="shared" si="0"/>
        <v>CANA_condensação_1_1_2020</v>
      </c>
      <c r="H7" s="23">
        <v>1</v>
      </c>
      <c r="I7" s="344" t="str">
        <f>VLOOKUP(H7,tab_tipo_expansao!$A$2:$B$4,2,0)</f>
        <v>opcional</v>
      </c>
      <c r="J7" s="59">
        <v>2020</v>
      </c>
      <c r="K7" s="59">
        <v>2050</v>
      </c>
      <c r="L7" s="97">
        <f>F7*VLOOKUP(B7,tab_Tecnologias_TE_RE!$A$2:$C$101,3,0)</f>
        <v>409</v>
      </c>
      <c r="M7" s="95">
        <f>VLOOKUP(B7,tab_Tecnologias_TE_RE!$A$2:$W$101,COLUMN(tab_Tecnologias_TE_RE!$W$1),0)</f>
        <v>7</v>
      </c>
    </row>
    <row r="8" spans="1:15">
      <c r="A8" s="94">
        <v>5006</v>
      </c>
      <c r="B8" s="85">
        <v>311</v>
      </c>
      <c r="C8" s="95" t="str">
        <f>VLOOKUP(B8,tab_Tecnologias_TE_RE!$A$1:$B$101,2,0)</f>
        <v>CANA_condensação</v>
      </c>
      <c r="D8" s="151" t="s">
        <v>148</v>
      </c>
      <c r="E8" s="17">
        <v>1</v>
      </c>
      <c r="F8" s="124">
        <v>384</v>
      </c>
      <c r="G8" s="96" t="str">
        <f t="shared" si="0"/>
        <v>CANA_condensação_1_1_2021</v>
      </c>
      <c r="H8" s="23">
        <v>1</v>
      </c>
      <c r="I8" s="344" t="str">
        <f>VLOOKUP(H8,tab_tipo_expansao!$A$2:$B$4,2,0)</f>
        <v>opcional</v>
      </c>
      <c r="J8" s="59">
        <v>2021</v>
      </c>
      <c r="K8" s="59">
        <v>2050</v>
      </c>
      <c r="L8" s="97">
        <f>F8*VLOOKUP(B8,tab_Tecnologias_TE_RE!$A$2:$C$101,3,0)</f>
        <v>384</v>
      </c>
      <c r="M8" s="95">
        <f>VLOOKUP(B8,tab_Tecnologias_TE_RE!$A$2:$W$101,COLUMN(tab_Tecnologias_TE_RE!$W$1),0)</f>
        <v>7</v>
      </c>
    </row>
    <row r="9" spans="1:15">
      <c r="A9" s="94">
        <v>5007</v>
      </c>
      <c r="B9" s="85">
        <v>311</v>
      </c>
      <c r="C9" s="95" t="str">
        <f>VLOOKUP(B9,tab_Tecnologias_TE_RE!$A$1:$B$101,2,0)</f>
        <v>CANA_condensação</v>
      </c>
      <c r="D9" s="151" t="s">
        <v>148</v>
      </c>
      <c r="E9" s="17">
        <v>1</v>
      </c>
      <c r="F9" s="124">
        <v>357</v>
      </c>
      <c r="G9" s="96" t="str">
        <f t="shared" si="0"/>
        <v>CANA_condensação_1_1_2022</v>
      </c>
      <c r="H9" s="23">
        <v>1</v>
      </c>
      <c r="I9" s="344" t="str">
        <f>VLOOKUP(H9,tab_tipo_expansao!$A$2:$B$4,2,0)</f>
        <v>opcional</v>
      </c>
      <c r="J9" s="59">
        <v>2022</v>
      </c>
      <c r="K9" s="59">
        <v>2050</v>
      </c>
      <c r="L9" s="97">
        <f>F9*VLOOKUP(B9,tab_Tecnologias_TE_RE!$A$2:$C$101,3,0)</f>
        <v>357</v>
      </c>
      <c r="M9" s="95">
        <f>VLOOKUP(B9,tab_Tecnologias_TE_RE!$A$2:$W$101,COLUMN(tab_Tecnologias_TE_RE!$W$1),0)</f>
        <v>7</v>
      </c>
    </row>
    <row r="10" spans="1:15">
      <c r="A10" s="94">
        <v>5008</v>
      </c>
      <c r="B10" s="85">
        <v>311</v>
      </c>
      <c r="C10" s="95" t="str">
        <f>VLOOKUP(B10,tab_Tecnologias_TE_RE!$A$1:$B$101,2,0)</f>
        <v>CANA_condensação</v>
      </c>
      <c r="D10" s="151" t="s">
        <v>148</v>
      </c>
      <c r="E10" s="17">
        <v>1</v>
      </c>
      <c r="F10" s="124">
        <v>268</v>
      </c>
      <c r="G10" s="96" t="str">
        <f t="shared" si="0"/>
        <v>CANA_condensação_1_1_2023</v>
      </c>
      <c r="H10" s="23">
        <v>1</v>
      </c>
      <c r="I10" s="344" t="str">
        <f>VLOOKUP(H10,tab_tipo_expansao!$A$2:$B$4,2,0)</f>
        <v>opcional</v>
      </c>
      <c r="J10" s="59">
        <v>2023</v>
      </c>
      <c r="K10" s="59">
        <v>2050</v>
      </c>
      <c r="L10" s="97">
        <f>F10*VLOOKUP(B10,tab_Tecnologias_TE_RE!$A$2:$C$101,3,0)</f>
        <v>268</v>
      </c>
      <c r="M10" s="95">
        <f>VLOOKUP(B10,tab_Tecnologias_TE_RE!$A$2:$W$101,COLUMN(tab_Tecnologias_TE_RE!$W$1),0)</f>
        <v>7</v>
      </c>
    </row>
    <row r="11" spans="1:15">
      <c r="A11" s="94">
        <v>5009</v>
      </c>
      <c r="B11" s="85">
        <v>311</v>
      </c>
      <c r="C11" s="95" t="str">
        <f>VLOOKUP(B11,tab_Tecnologias_TE_RE!$A$1:$B$101,2,0)</f>
        <v>CANA_condensação</v>
      </c>
      <c r="D11" s="151" t="s">
        <v>148</v>
      </c>
      <c r="E11" s="17">
        <v>1</v>
      </c>
      <c r="F11" s="124">
        <v>236</v>
      </c>
      <c r="G11" s="96" t="str">
        <f t="shared" si="0"/>
        <v>CANA_condensação_1_1_2024</v>
      </c>
      <c r="H11" s="23">
        <v>1</v>
      </c>
      <c r="I11" s="344" t="str">
        <f>VLOOKUP(H11,tab_tipo_expansao!$A$2:$B$4,2,0)</f>
        <v>opcional</v>
      </c>
      <c r="J11" s="59">
        <v>2024</v>
      </c>
      <c r="K11" s="59">
        <v>2050</v>
      </c>
      <c r="L11" s="97">
        <f>F11*VLOOKUP(B11,tab_Tecnologias_TE_RE!$A$2:$C$101,3,0)</f>
        <v>236</v>
      </c>
      <c r="M11" s="95">
        <f>VLOOKUP(B11,tab_Tecnologias_TE_RE!$A$2:$W$101,COLUMN(tab_Tecnologias_TE_RE!$W$1),0)</f>
        <v>7</v>
      </c>
    </row>
    <row r="12" spans="1:15">
      <c r="A12" s="94">
        <v>5010</v>
      </c>
      <c r="B12" s="85">
        <v>311</v>
      </c>
      <c r="C12" s="95" t="str">
        <f>VLOOKUP(B12,tab_Tecnologias_TE_RE!$A$1:$B$101,2,0)</f>
        <v>CANA_condensação</v>
      </c>
      <c r="D12" s="151" t="s">
        <v>148</v>
      </c>
      <c r="E12" s="17">
        <v>1</v>
      </c>
      <c r="F12" s="124">
        <v>279</v>
      </c>
      <c r="G12" s="96" t="str">
        <f t="shared" si="0"/>
        <v>CANA_condensação_1_1_2025</v>
      </c>
      <c r="H12" s="23">
        <v>1</v>
      </c>
      <c r="I12" s="344" t="str">
        <f>VLOOKUP(H12,tab_tipo_expansao!$A$2:$B$4,2,0)</f>
        <v>opcional</v>
      </c>
      <c r="J12" s="59">
        <v>2025</v>
      </c>
      <c r="K12" s="59">
        <v>2050</v>
      </c>
      <c r="L12" s="97">
        <f>F12*VLOOKUP(B12,tab_Tecnologias_TE_RE!$A$2:$C$101,3,0)</f>
        <v>279</v>
      </c>
      <c r="M12" s="95">
        <f>VLOOKUP(B12,tab_Tecnologias_TE_RE!$A$2:$W$101,COLUMN(tab_Tecnologias_TE_RE!$W$1),0)</f>
        <v>7</v>
      </c>
    </row>
    <row r="13" spans="1:15">
      <c r="A13" s="94">
        <v>5011</v>
      </c>
      <c r="B13" s="85">
        <v>311</v>
      </c>
      <c r="C13" s="95" t="str">
        <f>VLOOKUP(B13,tab_Tecnologias_TE_RE!$A$1:$B$101,2,0)</f>
        <v>CANA_condensação</v>
      </c>
      <c r="D13" s="151" t="s">
        <v>148</v>
      </c>
      <c r="E13" s="17">
        <v>1</v>
      </c>
      <c r="F13" s="124">
        <v>405</v>
      </c>
      <c r="G13" s="96" t="str">
        <f t="shared" si="0"/>
        <v>CANA_condensação_1_1_2026</v>
      </c>
      <c r="H13" s="23">
        <v>1</v>
      </c>
      <c r="I13" s="344" t="str">
        <f>VLOOKUP(H13,tab_tipo_expansao!$A$2:$B$4,2,0)</f>
        <v>opcional</v>
      </c>
      <c r="J13" s="59">
        <v>2026</v>
      </c>
      <c r="K13" s="59">
        <v>2050</v>
      </c>
      <c r="L13" s="97">
        <f>F13*VLOOKUP(B13,tab_Tecnologias_TE_RE!$A$2:$C$101,3,0)</f>
        <v>405</v>
      </c>
      <c r="M13" s="95">
        <f>VLOOKUP(B13,tab_Tecnologias_TE_RE!$A$2:$W$101,COLUMN(tab_Tecnologias_TE_RE!$W$1),0)</f>
        <v>7</v>
      </c>
    </row>
    <row r="14" spans="1:15">
      <c r="A14" s="94">
        <v>5012</v>
      </c>
      <c r="B14" s="85">
        <v>311</v>
      </c>
      <c r="C14" s="95" t="str">
        <f>VLOOKUP(B14,tab_Tecnologias_TE_RE!$A$1:$B$101,2,0)</f>
        <v>CANA_condensação</v>
      </c>
      <c r="D14" s="151" t="s">
        <v>148</v>
      </c>
      <c r="E14" s="17">
        <v>1</v>
      </c>
      <c r="F14" s="124">
        <v>398</v>
      </c>
      <c r="G14" s="96" t="str">
        <f t="shared" si="0"/>
        <v>CANA_condensação_1_1_2027</v>
      </c>
      <c r="H14" s="23">
        <v>1</v>
      </c>
      <c r="I14" s="344" t="str">
        <f>VLOOKUP(H14,tab_tipo_expansao!$A$2:$B$4,2,0)</f>
        <v>opcional</v>
      </c>
      <c r="J14" s="59">
        <v>2027</v>
      </c>
      <c r="K14" s="59">
        <v>2050</v>
      </c>
      <c r="L14" s="97">
        <f>F14*VLOOKUP(B14,tab_Tecnologias_TE_RE!$A$2:$C$101,3,0)</f>
        <v>398</v>
      </c>
      <c r="M14" s="95">
        <f>VLOOKUP(B14,tab_Tecnologias_TE_RE!$A$2:$W$101,COLUMN(tab_Tecnologias_TE_RE!$W$1),0)</f>
        <v>7</v>
      </c>
    </row>
    <row r="15" spans="1:15">
      <c r="A15" s="94">
        <v>5013</v>
      </c>
      <c r="B15" s="85">
        <v>311</v>
      </c>
      <c r="C15" s="95" t="str">
        <f>VLOOKUP(B15,tab_Tecnologias_TE_RE!$A$1:$B$101,2,0)</f>
        <v>CANA_condensação</v>
      </c>
      <c r="D15" s="151" t="s">
        <v>148</v>
      </c>
      <c r="E15" s="17">
        <v>1</v>
      </c>
      <c r="F15" s="124">
        <v>412</v>
      </c>
      <c r="G15" s="96" t="str">
        <f t="shared" si="0"/>
        <v>CANA_condensação_1_1_2028</v>
      </c>
      <c r="H15" s="23">
        <v>1</v>
      </c>
      <c r="I15" s="344" t="str">
        <f>VLOOKUP(H15,tab_tipo_expansao!$A$2:$B$4,2,0)</f>
        <v>opcional</v>
      </c>
      <c r="J15" s="59">
        <v>2028</v>
      </c>
      <c r="K15" s="59">
        <v>2050</v>
      </c>
      <c r="L15" s="97">
        <f>F15*VLOOKUP(B15,tab_Tecnologias_TE_RE!$A$2:$C$101,3,0)</f>
        <v>412</v>
      </c>
      <c r="M15" s="95">
        <f>VLOOKUP(B15,tab_Tecnologias_TE_RE!$A$2:$W$101,COLUMN(tab_Tecnologias_TE_RE!$W$1),0)</f>
        <v>7</v>
      </c>
    </row>
    <row r="16" spans="1:15">
      <c r="A16" s="94">
        <v>5014</v>
      </c>
      <c r="B16" s="85">
        <v>311</v>
      </c>
      <c r="C16" s="95" t="str">
        <f>VLOOKUP(B16,tab_Tecnologias_TE_RE!$A$1:$B$101,2,0)</f>
        <v>CANA_condensação</v>
      </c>
      <c r="D16" s="151" t="s">
        <v>148</v>
      </c>
      <c r="E16" s="17">
        <v>1</v>
      </c>
      <c r="F16" s="124">
        <v>408</v>
      </c>
      <c r="G16" s="96" t="str">
        <f t="shared" si="0"/>
        <v>CANA_condensação_1_1_2029</v>
      </c>
      <c r="H16" s="23">
        <v>1</v>
      </c>
      <c r="I16" s="344" t="str">
        <f>VLOOKUP(H16,tab_tipo_expansao!$A$2:$B$4,2,0)</f>
        <v>opcional</v>
      </c>
      <c r="J16" s="59">
        <v>2029</v>
      </c>
      <c r="K16" s="59">
        <v>2050</v>
      </c>
      <c r="L16" s="97">
        <f>F16*VLOOKUP(B16,tab_Tecnologias_TE_RE!$A$2:$C$101,3,0)</f>
        <v>408</v>
      </c>
      <c r="M16" s="95">
        <f>VLOOKUP(B16,tab_Tecnologias_TE_RE!$A$2:$W$101,COLUMN(tab_Tecnologias_TE_RE!$W$1),0)</f>
        <v>7</v>
      </c>
    </row>
    <row r="17" spans="1:13">
      <c r="A17" s="94">
        <v>5015</v>
      </c>
      <c r="B17" s="85">
        <v>311</v>
      </c>
      <c r="C17" s="95" t="str">
        <f>VLOOKUP(B17,tab_Tecnologias_TE_RE!$A$1:$B$101,2,0)</f>
        <v>CANA_condensação</v>
      </c>
      <c r="D17" s="151" t="s">
        <v>148</v>
      </c>
      <c r="E17" s="17">
        <v>1</v>
      </c>
      <c r="F17" s="124">
        <v>402</v>
      </c>
      <c r="G17" s="96" t="str">
        <f t="shared" si="0"/>
        <v>CANA_condensação_1_1_2030</v>
      </c>
      <c r="H17" s="23">
        <v>1</v>
      </c>
      <c r="I17" s="344" t="str">
        <f>VLOOKUP(H17,tab_tipo_expansao!$A$2:$B$4,2,0)</f>
        <v>opcional</v>
      </c>
      <c r="J17" s="59">
        <v>2030</v>
      </c>
      <c r="K17" s="59">
        <v>2050</v>
      </c>
      <c r="L17" s="97">
        <f>F17*VLOOKUP(B17,tab_Tecnologias_TE_RE!$A$2:$C$101,3,0)</f>
        <v>402</v>
      </c>
      <c r="M17" s="95">
        <f>VLOOKUP(B17,tab_Tecnologias_TE_RE!$A$2:$W$101,COLUMN(tab_Tecnologias_TE_RE!$W$1),0)</f>
        <v>7</v>
      </c>
    </row>
    <row r="18" spans="1:13">
      <c r="A18" s="94">
        <v>5016</v>
      </c>
      <c r="B18" s="85">
        <v>311</v>
      </c>
      <c r="C18" s="95" t="str">
        <f>VLOOKUP(B18,tab_Tecnologias_TE_RE!$A$1:$B$101,2,0)</f>
        <v>CANA_condensação</v>
      </c>
      <c r="D18" s="151" t="s">
        <v>148</v>
      </c>
      <c r="E18" s="17">
        <v>1</v>
      </c>
      <c r="F18" s="124">
        <v>277</v>
      </c>
      <c r="G18" s="96" t="str">
        <f t="shared" si="0"/>
        <v>CANA_condensação_1_1_2031</v>
      </c>
      <c r="H18" s="23">
        <v>1</v>
      </c>
      <c r="I18" s="344" t="str">
        <f>VLOOKUP(H18,tab_tipo_expansao!$A$2:$B$4,2,0)</f>
        <v>opcional</v>
      </c>
      <c r="J18" s="59">
        <v>2031</v>
      </c>
      <c r="K18" s="59">
        <v>2050</v>
      </c>
      <c r="L18" s="97">
        <f>F18*VLOOKUP(B18,tab_Tecnologias_TE_RE!$A$2:$C$101,3,0)</f>
        <v>277</v>
      </c>
      <c r="M18" s="95">
        <f>VLOOKUP(B18,tab_Tecnologias_TE_RE!$A$2:$W$101,COLUMN(tab_Tecnologias_TE_RE!$W$1),0)</f>
        <v>7</v>
      </c>
    </row>
    <row r="19" spans="1:13">
      <c r="A19" s="94">
        <v>5017</v>
      </c>
      <c r="B19" s="85">
        <v>311</v>
      </c>
      <c r="C19" s="95" t="str">
        <f>VLOOKUP(B19,tab_Tecnologias_TE_RE!$A$1:$B$101,2,0)</f>
        <v>CANA_condensação</v>
      </c>
      <c r="D19" s="151" t="s">
        <v>148</v>
      </c>
      <c r="E19" s="17">
        <v>1</v>
      </c>
      <c r="F19" s="124">
        <v>322</v>
      </c>
      <c r="G19" s="96" t="str">
        <f t="shared" si="0"/>
        <v>CANA_condensação_1_1_2032</v>
      </c>
      <c r="H19" s="23">
        <v>1</v>
      </c>
      <c r="I19" s="344" t="str">
        <f>VLOOKUP(H19,tab_tipo_expansao!$A$2:$B$4,2,0)</f>
        <v>opcional</v>
      </c>
      <c r="J19" s="59">
        <v>2032</v>
      </c>
      <c r="K19" s="59">
        <v>2050</v>
      </c>
      <c r="L19" s="97">
        <f>F19*VLOOKUP(B19,tab_Tecnologias_TE_RE!$A$2:$C$101,3,0)</f>
        <v>322</v>
      </c>
      <c r="M19" s="95">
        <f>VLOOKUP(B19,tab_Tecnologias_TE_RE!$A$2:$W$101,COLUMN(tab_Tecnologias_TE_RE!$W$1),0)</f>
        <v>7</v>
      </c>
    </row>
    <row r="20" spans="1:13">
      <c r="A20" s="94">
        <v>5018</v>
      </c>
      <c r="B20" s="85">
        <v>311</v>
      </c>
      <c r="C20" s="95" t="str">
        <f>VLOOKUP(B20,tab_Tecnologias_TE_RE!$A$1:$B$101,2,0)</f>
        <v>CANA_condensação</v>
      </c>
      <c r="D20" s="151" t="s">
        <v>148</v>
      </c>
      <c r="E20" s="17">
        <v>1</v>
      </c>
      <c r="F20" s="124">
        <v>280</v>
      </c>
      <c r="G20" s="96" t="str">
        <f t="shared" si="0"/>
        <v>CANA_condensação_1_1_2033</v>
      </c>
      <c r="H20" s="23">
        <v>1</v>
      </c>
      <c r="I20" s="344" t="str">
        <f>VLOOKUP(H20,tab_tipo_expansao!$A$2:$B$4,2,0)</f>
        <v>opcional</v>
      </c>
      <c r="J20" s="59">
        <v>2033</v>
      </c>
      <c r="K20" s="59">
        <v>2050</v>
      </c>
      <c r="L20" s="97">
        <f>F20*VLOOKUP(B20,tab_Tecnologias_TE_RE!$A$2:$C$101,3,0)</f>
        <v>280</v>
      </c>
      <c r="M20" s="95">
        <f>VLOOKUP(B20,tab_Tecnologias_TE_RE!$A$2:$W$101,COLUMN(tab_Tecnologias_TE_RE!$W$1),0)</f>
        <v>7</v>
      </c>
    </row>
    <row r="21" spans="1:13">
      <c r="A21" s="94">
        <v>5019</v>
      </c>
      <c r="B21" s="85">
        <v>311</v>
      </c>
      <c r="C21" s="95" t="str">
        <f>VLOOKUP(B21,tab_Tecnologias_TE_RE!$A$1:$B$101,2,0)</f>
        <v>CANA_condensação</v>
      </c>
      <c r="D21" s="151" t="s">
        <v>148</v>
      </c>
      <c r="E21" s="17">
        <v>1</v>
      </c>
      <c r="F21" s="124">
        <v>309</v>
      </c>
      <c r="G21" s="96" t="str">
        <f t="shared" si="0"/>
        <v>CANA_condensação_1_1_2034</v>
      </c>
      <c r="H21" s="23">
        <v>1</v>
      </c>
      <c r="I21" s="344" t="str">
        <f>VLOOKUP(H21,tab_tipo_expansao!$A$2:$B$4,2,0)</f>
        <v>opcional</v>
      </c>
      <c r="J21" s="59">
        <v>2034</v>
      </c>
      <c r="K21" s="59">
        <v>2050</v>
      </c>
      <c r="L21" s="97">
        <f>F21*VLOOKUP(B21,tab_Tecnologias_TE_RE!$A$2:$C$101,3,0)</f>
        <v>309</v>
      </c>
      <c r="M21" s="95">
        <f>VLOOKUP(B21,tab_Tecnologias_TE_RE!$A$2:$W$101,COLUMN(tab_Tecnologias_TE_RE!$W$1),0)</f>
        <v>7</v>
      </c>
    </row>
    <row r="22" spans="1:13">
      <c r="A22" s="94">
        <v>5020</v>
      </c>
      <c r="B22" s="85">
        <v>311</v>
      </c>
      <c r="C22" s="95" t="str">
        <f>VLOOKUP(B22,tab_Tecnologias_TE_RE!$A$1:$B$101,2,0)</f>
        <v>CANA_condensação</v>
      </c>
      <c r="D22" s="151" t="s">
        <v>148</v>
      </c>
      <c r="E22" s="17">
        <v>1</v>
      </c>
      <c r="F22" s="124">
        <v>271</v>
      </c>
      <c r="G22" s="96" t="str">
        <f t="shared" si="0"/>
        <v>CANA_condensação_1_1_2035</v>
      </c>
      <c r="H22" s="23">
        <v>1</v>
      </c>
      <c r="I22" s="344" t="str">
        <f>VLOOKUP(H22,tab_tipo_expansao!$A$2:$B$4,2,0)</f>
        <v>opcional</v>
      </c>
      <c r="J22" s="59">
        <v>2035</v>
      </c>
      <c r="K22" s="59">
        <v>2050</v>
      </c>
      <c r="L22" s="97">
        <f>F22*VLOOKUP(B22,tab_Tecnologias_TE_RE!$A$2:$C$101,3,0)</f>
        <v>271</v>
      </c>
      <c r="M22" s="95">
        <f>VLOOKUP(B22,tab_Tecnologias_TE_RE!$A$2:$W$101,COLUMN(tab_Tecnologias_TE_RE!$W$1),0)</f>
        <v>7</v>
      </c>
    </row>
    <row r="23" spans="1:13">
      <c r="A23" s="94">
        <v>5021</v>
      </c>
      <c r="B23" s="85">
        <v>311</v>
      </c>
      <c r="C23" s="95" t="str">
        <f>VLOOKUP(B23,tab_Tecnologias_TE_RE!$A$1:$B$101,2,0)</f>
        <v>CANA_condensação</v>
      </c>
      <c r="D23" s="151" t="s">
        <v>148</v>
      </c>
      <c r="E23" s="17">
        <v>1</v>
      </c>
      <c r="F23" s="124">
        <v>114</v>
      </c>
      <c r="G23" s="96" t="str">
        <f t="shared" si="0"/>
        <v>CANA_condensação_1_1_2036</v>
      </c>
      <c r="H23" s="23">
        <v>1</v>
      </c>
      <c r="I23" s="344" t="str">
        <f>VLOOKUP(H23,tab_tipo_expansao!$A$2:$B$4,2,0)</f>
        <v>opcional</v>
      </c>
      <c r="J23" s="59">
        <v>2036</v>
      </c>
      <c r="K23" s="59">
        <v>2050</v>
      </c>
      <c r="L23" s="97">
        <f>F23*VLOOKUP(B23,tab_Tecnologias_TE_RE!$A$2:$C$101,3,0)</f>
        <v>114</v>
      </c>
      <c r="M23" s="95">
        <f>VLOOKUP(B23,tab_Tecnologias_TE_RE!$A$2:$W$101,COLUMN(tab_Tecnologias_TE_RE!$W$1),0)</f>
        <v>7</v>
      </c>
    </row>
    <row r="24" spans="1:13">
      <c r="A24" s="94">
        <v>5022</v>
      </c>
      <c r="B24" s="85">
        <v>311</v>
      </c>
      <c r="C24" s="95" t="str">
        <f>VLOOKUP(B24,tab_Tecnologias_TE_RE!$A$1:$B$101,2,0)</f>
        <v>CANA_condensação</v>
      </c>
      <c r="D24" s="151" t="s">
        <v>148</v>
      </c>
      <c r="E24" s="17">
        <v>1</v>
      </c>
      <c r="F24" s="124">
        <v>87</v>
      </c>
      <c r="G24" s="96" t="str">
        <f t="shared" si="0"/>
        <v>CANA_condensação_1_1_2037</v>
      </c>
      <c r="H24" s="23">
        <v>1</v>
      </c>
      <c r="I24" s="344" t="str">
        <f>VLOOKUP(H24,tab_tipo_expansao!$A$2:$B$4,2,0)</f>
        <v>opcional</v>
      </c>
      <c r="J24" s="59">
        <v>2037</v>
      </c>
      <c r="K24" s="59">
        <v>2050</v>
      </c>
      <c r="L24" s="97">
        <f>F24*VLOOKUP(B24,tab_Tecnologias_TE_RE!$A$2:$C$101,3,0)</f>
        <v>87</v>
      </c>
      <c r="M24" s="95">
        <f>VLOOKUP(B24,tab_Tecnologias_TE_RE!$A$2:$W$101,COLUMN(tab_Tecnologias_TE_RE!$W$1),0)</f>
        <v>7</v>
      </c>
    </row>
    <row r="25" spans="1:13">
      <c r="A25" s="94">
        <v>5023</v>
      </c>
      <c r="B25" s="85">
        <v>311</v>
      </c>
      <c r="C25" s="95" t="str">
        <f>VLOOKUP(B25,tab_Tecnologias_TE_RE!$A$1:$B$101,2,0)</f>
        <v>CANA_condensação</v>
      </c>
      <c r="D25" s="151" t="s">
        <v>148</v>
      </c>
      <c r="E25" s="17">
        <v>1</v>
      </c>
      <c r="F25" s="124">
        <v>117</v>
      </c>
      <c r="G25" s="96" t="str">
        <f t="shared" si="0"/>
        <v>CANA_condensação_1_1_2038</v>
      </c>
      <c r="H25" s="23">
        <v>1</v>
      </c>
      <c r="I25" s="344" t="str">
        <f>VLOOKUP(H25,tab_tipo_expansao!$A$2:$B$4,2,0)</f>
        <v>opcional</v>
      </c>
      <c r="J25" s="59">
        <v>2038</v>
      </c>
      <c r="K25" s="59">
        <v>2050</v>
      </c>
      <c r="L25" s="97">
        <f>F25*VLOOKUP(B25,tab_Tecnologias_TE_RE!$A$2:$C$101,3,0)</f>
        <v>117</v>
      </c>
      <c r="M25" s="95">
        <f>VLOOKUP(B25,tab_Tecnologias_TE_RE!$A$2:$W$101,COLUMN(tab_Tecnologias_TE_RE!$W$1),0)</f>
        <v>7</v>
      </c>
    </row>
    <row r="26" spans="1:13">
      <c r="A26" s="94">
        <v>5024</v>
      </c>
      <c r="B26" s="85">
        <v>311</v>
      </c>
      <c r="C26" s="95" t="str">
        <f>VLOOKUP(B26,tab_Tecnologias_TE_RE!$A$1:$B$101,2,0)</f>
        <v>CANA_condensação</v>
      </c>
      <c r="D26" s="151" t="s">
        <v>148</v>
      </c>
      <c r="E26" s="17">
        <v>1</v>
      </c>
      <c r="F26" s="124">
        <v>97</v>
      </c>
      <c r="G26" s="96" t="str">
        <f t="shared" si="0"/>
        <v>CANA_condensação_1_1_2039</v>
      </c>
      <c r="H26" s="23">
        <v>1</v>
      </c>
      <c r="I26" s="344" t="str">
        <f>VLOOKUP(H26,tab_tipo_expansao!$A$2:$B$4,2,0)</f>
        <v>opcional</v>
      </c>
      <c r="J26" s="59">
        <v>2039</v>
      </c>
      <c r="K26" s="59">
        <v>2050</v>
      </c>
      <c r="L26" s="97">
        <f>F26*VLOOKUP(B26,tab_Tecnologias_TE_RE!$A$2:$C$101,3,0)</f>
        <v>97</v>
      </c>
      <c r="M26" s="95">
        <f>VLOOKUP(B26,tab_Tecnologias_TE_RE!$A$2:$W$101,COLUMN(tab_Tecnologias_TE_RE!$W$1),0)</f>
        <v>7</v>
      </c>
    </row>
    <row r="27" spans="1:13">
      <c r="A27" s="94">
        <v>5025</v>
      </c>
      <c r="B27" s="85">
        <v>311</v>
      </c>
      <c r="C27" s="95" t="str">
        <f>VLOOKUP(B27,tab_Tecnologias_TE_RE!$A$1:$B$101,2,0)</f>
        <v>CANA_condensação</v>
      </c>
      <c r="D27" s="151" t="s">
        <v>148</v>
      </c>
      <c r="E27" s="17">
        <v>1</v>
      </c>
      <c r="F27" s="124">
        <v>148</v>
      </c>
      <c r="G27" s="96" t="str">
        <f t="shared" si="0"/>
        <v>CANA_condensação_1_1_2040</v>
      </c>
      <c r="H27" s="23">
        <v>1</v>
      </c>
      <c r="I27" s="344" t="str">
        <f>VLOOKUP(H27,tab_tipo_expansao!$A$2:$B$4,2,0)</f>
        <v>opcional</v>
      </c>
      <c r="J27" s="59">
        <v>2040</v>
      </c>
      <c r="K27" s="59">
        <v>2050</v>
      </c>
      <c r="L27" s="97">
        <f>F27*VLOOKUP(B27,tab_Tecnologias_TE_RE!$A$2:$C$101,3,0)</f>
        <v>148</v>
      </c>
      <c r="M27" s="95">
        <f>VLOOKUP(B27,tab_Tecnologias_TE_RE!$A$2:$W$101,COLUMN(tab_Tecnologias_TE_RE!$W$1),0)</f>
        <v>7</v>
      </c>
    </row>
    <row r="28" spans="1:13">
      <c r="A28" s="94">
        <v>5026</v>
      </c>
      <c r="B28" s="85">
        <v>311</v>
      </c>
      <c r="C28" s="95" t="str">
        <f>VLOOKUP(B28,tab_Tecnologias_TE_RE!$A$1:$B$101,2,0)</f>
        <v>CANA_condensação</v>
      </c>
      <c r="D28" s="151" t="s">
        <v>148</v>
      </c>
      <c r="E28" s="17">
        <v>1</v>
      </c>
      <c r="F28" s="124">
        <v>96</v>
      </c>
      <c r="G28" s="96" t="str">
        <f t="shared" si="0"/>
        <v>CANA_condensação_1_1_2041</v>
      </c>
      <c r="H28" s="23">
        <v>1</v>
      </c>
      <c r="I28" s="344" t="str">
        <f>VLOOKUP(H28,tab_tipo_expansao!$A$2:$B$4,2,0)</f>
        <v>opcional</v>
      </c>
      <c r="J28" s="59">
        <v>2041</v>
      </c>
      <c r="K28" s="59">
        <v>2050</v>
      </c>
      <c r="L28" s="97">
        <f>F28*VLOOKUP(B28,tab_Tecnologias_TE_RE!$A$2:$C$101,3,0)</f>
        <v>96</v>
      </c>
      <c r="M28" s="95">
        <f>VLOOKUP(B28,tab_Tecnologias_TE_RE!$A$2:$W$101,COLUMN(tab_Tecnologias_TE_RE!$W$1),0)</f>
        <v>7</v>
      </c>
    </row>
    <row r="29" spans="1:13">
      <c r="A29" s="94">
        <v>5027</v>
      </c>
      <c r="B29" s="85">
        <v>311</v>
      </c>
      <c r="C29" s="95" t="str">
        <f>VLOOKUP(B29,tab_Tecnologias_TE_RE!$A$1:$B$101,2,0)</f>
        <v>CANA_condensação</v>
      </c>
      <c r="D29" s="151" t="s">
        <v>148</v>
      </c>
      <c r="E29" s="17">
        <v>1</v>
      </c>
      <c r="F29" s="124">
        <v>134</v>
      </c>
      <c r="G29" s="96" t="str">
        <f t="shared" si="0"/>
        <v>CANA_condensação_1_1_2042</v>
      </c>
      <c r="H29" s="23">
        <v>1</v>
      </c>
      <c r="I29" s="344" t="str">
        <f>VLOOKUP(H29,tab_tipo_expansao!$A$2:$B$4,2,0)</f>
        <v>opcional</v>
      </c>
      <c r="J29" s="59">
        <v>2042</v>
      </c>
      <c r="K29" s="59">
        <v>2050</v>
      </c>
      <c r="L29" s="97">
        <f>F29*VLOOKUP(B29,tab_Tecnologias_TE_RE!$A$2:$C$101,3,0)</f>
        <v>134</v>
      </c>
      <c r="M29" s="95">
        <f>VLOOKUP(B29,tab_Tecnologias_TE_RE!$A$2:$W$101,COLUMN(tab_Tecnologias_TE_RE!$W$1),0)</f>
        <v>7</v>
      </c>
    </row>
    <row r="30" spans="1:13">
      <c r="A30" s="94">
        <v>5028</v>
      </c>
      <c r="B30" s="85">
        <v>311</v>
      </c>
      <c r="C30" s="95" t="str">
        <f>VLOOKUP(B30,tab_Tecnologias_TE_RE!$A$1:$B$101,2,0)</f>
        <v>CANA_condensação</v>
      </c>
      <c r="D30" s="151" t="s">
        <v>148</v>
      </c>
      <c r="E30" s="17">
        <v>1</v>
      </c>
      <c r="F30" s="124">
        <v>112</v>
      </c>
      <c r="G30" s="96" t="str">
        <f t="shared" si="0"/>
        <v>CANA_condensação_1_1_2043</v>
      </c>
      <c r="H30" s="23">
        <v>1</v>
      </c>
      <c r="I30" s="344" t="str">
        <f>VLOOKUP(H30,tab_tipo_expansao!$A$2:$B$4,2,0)</f>
        <v>opcional</v>
      </c>
      <c r="J30" s="59">
        <v>2043</v>
      </c>
      <c r="K30" s="59">
        <v>2050</v>
      </c>
      <c r="L30" s="97">
        <f>F30*VLOOKUP(B30,tab_Tecnologias_TE_RE!$A$2:$C$101,3,0)</f>
        <v>112</v>
      </c>
      <c r="M30" s="95">
        <f>VLOOKUP(B30,tab_Tecnologias_TE_RE!$A$2:$W$101,COLUMN(tab_Tecnologias_TE_RE!$W$1),0)</f>
        <v>7</v>
      </c>
    </row>
    <row r="31" spans="1:13">
      <c r="A31" s="94">
        <v>5029</v>
      </c>
      <c r="B31" s="85">
        <v>311</v>
      </c>
      <c r="C31" s="95" t="str">
        <f>VLOOKUP(B31,tab_Tecnologias_TE_RE!$A$1:$B$101,2,0)</f>
        <v>CANA_condensação</v>
      </c>
      <c r="D31" s="151" t="s">
        <v>148</v>
      </c>
      <c r="E31" s="17">
        <v>1</v>
      </c>
      <c r="F31" s="124">
        <v>128</v>
      </c>
      <c r="G31" s="96" t="str">
        <f t="shared" si="0"/>
        <v>CANA_condensação_1_1_2044</v>
      </c>
      <c r="H31" s="23">
        <v>1</v>
      </c>
      <c r="I31" s="344" t="str">
        <f>VLOOKUP(H31,tab_tipo_expansao!$A$2:$B$4,2,0)</f>
        <v>opcional</v>
      </c>
      <c r="J31" s="59">
        <v>2044</v>
      </c>
      <c r="K31" s="59">
        <v>2050</v>
      </c>
      <c r="L31" s="97">
        <f>F31*VLOOKUP(B31,tab_Tecnologias_TE_RE!$A$2:$C$101,3,0)</f>
        <v>128</v>
      </c>
      <c r="M31" s="95">
        <f>VLOOKUP(B31,tab_Tecnologias_TE_RE!$A$2:$W$101,COLUMN(tab_Tecnologias_TE_RE!$W$1),0)</f>
        <v>7</v>
      </c>
    </row>
    <row r="32" spans="1:13">
      <c r="A32" s="94">
        <v>5030</v>
      </c>
      <c r="B32" s="85">
        <v>311</v>
      </c>
      <c r="C32" s="95" t="str">
        <f>VLOOKUP(B32,tab_Tecnologias_TE_RE!$A$1:$B$101,2,0)</f>
        <v>CANA_condensação</v>
      </c>
      <c r="D32" s="151" t="s">
        <v>148</v>
      </c>
      <c r="E32" s="17">
        <v>1</v>
      </c>
      <c r="F32" s="124">
        <v>60</v>
      </c>
      <c r="G32" s="96" t="str">
        <f t="shared" si="0"/>
        <v>CANA_condensação_1_1_2045</v>
      </c>
      <c r="H32" s="23">
        <v>1</v>
      </c>
      <c r="I32" s="344" t="str">
        <f>VLOOKUP(H32,tab_tipo_expansao!$A$2:$B$4,2,0)</f>
        <v>opcional</v>
      </c>
      <c r="J32" s="59">
        <v>2045</v>
      </c>
      <c r="K32" s="59">
        <v>2050</v>
      </c>
      <c r="L32" s="97">
        <f>F32*VLOOKUP(B32,tab_Tecnologias_TE_RE!$A$2:$C$101,3,0)</f>
        <v>60</v>
      </c>
      <c r="M32" s="95">
        <f>VLOOKUP(B32,tab_Tecnologias_TE_RE!$A$2:$W$101,COLUMN(tab_Tecnologias_TE_RE!$W$1),0)</f>
        <v>7</v>
      </c>
    </row>
    <row r="33" spans="1:13">
      <c r="A33" s="94">
        <v>5031</v>
      </c>
      <c r="B33" s="85">
        <v>311</v>
      </c>
      <c r="C33" s="95" t="str">
        <f>VLOOKUP(B33,tab_Tecnologias_TE_RE!$A$1:$B$101,2,0)</f>
        <v>CANA_condensação</v>
      </c>
      <c r="D33" s="151" t="s">
        <v>148</v>
      </c>
      <c r="E33" s="17">
        <v>1</v>
      </c>
      <c r="F33" s="124">
        <v>94</v>
      </c>
      <c r="G33" s="96" t="str">
        <f t="shared" si="0"/>
        <v>CANA_condensação_1_1_2046</v>
      </c>
      <c r="H33" s="23">
        <v>1</v>
      </c>
      <c r="I33" s="344" t="str">
        <f>VLOOKUP(H33,tab_tipo_expansao!$A$2:$B$4,2,0)</f>
        <v>opcional</v>
      </c>
      <c r="J33" s="59">
        <v>2046</v>
      </c>
      <c r="K33" s="59">
        <v>2050</v>
      </c>
      <c r="L33" s="97">
        <f>F33*VLOOKUP(B33,tab_Tecnologias_TE_RE!$A$2:$C$101,3,0)</f>
        <v>94</v>
      </c>
      <c r="M33" s="95">
        <f>VLOOKUP(B33,tab_Tecnologias_TE_RE!$A$2:$W$101,COLUMN(tab_Tecnologias_TE_RE!$W$1),0)</f>
        <v>7</v>
      </c>
    </row>
    <row r="34" spans="1:13">
      <c r="A34" s="94">
        <v>5032</v>
      </c>
      <c r="B34" s="85">
        <v>311</v>
      </c>
      <c r="C34" s="95" t="str">
        <f>VLOOKUP(B34,tab_Tecnologias_TE_RE!$A$1:$B$101,2,0)</f>
        <v>CANA_condensação</v>
      </c>
      <c r="D34" s="151" t="s">
        <v>148</v>
      </c>
      <c r="E34" s="17">
        <v>1</v>
      </c>
      <c r="F34" s="124">
        <v>75</v>
      </c>
      <c r="G34" s="96" t="str">
        <f t="shared" si="0"/>
        <v>CANA_condensação_1_1_2047</v>
      </c>
      <c r="H34" s="23">
        <v>1</v>
      </c>
      <c r="I34" s="344" t="str">
        <f>VLOOKUP(H34,tab_tipo_expansao!$A$2:$B$4,2,0)</f>
        <v>opcional</v>
      </c>
      <c r="J34" s="59">
        <v>2047</v>
      </c>
      <c r="K34" s="59">
        <v>2050</v>
      </c>
      <c r="L34" s="97">
        <f>F34*VLOOKUP(B34,tab_Tecnologias_TE_RE!$A$2:$C$101,3,0)</f>
        <v>75</v>
      </c>
      <c r="M34" s="95">
        <f>VLOOKUP(B34,tab_Tecnologias_TE_RE!$A$2:$W$101,COLUMN(tab_Tecnologias_TE_RE!$W$1),0)</f>
        <v>7</v>
      </c>
    </row>
    <row r="35" spans="1:13">
      <c r="A35" s="94">
        <v>5033</v>
      </c>
      <c r="B35" s="85">
        <v>311</v>
      </c>
      <c r="C35" s="95" t="str">
        <f>VLOOKUP(B35,tab_Tecnologias_TE_RE!$A$1:$B$101,2,0)</f>
        <v>CANA_condensação</v>
      </c>
      <c r="D35" s="151" t="s">
        <v>148</v>
      </c>
      <c r="E35" s="17">
        <v>1</v>
      </c>
      <c r="F35" s="124">
        <v>86</v>
      </c>
      <c r="G35" s="96" t="str">
        <f t="shared" si="0"/>
        <v>CANA_condensação_1_1_2048</v>
      </c>
      <c r="H35" s="23">
        <v>1</v>
      </c>
      <c r="I35" s="344" t="str">
        <f>VLOOKUP(H35,tab_tipo_expansao!$A$2:$B$4,2,0)</f>
        <v>opcional</v>
      </c>
      <c r="J35" s="59">
        <v>2048</v>
      </c>
      <c r="K35" s="59">
        <v>2050</v>
      </c>
      <c r="L35" s="97">
        <f>F35*VLOOKUP(B35,tab_Tecnologias_TE_RE!$A$2:$C$101,3,0)</f>
        <v>86</v>
      </c>
      <c r="M35" s="95">
        <f>VLOOKUP(B35,tab_Tecnologias_TE_RE!$A$2:$W$101,COLUMN(tab_Tecnologias_TE_RE!$W$1),0)</f>
        <v>7</v>
      </c>
    </row>
    <row r="36" spans="1:13">
      <c r="A36" s="94">
        <v>5034</v>
      </c>
      <c r="B36" s="85">
        <v>311</v>
      </c>
      <c r="C36" s="95" t="str">
        <f>VLOOKUP(B36,tab_Tecnologias_TE_RE!$A$1:$B$101,2,0)</f>
        <v>CANA_condensação</v>
      </c>
      <c r="D36" s="151" t="s">
        <v>148</v>
      </c>
      <c r="E36" s="17">
        <v>1</v>
      </c>
      <c r="F36" s="124">
        <v>133</v>
      </c>
      <c r="G36" s="96" t="str">
        <f t="shared" si="0"/>
        <v>CANA_condensação_1_1_2049</v>
      </c>
      <c r="H36" s="23">
        <v>1</v>
      </c>
      <c r="I36" s="344" t="str">
        <f>VLOOKUP(H36,tab_tipo_expansao!$A$2:$B$4,2,0)</f>
        <v>opcional</v>
      </c>
      <c r="J36" s="59">
        <v>2049</v>
      </c>
      <c r="K36" s="59">
        <v>2050</v>
      </c>
      <c r="L36" s="97">
        <f>F36*VLOOKUP(B36,tab_Tecnologias_TE_RE!$A$2:$C$101,3,0)</f>
        <v>133</v>
      </c>
      <c r="M36" s="95">
        <f>VLOOKUP(B36,tab_Tecnologias_TE_RE!$A$2:$W$101,COLUMN(tab_Tecnologias_TE_RE!$W$1),0)</f>
        <v>7</v>
      </c>
    </row>
    <row r="37" spans="1:13">
      <c r="A37" s="94">
        <v>5035</v>
      </c>
      <c r="B37" s="85">
        <v>311</v>
      </c>
      <c r="C37" s="95" t="str">
        <f>VLOOKUP(B37,tab_Tecnologias_TE_RE!$A$1:$B$101,2,0)</f>
        <v>CANA_condensação</v>
      </c>
      <c r="D37" s="151" t="s">
        <v>148</v>
      </c>
      <c r="E37" s="17">
        <v>1</v>
      </c>
      <c r="F37" s="124">
        <v>108</v>
      </c>
      <c r="G37" s="96" t="str">
        <f t="shared" si="0"/>
        <v>CANA_condensação_1_1_2050</v>
      </c>
      <c r="H37" s="23">
        <v>1</v>
      </c>
      <c r="I37" s="344" t="str">
        <f>VLOOKUP(H37,tab_tipo_expansao!$A$2:$B$4,2,0)</f>
        <v>opcional</v>
      </c>
      <c r="J37" s="59">
        <v>2050</v>
      </c>
      <c r="K37" s="59">
        <v>2050</v>
      </c>
      <c r="L37" s="97">
        <f>F37*VLOOKUP(B37,tab_Tecnologias_TE_RE!$A$2:$C$101,3,0)</f>
        <v>108</v>
      </c>
      <c r="M37" s="95">
        <f>VLOOKUP(B37,tab_Tecnologias_TE_RE!$A$2:$W$101,COLUMN(tab_Tecnologias_TE_RE!$W$1),0)</f>
        <v>7</v>
      </c>
    </row>
    <row r="38" spans="1:13">
      <c r="A38" s="94">
        <v>5036</v>
      </c>
      <c r="B38" s="85">
        <v>304</v>
      </c>
      <c r="C38" s="95" t="str">
        <f>VLOOKUP(B38,tab_Tecnologias_TE_RE!$A$1:$B$101,2,0)</f>
        <v>CARVÃO IMP_pulv</v>
      </c>
      <c r="D38" s="151" t="s">
        <v>149</v>
      </c>
      <c r="E38" s="17">
        <v>4</v>
      </c>
      <c r="F38" s="124">
        <v>15000</v>
      </c>
      <c r="G38" s="96" t="str">
        <f t="shared" si="0"/>
        <v>CARVÃO IMP_pulv_4_3_2015</v>
      </c>
      <c r="H38" s="23">
        <v>3</v>
      </c>
      <c r="I38" s="344" t="str">
        <f>VLOOKUP(H38,tab_tipo_expansao!$A$2:$B$4,2,0)</f>
        <v>não_considerar</v>
      </c>
      <c r="J38" s="59">
        <v>2015</v>
      </c>
      <c r="K38" s="59">
        <v>2050</v>
      </c>
      <c r="L38" s="97">
        <f>F38*VLOOKUP(B38,tab_Tecnologias_TE_RE!$A$2:$C$101,3,0)</f>
        <v>15000</v>
      </c>
      <c r="M38" s="95">
        <f>VLOOKUP(B38,tab_Tecnologias_TE_RE!$A$2:$W$101,COLUMN(tab_Tecnologias_TE_RE!$W$1),0)</f>
        <v>4</v>
      </c>
    </row>
    <row r="39" spans="1:13">
      <c r="A39" s="94">
        <v>5037</v>
      </c>
      <c r="B39" s="85">
        <v>304</v>
      </c>
      <c r="C39" s="95" t="str">
        <f>VLOOKUP(B39,tab_Tecnologias_TE_RE!$A$1:$B$101,2,0)</f>
        <v>CARVÃO IMP_pulv</v>
      </c>
      <c r="D39" s="151" t="s">
        <v>150</v>
      </c>
      <c r="E39" s="17">
        <v>3</v>
      </c>
      <c r="F39" s="124">
        <v>15000</v>
      </c>
      <c r="G39" s="96" t="str">
        <f t="shared" si="0"/>
        <v>CARVÃO IMP_pulv_3_3_2015</v>
      </c>
      <c r="H39" s="23">
        <v>3</v>
      </c>
      <c r="I39" s="344" t="str">
        <f>VLOOKUP(H39,tab_tipo_expansao!$A$2:$B$4,2,0)</f>
        <v>não_considerar</v>
      </c>
      <c r="J39" s="59">
        <v>2015</v>
      </c>
      <c r="K39" s="59">
        <v>2050</v>
      </c>
      <c r="L39" s="97">
        <f>F39*VLOOKUP(B39,tab_Tecnologias_TE_RE!$A$2:$C$101,3,0)</f>
        <v>15000</v>
      </c>
      <c r="M39" s="95">
        <f>VLOOKUP(B39,tab_Tecnologias_TE_RE!$A$2:$W$101,COLUMN(tab_Tecnologias_TE_RE!$W$1),0)</f>
        <v>4</v>
      </c>
    </row>
    <row r="40" spans="1:13">
      <c r="A40" s="94">
        <v>5038</v>
      </c>
      <c r="B40" s="85">
        <v>305</v>
      </c>
      <c r="C40" s="95" t="str">
        <f>VLOOKUP(B40,tab_Tecnologias_TE_RE!$A$1:$B$101,2,0)</f>
        <v>CARVÃO NAC_Supercritico_CCS</v>
      </c>
      <c r="D40" s="151" t="s">
        <v>151</v>
      </c>
      <c r="E40" s="17">
        <v>2</v>
      </c>
      <c r="F40" s="124">
        <v>17914</v>
      </c>
      <c r="G40" s="96" t="str">
        <f t="shared" si="0"/>
        <v>CARVÃO NAC_Supercritico_CCS_2_1_2031</v>
      </c>
      <c r="H40" s="23">
        <v>1</v>
      </c>
      <c r="I40" s="344" t="str">
        <f>VLOOKUP(H40,tab_tipo_expansao!$A$2:$B$4,2,0)</f>
        <v>opcional</v>
      </c>
      <c r="J40" s="59">
        <v>2031</v>
      </c>
      <c r="K40" s="59">
        <v>2050</v>
      </c>
      <c r="L40" s="97">
        <f>F40*VLOOKUP(B40,tab_Tecnologias_TE_RE!$A$2:$C$101,3,0)</f>
        <v>17914</v>
      </c>
      <c r="M40" s="95">
        <f>VLOOKUP(B40,tab_Tecnologias_TE_RE!$A$2:$W$101,COLUMN(tab_Tecnologias_TE_RE!$W$1),0)</f>
        <v>4</v>
      </c>
    </row>
    <row r="41" spans="1:13">
      <c r="A41" s="94">
        <v>5039</v>
      </c>
      <c r="B41" s="85">
        <v>450</v>
      </c>
      <c r="C41" s="95" t="str">
        <f>VLOOKUP(B41,tab_Tecnologias_TE_RE!$A$1:$B$101,2,0)</f>
        <v>CARVÃO NAC_fluid_menorCAPEX_CCS</v>
      </c>
      <c r="D41" s="151" t="s">
        <v>151</v>
      </c>
      <c r="E41" s="17">
        <v>2</v>
      </c>
      <c r="F41" s="124">
        <v>8000</v>
      </c>
      <c r="G41" s="96" t="str">
        <f t="shared" si="0"/>
        <v>CARVÃO NAC_fluid_menorCAPEX_CCS_2_1_2015</v>
      </c>
      <c r="H41" s="23">
        <v>1</v>
      </c>
      <c r="I41" s="344" t="str">
        <f>VLOOKUP(H41,tab_tipo_expansao!$A$2:$B$4,2,0)</f>
        <v>opcional</v>
      </c>
      <c r="J41" s="59">
        <v>2015</v>
      </c>
      <c r="K41" s="59">
        <v>2030</v>
      </c>
      <c r="L41" s="97">
        <f>F41*VLOOKUP(B41,tab_Tecnologias_TE_RE!$A$2:$C$101,3,0)</f>
        <v>8000</v>
      </c>
      <c r="M41" s="95">
        <f>VLOOKUP(B41,tab_Tecnologias_TE_RE!$A$2:$W$101,COLUMN(tab_Tecnologias_TE_RE!$W$1),0)</f>
        <v>4</v>
      </c>
    </row>
    <row r="42" spans="1:13">
      <c r="A42" s="94">
        <v>5040</v>
      </c>
      <c r="B42" s="85">
        <v>317</v>
      </c>
      <c r="C42" s="95" t="str">
        <f>VLOOKUP(B42,tab_Tecnologias_TE_RE!$A$1:$B$101,2,0)</f>
        <v>PV_Bateria_2015-2029</v>
      </c>
      <c r="D42" s="151" t="s">
        <v>152</v>
      </c>
      <c r="E42" s="17">
        <v>1</v>
      </c>
      <c r="F42" s="124">
        <v>50000</v>
      </c>
      <c r="G42" s="96" t="str">
        <f t="shared" si="0"/>
        <v>PV_Bateria_2015-2029_1_1_2015</v>
      </c>
      <c r="H42" s="23">
        <v>1</v>
      </c>
      <c r="I42" s="344" t="str">
        <f>VLOOKUP(H42,tab_tipo_expansao!$A$2:$B$4,2,0)</f>
        <v>opcional</v>
      </c>
      <c r="J42" s="59">
        <v>2015</v>
      </c>
      <c r="K42" s="59">
        <v>2029</v>
      </c>
      <c r="L42" s="97">
        <f>F42*VLOOKUP(B42,tab_Tecnologias_TE_RE!$A$2:$C$101,3,0)</f>
        <v>50000</v>
      </c>
      <c r="M42" s="95">
        <f>VLOOKUP(B42,tab_Tecnologias_TE_RE!$A$2:$W$101,COLUMN(tab_Tecnologias_TE_RE!$W$1),0)</f>
        <v>9</v>
      </c>
    </row>
    <row r="43" spans="1:13">
      <c r="A43" s="94">
        <v>5041</v>
      </c>
      <c r="B43" s="85">
        <v>317</v>
      </c>
      <c r="C43" s="95" t="str">
        <f>VLOOKUP(B43,tab_Tecnologias_TE_RE!$A$1:$B$101,2,0)</f>
        <v>PV_Bateria_2015-2029</v>
      </c>
      <c r="D43" s="151" t="s">
        <v>153</v>
      </c>
      <c r="E43" s="17">
        <v>2</v>
      </c>
      <c r="F43" s="124">
        <v>50000</v>
      </c>
      <c r="G43" s="96" t="str">
        <f t="shared" si="0"/>
        <v>PV_Bateria_2015-2029_2_1_2015</v>
      </c>
      <c r="H43" s="23">
        <v>1</v>
      </c>
      <c r="I43" s="344" t="str">
        <f>VLOOKUP(H43,tab_tipo_expansao!$A$2:$B$4,2,0)</f>
        <v>opcional</v>
      </c>
      <c r="J43" s="59">
        <v>2015</v>
      </c>
      <c r="K43" s="59">
        <v>2029</v>
      </c>
      <c r="L43" s="97">
        <f>F43*VLOOKUP(B43,tab_Tecnologias_TE_RE!$A$2:$C$101,3,0)</f>
        <v>50000</v>
      </c>
      <c r="M43" s="95">
        <f>VLOOKUP(B43,tab_Tecnologias_TE_RE!$A$2:$W$101,COLUMN(tab_Tecnologias_TE_RE!$W$1),0)</f>
        <v>9</v>
      </c>
    </row>
    <row r="44" spans="1:13">
      <c r="A44" s="94">
        <v>5042</v>
      </c>
      <c r="B44" s="85">
        <v>317</v>
      </c>
      <c r="C44" s="95" t="str">
        <f>VLOOKUP(B44,tab_Tecnologias_TE_RE!$A$1:$B$101,2,0)</f>
        <v>PV_Bateria_2015-2029</v>
      </c>
      <c r="D44" s="151" t="s">
        <v>154</v>
      </c>
      <c r="E44" s="17">
        <v>3</v>
      </c>
      <c r="F44" s="124">
        <v>50000</v>
      </c>
      <c r="G44" s="96" t="str">
        <f t="shared" si="0"/>
        <v>PV_Bateria_2015-2029_3_1_2015</v>
      </c>
      <c r="H44" s="23">
        <v>1</v>
      </c>
      <c r="I44" s="344" t="str">
        <f>VLOOKUP(H44,tab_tipo_expansao!$A$2:$B$4,2,0)</f>
        <v>opcional</v>
      </c>
      <c r="J44" s="59">
        <v>2015</v>
      </c>
      <c r="K44" s="59">
        <v>2029</v>
      </c>
      <c r="L44" s="97">
        <f>F44*VLOOKUP(B44,tab_Tecnologias_TE_RE!$A$2:$C$101,3,0)</f>
        <v>50000</v>
      </c>
      <c r="M44" s="95">
        <f>VLOOKUP(B44,tab_Tecnologias_TE_RE!$A$2:$W$101,COLUMN(tab_Tecnologias_TE_RE!$W$1),0)</f>
        <v>9</v>
      </c>
    </row>
    <row r="45" spans="1:13">
      <c r="A45" s="94">
        <v>5043</v>
      </c>
      <c r="B45" s="85">
        <v>317</v>
      </c>
      <c r="C45" s="95" t="str">
        <f>VLOOKUP(B45,tab_Tecnologias_TE_RE!$A$1:$B$101,2,0)</f>
        <v>PV_Bateria_2015-2029</v>
      </c>
      <c r="D45" s="151" t="s">
        <v>149</v>
      </c>
      <c r="E45" s="17">
        <v>4</v>
      </c>
      <c r="F45" s="124">
        <v>50000</v>
      </c>
      <c r="G45" s="96" t="str">
        <f t="shared" si="0"/>
        <v>PV_Bateria_2015-2029_4_1_2015</v>
      </c>
      <c r="H45" s="23">
        <v>1</v>
      </c>
      <c r="I45" s="344" t="str">
        <f>VLOOKUP(H45,tab_tipo_expansao!$A$2:$B$4,2,0)</f>
        <v>opcional</v>
      </c>
      <c r="J45" s="59">
        <v>2015</v>
      </c>
      <c r="K45" s="59">
        <v>2029</v>
      </c>
      <c r="L45" s="97">
        <f>F45*VLOOKUP(B45,tab_Tecnologias_TE_RE!$A$2:$C$101,3,0)</f>
        <v>50000</v>
      </c>
      <c r="M45" s="95">
        <f>VLOOKUP(B45,tab_Tecnologias_TE_RE!$A$2:$W$101,COLUMN(tab_Tecnologias_TE_RE!$W$1),0)</f>
        <v>9</v>
      </c>
    </row>
    <row r="46" spans="1:13">
      <c r="A46" s="94">
        <v>5044</v>
      </c>
      <c r="B46" s="85">
        <v>327</v>
      </c>
      <c r="C46" s="95" t="str">
        <f>VLOOKUP(B46,tab_Tecnologias_TE_RE!$A$1:$B$101,2,0)</f>
        <v>PV_Bateria_2030-2039</v>
      </c>
      <c r="D46" s="151" t="s">
        <v>152</v>
      </c>
      <c r="E46" s="17">
        <v>1</v>
      </c>
      <c r="F46" s="124">
        <v>50000</v>
      </c>
      <c r="G46" s="96" t="str">
        <f t="shared" si="0"/>
        <v>PV_Bateria_2030-2039_1_1_2030</v>
      </c>
      <c r="H46" s="23">
        <v>1</v>
      </c>
      <c r="I46" s="344" t="str">
        <f>VLOOKUP(H46,tab_tipo_expansao!$A$2:$B$4,2,0)</f>
        <v>opcional</v>
      </c>
      <c r="J46" s="59">
        <v>2030</v>
      </c>
      <c r="K46" s="59">
        <v>2039</v>
      </c>
      <c r="L46" s="97">
        <f>F46*VLOOKUP(B46,tab_Tecnologias_TE_RE!$A$2:$C$101,3,0)</f>
        <v>50000</v>
      </c>
      <c r="M46" s="95">
        <f>VLOOKUP(B46,tab_Tecnologias_TE_RE!$A$2:$W$101,COLUMN(tab_Tecnologias_TE_RE!$W$1),0)</f>
        <v>9</v>
      </c>
    </row>
    <row r="47" spans="1:13">
      <c r="A47" s="94">
        <v>5045</v>
      </c>
      <c r="B47" s="85">
        <v>327</v>
      </c>
      <c r="C47" s="95" t="str">
        <f>VLOOKUP(B47,tab_Tecnologias_TE_RE!$A$1:$B$101,2,0)</f>
        <v>PV_Bateria_2030-2039</v>
      </c>
      <c r="D47" s="151" t="s">
        <v>153</v>
      </c>
      <c r="E47" s="17">
        <v>2</v>
      </c>
      <c r="F47" s="124">
        <v>50000</v>
      </c>
      <c r="G47" s="96" t="str">
        <f t="shared" si="0"/>
        <v>PV_Bateria_2030-2039_2_1_2030</v>
      </c>
      <c r="H47" s="23">
        <v>1</v>
      </c>
      <c r="I47" s="344" t="str">
        <f>VLOOKUP(H47,tab_tipo_expansao!$A$2:$B$4,2,0)</f>
        <v>opcional</v>
      </c>
      <c r="J47" s="59">
        <v>2030</v>
      </c>
      <c r="K47" s="59">
        <v>2039</v>
      </c>
      <c r="L47" s="97">
        <f>F47*VLOOKUP(B47,tab_Tecnologias_TE_RE!$A$2:$C$101,3,0)</f>
        <v>50000</v>
      </c>
      <c r="M47" s="95">
        <f>VLOOKUP(B47,tab_Tecnologias_TE_RE!$A$2:$W$101,COLUMN(tab_Tecnologias_TE_RE!$W$1),0)</f>
        <v>9</v>
      </c>
    </row>
    <row r="48" spans="1:13">
      <c r="A48" s="94">
        <v>5046</v>
      </c>
      <c r="B48" s="85">
        <v>327</v>
      </c>
      <c r="C48" s="95" t="str">
        <f>VLOOKUP(B48,tab_Tecnologias_TE_RE!$A$1:$B$101,2,0)</f>
        <v>PV_Bateria_2030-2039</v>
      </c>
      <c r="D48" s="151" t="s">
        <v>154</v>
      </c>
      <c r="E48" s="17">
        <v>3</v>
      </c>
      <c r="F48" s="124">
        <v>50000</v>
      </c>
      <c r="G48" s="96" t="str">
        <f t="shared" si="0"/>
        <v>PV_Bateria_2030-2039_3_1_2030</v>
      </c>
      <c r="H48" s="23">
        <v>1</v>
      </c>
      <c r="I48" s="344" t="str">
        <f>VLOOKUP(H48,tab_tipo_expansao!$A$2:$B$4,2,0)</f>
        <v>opcional</v>
      </c>
      <c r="J48" s="59">
        <v>2030</v>
      </c>
      <c r="K48" s="59">
        <v>2039</v>
      </c>
      <c r="L48" s="97">
        <f>F48*VLOOKUP(B48,tab_Tecnologias_TE_RE!$A$2:$C$101,3,0)</f>
        <v>50000</v>
      </c>
      <c r="M48" s="95">
        <f>VLOOKUP(B48,tab_Tecnologias_TE_RE!$A$2:$W$101,COLUMN(tab_Tecnologias_TE_RE!$W$1),0)</f>
        <v>9</v>
      </c>
    </row>
    <row r="49" spans="1:13">
      <c r="A49" s="94">
        <v>5047</v>
      </c>
      <c r="B49" s="85">
        <v>327</v>
      </c>
      <c r="C49" s="95" t="str">
        <f>VLOOKUP(B49,tab_Tecnologias_TE_RE!$A$1:$B$101,2,0)</f>
        <v>PV_Bateria_2030-2039</v>
      </c>
      <c r="D49" s="151" t="s">
        <v>149</v>
      </c>
      <c r="E49" s="17">
        <v>4</v>
      </c>
      <c r="F49" s="124">
        <v>50000</v>
      </c>
      <c r="G49" s="96" t="str">
        <f t="shared" si="0"/>
        <v>PV_Bateria_2030-2039_4_1_2030</v>
      </c>
      <c r="H49" s="23">
        <v>1</v>
      </c>
      <c r="I49" s="344" t="str">
        <f>VLOOKUP(H49,tab_tipo_expansao!$A$2:$B$4,2,0)</f>
        <v>opcional</v>
      </c>
      <c r="J49" s="59">
        <v>2030</v>
      </c>
      <c r="K49" s="59">
        <v>2039</v>
      </c>
      <c r="L49" s="97">
        <f>F49*VLOOKUP(B49,tab_Tecnologias_TE_RE!$A$2:$C$101,3,0)</f>
        <v>50000</v>
      </c>
      <c r="M49" s="95">
        <f>VLOOKUP(B49,tab_Tecnologias_TE_RE!$A$2:$W$101,COLUMN(tab_Tecnologias_TE_RE!$W$1),0)</f>
        <v>9</v>
      </c>
    </row>
    <row r="50" spans="1:13">
      <c r="A50" s="94">
        <v>5048</v>
      </c>
      <c r="B50" s="85">
        <v>337</v>
      </c>
      <c r="C50" s="95" t="str">
        <f>VLOOKUP(B50,tab_Tecnologias_TE_RE!$A$1:$B$101,2,0)</f>
        <v>PV_Bateria_2040-2050</v>
      </c>
      <c r="D50" s="151" t="s">
        <v>152</v>
      </c>
      <c r="E50" s="17">
        <v>1</v>
      </c>
      <c r="F50" s="124">
        <v>50000</v>
      </c>
      <c r="G50" s="96" t="str">
        <f t="shared" si="0"/>
        <v>PV_Bateria_2040-2050_1_1_2040</v>
      </c>
      <c r="H50" s="23">
        <v>1</v>
      </c>
      <c r="I50" s="344" t="str">
        <f>VLOOKUP(H50,tab_tipo_expansao!$A$2:$B$4,2,0)</f>
        <v>opcional</v>
      </c>
      <c r="J50" s="59">
        <v>2040</v>
      </c>
      <c r="K50" s="59">
        <v>2050</v>
      </c>
      <c r="L50" s="97">
        <f>F50*VLOOKUP(B50,tab_Tecnologias_TE_RE!$A$2:$C$101,3,0)</f>
        <v>50000</v>
      </c>
      <c r="M50" s="95">
        <f>VLOOKUP(B50,tab_Tecnologias_TE_RE!$A$2:$W$101,COLUMN(tab_Tecnologias_TE_RE!$W$1),0)</f>
        <v>9</v>
      </c>
    </row>
    <row r="51" spans="1:13">
      <c r="A51" s="94">
        <v>5049</v>
      </c>
      <c r="B51" s="85">
        <v>337</v>
      </c>
      <c r="C51" s="95" t="str">
        <f>VLOOKUP(B51,tab_Tecnologias_TE_RE!$A$1:$B$101,2,0)</f>
        <v>PV_Bateria_2040-2050</v>
      </c>
      <c r="D51" s="151" t="s">
        <v>153</v>
      </c>
      <c r="E51" s="17">
        <v>2</v>
      </c>
      <c r="F51" s="124">
        <v>50000</v>
      </c>
      <c r="G51" s="96" t="str">
        <f t="shared" si="0"/>
        <v>PV_Bateria_2040-2050_2_1_2040</v>
      </c>
      <c r="H51" s="23">
        <v>1</v>
      </c>
      <c r="I51" s="344" t="str">
        <f>VLOOKUP(H51,tab_tipo_expansao!$A$2:$B$4,2,0)</f>
        <v>opcional</v>
      </c>
      <c r="J51" s="59">
        <v>2040</v>
      </c>
      <c r="K51" s="59">
        <v>2050</v>
      </c>
      <c r="L51" s="97">
        <f>F51*VLOOKUP(B51,tab_Tecnologias_TE_RE!$A$2:$C$101,3,0)</f>
        <v>50000</v>
      </c>
      <c r="M51" s="95">
        <f>VLOOKUP(B51,tab_Tecnologias_TE_RE!$A$2:$W$101,COLUMN(tab_Tecnologias_TE_RE!$W$1),0)</f>
        <v>9</v>
      </c>
    </row>
    <row r="52" spans="1:13">
      <c r="A52" s="94">
        <v>5050</v>
      </c>
      <c r="B52" s="85">
        <v>337</v>
      </c>
      <c r="C52" s="95" t="str">
        <f>VLOOKUP(B52,tab_Tecnologias_TE_RE!$A$1:$B$101,2,0)</f>
        <v>PV_Bateria_2040-2050</v>
      </c>
      <c r="D52" s="151" t="s">
        <v>154</v>
      </c>
      <c r="E52" s="17">
        <v>3</v>
      </c>
      <c r="F52" s="124">
        <v>50000</v>
      </c>
      <c r="G52" s="96" t="str">
        <f t="shared" si="0"/>
        <v>PV_Bateria_2040-2050_3_1_2040</v>
      </c>
      <c r="H52" s="23">
        <v>1</v>
      </c>
      <c r="I52" s="344" t="str">
        <f>VLOOKUP(H52,tab_tipo_expansao!$A$2:$B$4,2,0)</f>
        <v>opcional</v>
      </c>
      <c r="J52" s="59">
        <v>2040</v>
      </c>
      <c r="K52" s="59">
        <v>2050</v>
      </c>
      <c r="L52" s="97">
        <f>F52*VLOOKUP(B52,tab_Tecnologias_TE_RE!$A$2:$C$101,3,0)</f>
        <v>50000</v>
      </c>
      <c r="M52" s="95">
        <f>VLOOKUP(B52,tab_Tecnologias_TE_RE!$A$2:$W$101,COLUMN(tab_Tecnologias_TE_RE!$W$1),0)</f>
        <v>9</v>
      </c>
    </row>
    <row r="53" spans="1:13">
      <c r="A53" s="94">
        <v>5051</v>
      </c>
      <c r="B53" s="85">
        <v>337</v>
      </c>
      <c r="C53" s="95" t="str">
        <f>VLOOKUP(B53,tab_Tecnologias_TE_RE!$A$1:$B$101,2,0)</f>
        <v>PV_Bateria_2040-2050</v>
      </c>
      <c r="D53" s="151" t="s">
        <v>149</v>
      </c>
      <c r="E53" s="17">
        <v>4</v>
      </c>
      <c r="F53" s="124">
        <v>50000</v>
      </c>
      <c r="G53" s="96" t="str">
        <f t="shared" si="0"/>
        <v>PV_Bateria_2040-2050_4_1_2040</v>
      </c>
      <c r="H53" s="23">
        <v>1</v>
      </c>
      <c r="I53" s="344" t="str">
        <f>VLOOKUP(H53,tab_tipo_expansao!$A$2:$B$4,2,0)</f>
        <v>opcional</v>
      </c>
      <c r="J53" s="59">
        <v>2040</v>
      </c>
      <c r="K53" s="59">
        <v>2050</v>
      </c>
      <c r="L53" s="97">
        <f>F53*VLOOKUP(B53,tab_Tecnologias_TE_RE!$A$2:$C$101,3,0)</f>
        <v>50000</v>
      </c>
      <c r="M53" s="95">
        <f>VLOOKUP(B53,tab_Tecnologias_TE_RE!$A$2:$W$101,COLUMN(tab_Tecnologias_TE_RE!$W$1),0)</f>
        <v>9</v>
      </c>
    </row>
    <row r="54" spans="1:13">
      <c r="A54" s="94">
        <v>5052</v>
      </c>
      <c r="B54" s="85">
        <v>387</v>
      </c>
      <c r="C54" s="95" t="str">
        <f>VLOOKUP(B54,tab_Tecnologias_TE_RE!$A$1:$B$101,2,0)</f>
        <v>CSP_2040_2050</v>
      </c>
      <c r="D54" s="151" t="s">
        <v>152</v>
      </c>
      <c r="E54" s="17">
        <v>1</v>
      </c>
      <c r="F54" s="124">
        <v>10000</v>
      </c>
      <c r="G54" s="96" t="str">
        <f t="shared" si="0"/>
        <v>CSP_2040_2050_1_1_2040</v>
      </c>
      <c r="H54" s="23">
        <v>1</v>
      </c>
      <c r="I54" s="344" t="str">
        <f>VLOOKUP(H54,tab_tipo_expansao!$A$2:$B$4,2,0)</f>
        <v>opcional</v>
      </c>
      <c r="J54" s="59">
        <v>2040</v>
      </c>
      <c r="K54" s="59">
        <v>2050</v>
      </c>
      <c r="L54" s="97">
        <f>F54*VLOOKUP(B54,tab_Tecnologias_TE_RE!$A$2:$C$101,3,0)</f>
        <v>10000</v>
      </c>
      <c r="M54" s="95">
        <f>VLOOKUP(B54,tab_Tecnologias_TE_RE!$A$2:$W$101,COLUMN(tab_Tecnologias_TE_RE!$W$1),0)</f>
        <v>9</v>
      </c>
    </row>
    <row r="55" spans="1:13">
      <c r="A55" s="94">
        <v>5053</v>
      </c>
      <c r="B55" s="85">
        <v>387</v>
      </c>
      <c r="C55" s="95" t="str">
        <f>VLOOKUP(B55,tab_Tecnologias_TE_RE!$A$1:$B$101,2,0)</f>
        <v>CSP_2040_2050</v>
      </c>
      <c r="D55" s="151" t="s">
        <v>153</v>
      </c>
      <c r="E55" s="17">
        <v>2</v>
      </c>
      <c r="F55" s="124">
        <v>10000</v>
      </c>
      <c r="G55" s="96" t="str">
        <f t="shared" si="0"/>
        <v>CSP_2040_2050_2_1_2040</v>
      </c>
      <c r="H55" s="23">
        <v>1</v>
      </c>
      <c r="I55" s="344" t="str">
        <f>VLOOKUP(H55,tab_tipo_expansao!$A$2:$B$4,2,0)</f>
        <v>opcional</v>
      </c>
      <c r="J55" s="59">
        <v>2040</v>
      </c>
      <c r="K55" s="59">
        <v>2050</v>
      </c>
      <c r="L55" s="97">
        <f>F55*VLOOKUP(B55,tab_Tecnologias_TE_RE!$A$2:$C$101,3,0)</f>
        <v>10000</v>
      </c>
      <c r="M55" s="95">
        <f>VLOOKUP(B55,tab_Tecnologias_TE_RE!$A$2:$W$101,COLUMN(tab_Tecnologias_TE_RE!$W$1),0)</f>
        <v>9</v>
      </c>
    </row>
    <row r="56" spans="1:13">
      <c r="A56" s="94">
        <v>5054</v>
      </c>
      <c r="B56" s="85">
        <v>387</v>
      </c>
      <c r="C56" s="95" t="str">
        <f>VLOOKUP(B56,tab_Tecnologias_TE_RE!$A$1:$B$101,2,0)</f>
        <v>CSP_2040_2050</v>
      </c>
      <c r="D56" s="151" t="s">
        <v>154</v>
      </c>
      <c r="E56" s="17">
        <v>3</v>
      </c>
      <c r="F56" s="124">
        <v>40000</v>
      </c>
      <c r="G56" s="96" t="str">
        <f t="shared" si="0"/>
        <v>CSP_2040_2050_3_1_2040</v>
      </c>
      <c r="H56" s="23">
        <v>1</v>
      </c>
      <c r="I56" s="344" t="str">
        <f>VLOOKUP(H56,tab_tipo_expansao!$A$2:$B$4,2,0)</f>
        <v>opcional</v>
      </c>
      <c r="J56" s="59">
        <v>2040</v>
      </c>
      <c r="K56" s="59">
        <v>2050</v>
      </c>
      <c r="L56" s="97">
        <f>F56*VLOOKUP(B56,tab_Tecnologias_TE_RE!$A$2:$C$101,3,0)</f>
        <v>40000</v>
      </c>
      <c r="M56" s="95">
        <f>VLOOKUP(B56,tab_Tecnologias_TE_RE!$A$2:$W$101,COLUMN(tab_Tecnologias_TE_RE!$W$1),0)</f>
        <v>9</v>
      </c>
    </row>
    <row r="57" spans="1:13">
      <c r="A57" s="94">
        <v>5055</v>
      </c>
      <c r="B57" s="85">
        <v>387</v>
      </c>
      <c r="C57" s="95" t="str">
        <f>VLOOKUP(B57,tab_Tecnologias_TE_RE!$A$1:$B$101,2,0)</f>
        <v>CSP_2040_2050</v>
      </c>
      <c r="D57" s="151" t="s">
        <v>149</v>
      </c>
      <c r="E57" s="17">
        <v>4</v>
      </c>
      <c r="F57" s="124">
        <v>10000</v>
      </c>
      <c r="G57" s="96" t="str">
        <f t="shared" si="0"/>
        <v>CSP_2040_2050_4_1_2040</v>
      </c>
      <c r="H57" s="23">
        <v>1</v>
      </c>
      <c r="I57" s="344" t="str">
        <f>VLOOKUP(H57,tab_tipo_expansao!$A$2:$B$4,2,0)</f>
        <v>opcional</v>
      </c>
      <c r="J57" s="59">
        <v>2040</v>
      </c>
      <c r="K57" s="59">
        <v>2050</v>
      </c>
      <c r="L57" s="97">
        <f>F57*VLOOKUP(B57,tab_Tecnologias_TE_RE!$A$2:$C$101,3,0)</f>
        <v>10000</v>
      </c>
      <c r="M57" s="95">
        <f>VLOOKUP(B57,tab_Tecnologias_TE_RE!$A$2:$W$101,COLUMN(tab_Tecnologias_TE_RE!$W$1),0)</f>
        <v>9</v>
      </c>
    </row>
    <row r="58" spans="1:13">
      <c r="A58" s="94">
        <v>5056</v>
      </c>
      <c r="B58" s="85">
        <v>302</v>
      </c>
      <c r="C58" s="95" t="str">
        <f>VLOOKUP(B58,tab_Tecnologias_TE_RE!$A$1:$B$101,2,0)</f>
        <v>GAS_CC_flexível_ate2030_CCS</v>
      </c>
      <c r="D58" s="151" t="s">
        <v>148</v>
      </c>
      <c r="E58" s="17">
        <v>1</v>
      </c>
      <c r="F58" s="124">
        <v>150000</v>
      </c>
      <c r="G58" s="96" t="str">
        <f t="shared" si="0"/>
        <v>GAS_CC_flexível_ate2030_CCS_1_1_2018</v>
      </c>
      <c r="H58" s="23">
        <v>1</v>
      </c>
      <c r="I58" s="344" t="str">
        <f>VLOOKUP(H58,tab_tipo_expansao!$A$2:$B$4,2,0)</f>
        <v>opcional</v>
      </c>
      <c r="J58" s="59">
        <v>2018</v>
      </c>
      <c r="K58" s="59">
        <v>2029</v>
      </c>
      <c r="L58" s="97">
        <f>F58*VLOOKUP(B58,tab_Tecnologias_TE_RE!$A$2:$C$101,3,0)</f>
        <v>150000</v>
      </c>
      <c r="M58" s="95">
        <f>VLOOKUP(B58,tab_Tecnologias_TE_RE!$A$2:$W$101,COLUMN(tab_Tecnologias_TE_RE!$W$1),0)</f>
        <v>3</v>
      </c>
    </row>
    <row r="59" spans="1:13">
      <c r="A59" s="94">
        <v>5057</v>
      </c>
      <c r="B59" s="85">
        <v>302</v>
      </c>
      <c r="C59" s="95" t="str">
        <f>VLOOKUP(B59,tab_Tecnologias_TE_RE!$A$1:$B$101,2,0)</f>
        <v>GAS_CC_flexível_ate2030_CCS</v>
      </c>
      <c r="D59" s="151" t="s">
        <v>153</v>
      </c>
      <c r="E59" s="17">
        <v>2</v>
      </c>
      <c r="F59" s="124">
        <v>150000</v>
      </c>
      <c r="G59" s="96" t="str">
        <f t="shared" si="0"/>
        <v>GAS_CC_flexível_ate2030_CCS_2_1_2018</v>
      </c>
      <c r="H59" s="23">
        <v>1</v>
      </c>
      <c r="I59" s="344" t="str">
        <f>VLOOKUP(H59,tab_tipo_expansao!$A$2:$B$4,2,0)</f>
        <v>opcional</v>
      </c>
      <c r="J59" s="59">
        <v>2018</v>
      </c>
      <c r="K59" s="59">
        <v>2029</v>
      </c>
      <c r="L59" s="97">
        <f>F59*VLOOKUP(B59,tab_Tecnologias_TE_RE!$A$2:$C$101,3,0)</f>
        <v>150000</v>
      </c>
      <c r="M59" s="95">
        <f>VLOOKUP(B59,tab_Tecnologias_TE_RE!$A$2:$W$101,COLUMN(tab_Tecnologias_TE_RE!$W$1),0)</f>
        <v>3</v>
      </c>
    </row>
    <row r="60" spans="1:13">
      <c r="A60" s="94">
        <v>5058</v>
      </c>
      <c r="B60" s="85">
        <v>302</v>
      </c>
      <c r="C60" s="95" t="str">
        <f>VLOOKUP(B60,tab_Tecnologias_TE_RE!$A$1:$B$101,2,0)</f>
        <v>GAS_CC_flexível_ate2030_CCS</v>
      </c>
      <c r="D60" s="151" t="s">
        <v>154</v>
      </c>
      <c r="E60" s="17">
        <v>3</v>
      </c>
      <c r="F60" s="124">
        <v>150000</v>
      </c>
      <c r="G60" s="96" t="str">
        <f t="shared" si="0"/>
        <v>GAS_CC_flexível_ate2030_CCS_3_1_2018</v>
      </c>
      <c r="H60" s="23">
        <v>1</v>
      </c>
      <c r="I60" s="344" t="str">
        <f>VLOOKUP(H60,tab_tipo_expansao!$A$2:$B$4,2,0)</f>
        <v>opcional</v>
      </c>
      <c r="J60" s="59">
        <v>2018</v>
      </c>
      <c r="K60" s="59">
        <v>2029</v>
      </c>
      <c r="L60" s="97">
        <f>F60*VLOOKUP(B60,tab_Tecnologias_TE_RE!$A$2:$C$101,3,0)</f>
        <v>150000</v>
      </c>
      <c r="M60" s="95">
        <f>VLOOKUP(B60,tab_Tecnologias_TE_RE!$A$2:$W$101,COLUMN(tab_Tecnologias_TE_RE!$W$1),0)</f>
        <v>3</v>
      </c>
    </row>
    <row r="61" spans="1:13">
      <c r="A61" s="94">
        <v>5059</v>
      </c>
      <c r="B61" s="85">
        <v>302</v>
      </c>
      <c r="C61" s="95" t="str">
        <f>VLOOKUP(B61,tab_Tecnologias_TE_RE!$A$1:$B$101,2,0)</f>
        <v>GAS_CC_flexível_ate2030_CCS</v>
      </c>
      <c r="D61" s="151" t="s">
        <v>155</v>
      </c>
      <c r="E61" s="17">
        <v>4</v>
      </c>
      <c r="F61" s="124">
        <v>150000</v>
      </c>
      <c r="G61" s="96" t="str">
        <f t="shared" si="0"/>
        <v>GAS_CC_flexível_ate2030_CCS_4_1_2018</v>
      </c>
      <c r="H61" s="23">
        <v>1</v>
      </c>
      <c r="I61" s="344" t="str">
        <f>VLOOKUP(H61,tab_tipo_expansao!$A$2:$B$4,2,0)</f>
        <v>opcional</v>
      </c>
      <c r="J61" s="59">
        <v>2018</v>
      </c>
      <c r="K61" s="59">
        <v>2029</v>
      </c>
      <c r="L61" s="97">
        <f>F61*VLOOKUP(B61,tab_Tecnologias_TE_RE!$A$2:$C$101,3,0)</f>
        <v>150000</v>
      </c>
      <c r="M61" s="95">
        <f>VLOOKUP(B61,tab_Tecnologias_TE_RE!$A$2:$W$101,COLUMN(tab_Tecnologias_TE_RE!$W$1),0)</f>
        <v>3</v>
      </c>
    </row>
    <row r="62" spans="1:13">
      <c r="A62" s="94">
        <v>5060</v>
      </c>
      <c r="B62" s="85">
        <v>302</v>
      </c>
      <c r="C62" s="95" t="str">
        <f>VLOOKUP(B62,tab_Tecnologias_TE_RE!$A$1:$B$101,2,0)</f>
        <v>GAS_CC_flexível_ate2030_CCS</v>
      </c>
      <c r="D62" s="151" t="s">
        <v>156</v>
      </c>
      <c r="E62" s="17">
        <v>7</v>
      </c>
      <c r="F62" s="124">
        <v>150000</v>
      </c>
      <c r="G62" s="96" t="str">
        <f t="shared" si="0"/>
        <v>GAS_CC_flexível_ate2030_CCS_7_1_2018</v>
      </c>
      <c r="H62" s="23">
        <v>1</v>
      </c>
      <c r="I62" s="344" t="str">
        <f>VLOOKUP(H62,tab_tipo_expansao!$A$2:$B$4,2,0)</f>
        <v>opcional</v>
      </c>
      <c r="J62" s="59">
        <v>2018</v>
      </c>
      <c r="K62" s="59">
        <v>2029</v>
      </c>
      <c r="L62" s="97">
        <f>F62*VLOOKUP(B62,tab_Tecnologias_TE_RE!$A$2:$C$101,3,0)</f>
        <v>150000</v>
      </c>
      <c r="M62" s="95">
        <f>VLOOKUP(B62,tab_Tecnologias_TE_RE!$A$2:$W$101,COLUMN(tab_Tecnologias_TE_RE!$W$1),0)</f>
        <v>3</v>
      </c>
    </row>
    <row r="63" spans="1:13">
      <c r="A63" s="94">
        <v>5061</v>
      </c>
      <c r="B63" s="85">
        <v>303</v>
      </c>
      <c r="C63" s="95" t="str">
        <f>VLOOKUP(B63,tab_Tecnologias_TE_RE!$A$1:$B$101,2,0)</f>
        <v>NUCLEAR</v>
      </c>
      <c r="D63" s="151" t="s">
        <v>148</v>
      </c>
      <c r="E63" s="17">
        <v>1</v>
      </c>
      <c r="F63" s="124">
        <v>10000</v>
      </c>
      <c r="G63" s="96" t="str">
        <f t="shared" si="0"/>
        <v>NUCLEAR_1_1_2027</v>
      </c>
      <c r="H63" s="23">
        <v>1</v>
      </c>
      <c r="I63" s="344" t="str">
        <f>VLOOKUP(H63,tab_tipo_expansao!$A$2:$B$4,2,0)</f>
        <v>opcional</v>
      </c>
      <c r="J63" s="59">
        <v>2027</v>
      </c>
      <c r="K63" s="59">
        <v>2050</v>
      </c>
      <c r="L63" s="97">
        <f>F63*VLOOKUP(B63,tab_Tecnologias_TE_RE!$A$2:$C$101,3,0)</f>
        <v>10000</v>
      </c>
      <c r="M63" s="95">
        <f>VLOOKUP(B63,tab_Tecnologias_TE_RE!$A$2:$W$101,COLUMN(tab_Tecnologias_TE_RE!$W$1),0)</f>
        <v>5</v>
      </c>
    </row>
    <row r="64" spans="1:13">
      <c r="A64" s="94">
        <v>5062</v>
      </c>
      <c r="B64" s="85">
        <v>313</v>
      </c>
      <c r="C64" s="95" t="str">
        <f>VLOOKUP(B64,tab_Tecnologias_TE_RE!$A$1:$B$101,2,0)</f>
        <v>Outras_Biomassas</v>
      </c>
      <c r="D64" s="151" t="s">
        <v>148</v>
      </c>
      <c r="E64" s="17">
        <v>1</v>
      </c>
      <c r="F64" s="124">
        <v>4500</v>
      </c>
      <c r="G64" s="96" t="str">
        <f t="shared" si="0"/>
        <v>Outras_Biomassas_1_1_2023</v>
      </c>
      <c r="H64" s="23">
        <v>1</v>
      </c>
      <c r="I64" s="344" t="str">
        <f>VLOOKUP(H64,tab_tipo_expansao!$A$2:$B$4,2,0)</f>
        <v>opcional</v>
      </c>
      <c r="J64" s="59">
        <v>2023</v>
      </c>
      <c r="K64" s="59">
        <v>2050</v>
      </c>
      <c r="L64" s="97">
        <f>F64*VLOOKUP(B64,tab_Tecnologias_TE_RE!$A$2:$C$101,3,0)</f>
        <v>4500</v>
      </c>
      <c r="M64" s="95">
        <f>VLOOKUP(B64,tab_Tecnologias_TE_RE!$A$2:$W$101,COLUMN(tab_Tecnologias_TE_RE!$W$1),0)</f>
        <v>7</v>
      </c>
    </row>
    <row r="65" spans="1:13">
      <c r="A65" s="94">
        <v>5063</v>
      </c>
      <c r="B65" s="85">
        <v>313</v>
      </c>
      <c r="C65" s="95" t="str">
        <f>VLOOKUP(B65,tab_Tecnologias_TE_RE!$A$1:$B$101,2,0)</f>
        <v>Outras_Biomassas</v>
      </c>
      <c r="D65" s="151" t="s">
        <v>155</v>
      </c>
      <c r="E65" s="17">
        <v>4</v>
      </c>
      <c r="F65" s="124">
        <v>5400</v>
      </c>
      <c r="G65" s="96" t="str">
        <f t="shared" si="0"/>
        <v>Outras_Biomassas_4_1_2015</v>
      </c>
      <c r="H65" s="23">
        <v>1</v>
      </c>
      <c r="I65" s="344" t="str">
        <f>VLOOKUP(H65,tab_tipo_expansao!$A$2:$B$4,2,0)</f>
        <v>opcional</v>
      </c>
      <c r="J65" s="59">
        <v>2015</v>
      </c>
      <c r="K65" s="59">
        <v>2050</v>
      </c>
      <c r="L65" s="97">
        <f>F65*VLOOKUP(B65,tab_Tecnologias_TE_RE!$A$2:$C$101,3,0)</f>
        <v>5400</v>
      </c>
      <c r="M65" s="95">
        <f>VLOOKUP(B65,tab_Tecnologias_TE_RE!$A$2:$W$101,COLUMN(tab_Tecnologias_TE_RE!$W$1),0)</f>
        <v>7</v>
      </c>
    </row>
    <row r="66" spans="1:13">
      <c r="A66" s="94">
        <v>5064</v>
      </c>
      <c r="B66" s="85">
        <v>313</v>
      </c>
      <c r="C66" s="95" t="str">
        <f>VLOOKUP(B66,tab_Tecnologias_TE_RE!$A$1:$B$101,2,0)</f>
        <v>Outras_Biomassas</v>
      </c>
      <c r="D66" s="151" t="s">
        <v>151</v>
      </c>
      <c r="E66" s="17">
        <v>2</v>
      </c>
      <c r="F66" s="124">
        <v>700</v>
      </c>
      <c r="G66" s="96" t="str">
        <f t="shared" si="0"/>
        <v>Outras_Biomassas_2_1_2015</v>
      </c>
      <c r="H66" s="23">
        <v>1</v>
      </c>
      <c r="I66" s="344" t="str">
        <f>VLOOKUP(H66,tab_tipo_expansao!$A$2:$B$4,2,0)</f>
        <v>opcional</v>
      </c>
      <c r="J66" s="59">
        <v>2015</v>
      </c>
      <c r="K66" s="59">
        <v>2050</v>
      </c>
      <c r="L66" s="97">
        <f>F66*VLOOKUP(B66,tab_Tecnologias_TE_RE!$A$2:$C$101,3,0)</f>
        <v>700</v>
      </c>
      <c r="M66" s="95">
        <f>VLOOKUP(B66,tab_Tecnologias_TE_RE!$A$2:$W$101,COLUMN(tab_Tecnologias_TE_RE!$W$1),0)</f>
        <v>7</v>
      </c>
    </row>
    <row r="67" spans="1:13">
      <c r="A67" s="94">
        <v>5065</v>
      </c>
      <c r="B67" s="85">
        <v>329</v>
      </c>
      <c r="C67" s="95" t="str">
        <f>VLOOKUP(B67,tab_Tecnologias_TE_RE!$A$1:$B$101,2,0)</f>
        <v>Potência_Complementar_2015-2029</v>
      </c>
      <c r="D67" s="151" t="s">
        <v>148</v>
      </c>
      <c r="E67" s="17">
        <v>1</v>
      </c>
      <c r="F67" s="124">
        <v>150000</v>
      </c>
      <c r="G67" s="96" t="str">
        <f t="shared" ref="G67:G130" si="1">C67&amp;"_"&amp;E67&amp;"_"&amp;H67&amp;"_"&amp;J67</f>
        <v>Potência_Complementar_2015-2029_1_1_2015</v>
      </c>
      <c r="H67" s="23">
        <v>1</v>
      </c>
      <c r="I67" s="344" t="str">
        <f>VLOOKUP(H67,tab_tipo_expansao!$A$2:$B$4,2,0)</f>
        <v>opcional</v>
      </c>
      <c r="J67" s="59">
        <v>2015</v>
      </c>
      <c r="K67" s="59">
        <v>2029</v>
      </c>
      <c r="L67" s="97">
        <f>F67*VLOOKUP(B67,tab_Tecnologias_TE_RE!$A$2:$C$101,3,0)</f>
        <v>150000</v>
      </c>
      <c r="M67" s="95">
        <f>VLOOKUP(B67,tab_Tecnologias_TE_RE!$A$2:$W$101,COLUMN(tab_Tecnologias_TE_RE!$W$1),0)</f>
        <v>10</v>
      </c>
    </row>
    <row r="68" spans="1:13">
      <c r="A68" s="94">
        <v>5066</v>
      </c>
      <c r="B68" s="85">
        <v>329</v>
      </c>
      <c r="C68" s="95" t="str">
        <f>VLOOKUP(B68,tab_Tecnologias_TE_RE!$A$1:$B$101,2,0)</f>
        <v>Potência_Complementar_2015-2029</v>
      </c>
      <c r="D68" s="151" t="s">
        <v>153</v>
      </c>
      <c r="E68" s="17">
        <v>2</v>
      </c>
      <c r="F68" s="124">
        <v>150000</v>
      </c>
      <c r="G68" s="96" t="str">
        <f t="shared" si="1"/>
        <v>Potência_Complementar_2015-2029_2_1_2015</v>
      </c>
      <c r="H68" s="23">
        <v>1</v>
      </c>
      <c r="I68" s="344" t="str">
        <f>VLOOKUP(H68,tab_tipo_expansao!$A$2:$B$4,2,0)</f>
        <v>opcional</v>
      </c>
      <c r="J68" s="59">
        <v>2015</v>
      </c>
      <c r="K68" s="59">
        <v>2029</v>
      </c>
      <c r="L68" s="97">
        <f>F68*VLOOKUP(B68,tab_Tecnologias_TE_RE!$A$2:$C$101,3,0)</f>
        <v>150000</v>
      </c>
      <c r="M68" s="95">
        <f>VLOOKUP(B68,tab_Tecnologias_TE_RE!$A$2:$W$101,COLUMN(tab_Tecnologias_TE_RE!$W$1),0)</f>
        <v>10</v>
      </c>
    </row>
    <row r="69" spans="1:13">
      <c r="A69" s="94">
        <v>5067</v>
      </c>
      <c r="B69" s="85">
        <v>329</v>
      </c>
      <c r="C69" s="95" t="str">
        <f>VLOOKUP(B69,tab_Tecnologias_TE_RE!$A$1:$B$101,2,0)</f>
        <v>Potência_Complementar_2015-2029</v>
      </c>
      <c r="D69" s="151" t="s">
        <v>154</v>
      </c>
      <c r="E69" s="17">
        <v>3</v>
      </c>
      <c r="F69" s="124">
        <v>150000</v>
      </c>
      <c r="G69" s="96" t="str">
        <f t="shared" si="1"/>
        <v>Potência_Complementar_2015-2029_3_1_2015</v>
      </c>
      <c r="H69" s="23">
        <v>1</v>
      </c>
      <c r="I69" s="344" t="str">
        <f>VLOOKUP(H69,tab_tipo_expansao!$A$2:$B$4,2,0)</f>
        <v>opcional</v>
      </c>
      <c r="J69" s="59">
        <v>2015</v>
      </c>
      <c r="K69" s="59">
        <v>2029</v>
      </c>
      <c r="L69" s="97">
        <f>F69*VLOOKUP(B69,tab_Tecnologias_TE_RE!$A$2:$C$101,3,0)</f>
        <v>150000</v>
      </c>
      <c r="M69" s="95">
        <f>VLOOKUP(B69,tab_Tecnologias_TE_RE!$A$2:$W$101,COLUMN(tab_Tecnologias_TE_RE!$W$1),0)</f>
        <v>10</v>
      </c>
    </row>
    <row r="70" spans="1:13">
      <c r="A70" s="94">
        <v>5068</v>
      </c>
      <c r="B70" s="85">
        <v>329</v>
      </c>
      <c r="C70" s="95" t="str">
        <f>VLOOKUP(B70,tab_Tecnologias_TE_RE!$A$1:$B$101,2,0)</f>
        <v>Potência_Complementar_2015-2029</v>
      </c>
      <c r="D70" s="151" t="s">
        <v>155</v>
      </c>
      <c r="E70" s="17">
        <v>4</v>
      </c>
      <c r="F70" s="124">
        <v>150000</v>
      </c>
      <c r="G70" s="96" t="str">
        <f t="shared" si="1"/>
        <v>Potência_Complementar_2015-2029_4_1_2015</v>
      </c>
      <c r="H70" s="23">
        <v>1</v>
      </c>
      <c r="I70" s="344" t="str">
        <f>VLOOKUP(H70,tab_tipo_expansao!$A$2:$B$4,2,0)</f>
        <v>opcional</v>
      </c>
      <c r="J70" s="59">
        <v>2015</v>
      </c>
      <c r="K70" s="59">
        <v>2029</v>
      </c>
      <c r="L70" s="97">
        <f>F70*VLOOKUP(B70,tab_Tecnologias_TE_RE!$A$2:$C$101,3,0)</f>
        <v>150000</v>
      </c>
      <c r="M70" s="95">
        <f>VLOOKUP(B70,tab_Tecnologias_TE_RE!$A$2:$W$101,COLUMN(tab_Tecnologias_TE_RE!$W$1),0)</f>
        <v>10</v>
      </c>
    </row>
    <row r="71" spans="1:13">
      <c r="A71" s="94">
        <v>5069</v>
      </c>
      <c r="B71" s="85">
        <v>329</v>
      </c>
      <c r="C71" s="95" t="str">
        <f>VLOOKUP(B71,tab_Tecnologias_TE_RE!$A$1:$B$101,2,0)</f>
        <v>Potência_Complementar_2015-2029</v>
      </c>
      <c r="D71" s="151" t="s">
        <v>157</v>
      </c>
      <c r="E71" s="17">
        <v>6</v>
      </c>
      <c r="F71" s="124">
        <v>150000</v>
      </c>
      <c r="G71" s="96" t="str">
        <f t="shared" si="1"/>
        <v>Potência_Complementar_2015-2029_6_1_2015</v>
      </c>
      <c r="H71" s="23">
        <v>1</v>
      </c>
      <c r="I71" s="344" t="str">
        <f>VLOOKUP(H71,tab_tipo_expansao!$A$2:$B$4,2,0)</f>
        <v>opcional</v>
      </c>
      <c r="J71" s="59">
        <v>2015</v>
      </c>
      <c r="K71" s="59">
        <v>2029</v>
      </c>
      <c r="L71" s="97">
        <f>F71*VLOOKUP(B71,tab_Tecnologias_TE_RE!$A$2:$C$101,3,0)</f>
        <v>150000</v>
      </c>
      <c r="M71" s="95">
        <f>VLOOKUP(B71,tab_Tecnologias_TE_RE!$A$2:$W$101,COLUMN(tab_Tecnologias_TE_RE!$W$1),0)</f>
        <v>10</v>
      </c>
    </row>
    <row r="72" spans="1:13">
      <c r="A72" s="94">
        <v>5070</v>
      </c>
      <c r="B72" s="85">
        <v>347</v>
      </c>
      <c r="C72" s="95" t="str">
        <f>VLOOKUP(B72,tab_Tecnologias_TE_RE!$A$1:$B$101,2,0)</f>
        <v>Solar_PV_2015_2019_S/SE</v>
      </c>
      <c r="D72" s="151" t="s">
        <v>152</v>
      </c>
      <c r="E72" s="17">
        <v>1</v>
      </c>
      <c r="F72" s="134">
        <v>5000</v>
      </c>
      <c r="G72" s="96" t="str">
        <f t="shared" si="1"/>
        <v>Solar_PV_2015_2019_S/SE_1_1_2015</v>
      </c>
      <c r="H72" s="23">
        <v>1</v>
      </c>
      <c r="I72" s="344" t="str">
        <f>VLOOKUP(H72,tab_tipo_expansao!$A$2:$B$4,2,0)</f>
        <v>opcional</v>
      </c>
      <c r="J72" s="59">
        <v>2015</v>
      </c>
      <c r="K72" s="59">
        <v>2019</v>
      </c>
      <c r="L72" s="97">
        <f>F72*VLOOKUP(B72,tab_Tecnologias_TE_RE!$A$2:$C$101,3,0)</f>
        <v>5000</v>
      </c>
      <c r="M72" s="95">
        <f>VLOOKUP(B72,tab_Tecnologias_TE_RE!$A$2:$W$101,COLUMN(tab_Tecnologias_TE_RE!$W$1),0)</f>
        <v>9</v>
      </c>
    </row>
    <row r="73" spans="1:13">
      <c r="A73" s="94">
        <v>5071</v>
      </c>
      <c r="B73" s="85">
        <v>370</v>
      </c>
      <c r="C73" s="95" t="str">
        <f>VLOOKUP(B73,tab_Tecnologias_TE_RE!$A$1:$B$101,2,0)</f>
        <v>Solar_PV_2015_2019_NE</v>
      </c>
      <c r="D73" s="151" t="s">
        <v>154</v>
      </c>
      <c r="E73" s="17">
        <v>3</v>
      </c>
      <c r="F73" s="134">
        <v>12000</v>
      </c>
      <c r="G73" s="96" t="str">
        <f t="shared" si="1"/>
        <v>Solar_PV_2015_2019_NE_3_1_2015</v>
      </c>
      <c r="H73" s="23">
        <v>1</v>
      </c>
      <c r="I73" s="344" t="str">
        <f>VLOOKUP(H73,tab_tipo_expansao!$A$2:$B$4,2,0)</f>
        <v>opcional</v>
      </c>
      <c r="J73" s="59">
        <v>2015</v>
      </c>
      <c r="K73" s="59">
        <v>2019</v>
      </c>
      <c r="L73" s="97">
        <f>F73*VLOOKUP(B73,tab_Tecnologias_TE_RE!$A$2:$C$101,3,0)</f>
        <v>12000</v>
      </c>
      <c r="M73" s="95">
        <f>VLOOKUP(B73,tab_Tecnologias_TE_RE!$A$2:$W$101,COLUMN(tab_Tecnologias_TE_RE!$W$1),0)</f>
        <v>9</v>
      </c>
    </row>
    <row r="74" spans="1:13">
      <c r="A74" s="94">
        <v>5072</v>
      </c>
      <c r="B74" s="85">
        <v>357</v>
      </c>
      <c r="C74" s="95" t="str">
        <f>VLOOKUP(B74,tab_Tecnologias_TE_RE!$A$1:$B$101,2,0)</f>
        <v>Solar_PV_2020_2029_S/SE</v>
      </c>
      <c r="D74" s="151" t="s">
        <v>152</v>
      </c>
      <c r="E74" s="17">
        <v>1</v>
      </c>
      <c r="F74" s="134">
        <v>7000</v>
      </c>
      <c r="G74" s="96" t="str">
        <f t="shared" si="1"/>
        <v>Solar_PV_2020_2029_S/SE_1_1_2020</v>
      </c>
      <c r="H74" s="23">
        <v>1</v>
      </c>
      <c r="I74" s="344" t="str">
        <f>VLOOKUP(H74,tab_tipo_expansao!$A$2:$B$4,2,0)</f>
        <v>opcional</v>
      </c>
      <c r="J74" s="59">
        <v>2020</v>
      </c>
      <c r="K74" s="59">
        <v>2029</v>
      </c>
      <c r="L74" s="97">
        <f>F74*VLOOKUP(B74,tab_Tecnologias_TE_RE!$A$2:$C$101,3,0)</f>
        <v>7000</v>
      </c>
      <c r="M74" s="95">
        <f>VLOOKUP(B74,tab_Tecnologias_TE_RE!$A$2:$W$101,COLUMN(tab_Tecnologias_TE_RE!$W$1),0)</f>
        <v>9</v>
      </c>
    </row>
    <row r="75" spans="1:13">
      <c r="A75" s="94">
        <v>5073</v>
      </c>
      <c r="B75" s="85">
        <v>371</v>
      </c>
      <c r="C75" s="95" t="str">
        <f>VLOOKUP(B75,tab_Tecnologias_TE_RE!$A$1:$B$101,2,0)</f>
        <v>Solar_PV_2020_2029_NE</v>
      </c>
      <c r="D75" s="151" t="s">
        <v>154</v>
      </c>
      <c r="E75" s="17">
        <v>3</v>
      </c>
      <c r="F75" s="134">
        <v>40000</v>
      </c>
      <c r="G75" s="96" t="str">
        <f t="shared" si="1"/>
        <v>Solar_PV_2020_2029_NE_3_1_2020</v>
      </c>
      <c r="H75" s="23">
        <v>1</v>
      </c>
      <c r="I75" s="344" t="str">
        <f>VLOOKUP(H75,tab_tipo_expansao!$A$2:$B$4,2,0)</f>
        <v>opcional</v>
      </c>
      <c r="J75" s="59">
        <v>2020</v>
      </c>
      <c r="K75" s="59">
        <v>2029</v>
      </c>
      <c r="L75" s="97">
        <f>F75*VLOOKUP(B75,tab_Tecnologias_TE_RE!$A$2:$C$101,3,0)</f>
        <v>40000</v>
      </c>
      <c r="M75" s="95">
        <f>VLOOKUP(B75,tab_Tecnologias_TE_RE!$A$2:$W$101,COLUMN(tab_Tecnologias_TE_RE!$W$1),0)</f>
        <v>9</v>
      </c>
    </row>
    <row r="76" spans="1:13">
      <c r="A76" s="94">
        <v>5074</v>
      </c>
      <c r="B76" s="85">
        <v>358</v>
      </c>
      <c r="C76" s="95" t="str">
        <f>VLOOKUP(B76,tab_Tecnologias_TE_RE!$A$1:$B$101,2,0)</f>
        <v>Solar_PV_2030_2039_S/SE</v>
      </c>
      <c r="D76" s="151" t="s">
        <v>152</v>
      </c>
      <c r="E76" s="17">
        <v>1</v>
      </c>
      <c r="F76" s="134">
        <v>55000</v>
      </c>
      <c r="G76" s="96" t="str">
        <f t="shared" si="1"/>
        <v>Solar_PV_2030_2039_S/SE_1_1_2030</v>
      </c>
      <c r="H76" s="23">
        <v>1</v>
      </c>
      <c r="I76" s="344" t="str">
        <f>VLOOKUP(H76,tab_tipo_expansao!$A$2:$B$4,2,0)</f>
        <v>opcional</v>
      </c>
      <c r="J76" s="59">
        <v>2030</v>
      </c>
      <c r="K76" s="59">
        <v>2039</v>
      </c>
      <c r="L76" s="97">
        <f>F76*VLOOKUP(B76,tab_Tecnologias_TE_RE!$A$2:$C$101,3,0)</f>
        <v>55000</v>
      </c>
      <c r="M76" s="95">
        <f>VLOOKUP(B76,tab_Tecnologias_TE_RE!$A$2:$W$101,COLUMN(tab_Tecnologias_TE_RE!$W$1),0)</f>
        <v>9</v>
      </c>
    </row>
    <row r="77" spans="1:13">
      <c r="A77" s="94">
        <v>5075</v>
      </c>
      <c r="B77" s="85">
        <v>372</v>
      </c>
      <c r="C77" s="95" t="str">
        <f>VLOOKUP(B77,tab_Tecnologias_TE_RE!$A$1:$B$101,2,0)</f>
        <v>Solar_PV_2030_2039_NE</v>
      </c>
      <c r="D77" s="151" t="s">
        <v>154</v>
      </c>
      <c r="E77" s="17">
        <v>3</v>
      </c>
      <c r="F77" s="134">
        <v>60000</v>
      </c>
      <c r="G77" s="96" t="str">
        <f t="shared" si="1"/>
        <v>Solar_PV_2030_2039_NE_3_1_2030</v>
      </c>
      <c r="H77" s="23">
        <v>1</v>
      </c>
      <c r="I77" s="344" t="str">
        <f>VLOOKUP(H77,tab_tipo_expansao!$A$2:$B$4,2,0)</f>
        <v>opcional</v>
      </c>
      <c r="J77" s="59">
        <v>2030</v>
      </c>
      <c r="K77" s="59">
        <v>2039</v>
      </c>
      <c r="L77" s="97">
        <f>F77*VLOOKUP(B77,tab_Tecnologias_TE_RE!$A$2:$C$101,3,0)</f>
        <v>60000</v>
      </c>
      <c r="M77" s="95">
        <f>VLOOKUP(B77,tab_Tecnologias_TE_RE!$A$2:$W$101,COLUMN(tab_Tecnologias_TE_RE!$W$1),0)</f>
        <v>9</v>
      </c>
    </row>
    <row r="78" spans="1:13">
      <c r="A78" s="94">
        <v>5076</v>
      </c>
      <c r="B78" s="85">
        <v>359</v>
      </c>
      <c r="C78" s="95" t="str">
        <f>VLOOKUP(B78,tab_Tecnologias_TE_RE!$A$1:$B$101,2,0)</f>
        <v>Solar_PV_2040_2050_S/SE</v>
      </c>
      <c r="D78" s="151" t="s">
        <v>152</v>
      </c>
      <c r="E78" s="17">
        <v>1</v>
      </c>
      <c r="F78" s="134">
        <v>55000</v>
      </c>
      <c r="G78" s="96" t="str">
        <f t="shared" si="1"/>
        <v>Solar_PV_2040_2050_S/SE_1_1_2040</v>
      </c>
      <c r="H78" s="23">
        <v>1</v>
      </c>
      <c r="I78" s="344" t="str">
        <f>VLOOKUP(H78,tab_tipo_expansao!$A$2:$B$4,2,0)</f>
        <v>opcional</v>
      </c>
      <c r="J78" s="59">
        <v>2040</v>
      </c>
      <c r="K78" s="59">
        <v>2050</v>
      </c>
      <c r="L78" s="97">
        <f>F78*VLOOKUP(B78,tab_Tecnologias_TE_RE!$A$2:$C$101,3,0)</f>
        <v>55000</v>
      </c>
      <c r="M78" s="95">
        <f>VLOOKUP(B78,tab_Tecnologias_TE_RE!$A$2:$W$101,COLUMN(tab_Tecnologias_TE_RE!$W$1),0)</f>
        <v>9</v>
      </c>
    </row>
    <row r="79" spans="1:13">
      <c r="A79" s="94">
        <v>5077</v>
      </c>
      <c r="B79" s="85">
        <v>373</v>
      </c>
      <c r="C79" s="95" t="str">
        <f>VLOOKUP(B79,tab_Tecnologias_TE_RE!$A$1:$B$101,2,0)</f>
        <v>Solar_PV_2040_2050_NE</v>
      </c>
      <c r="D79" s="151" t="s">
        <v>154</v>
      </c>
      <c r="E79" s="17">
        <v>3</v>
      </c>
      <c r="F79" s="134">
        <v>72000</v>
      </c>
      <c r="G79" s="96" t="str">
        <f t="shared" si="1"/>
        <v>Solar_PV_2040_2050_NE_3_1_2040</v>
      </c>
      <c r="H79" s="23">
        <v>1</v>
      </c>
      <c r="I79" s="344" t="str">
        <f>VLOOKUP(H79,tab_tipo_expansao!$A$2:$B$4,2,0)</f>
        <v>opcional</v>
      </c>
      <c r="J79" s="59">
        <v>2040</v>
      </c>
      <c r="K79" s="59">
        <v>2050</v>
      </c>
      <c r="L79" s="97">
        <f>F79*VLOOKUP(B79,tab_Tecnologias_TE_RE!$A$2:$C$101,3,0)</f>
        <v>72000</v>
      </c>
      <c r="M79" s="95">
        <f>VLOOKUP(B79,tab_Tecnologias_TE_RE!$A$2:$W$101,COLUMN(tab_Tecnologias_TE_RE!$W$1),0)</f>
        <v>9</v>
      </c>
    </row>
    <row r="80" spans="1:13">
      <c r="A80" s="94">
        <v>5078</v>
      </c>
      <c r="B80" s="518">
        <v>360</v>
      </c>
      <c r="C80" s="95" t="str">
        <f>VLOOKUP(B80,tab_Tecnologias_TE_RE!$A$1:$B$101,2,0)</f>
        <v>EOLICA S/SE_2015-2019</v>
      </c>
      <c r="D80" s="151" t="s">
        <v>152</v>
      </c>
      <c r="E80" s="17">
        <v>2</v>
      </c>
      <c r="F80" s="124">
        <v>10000</v>
      </c>
      <c r="G80" s="96" t="str">
        <f t="shared" si="1"/>
        <v>EOLICA S/SE_2015-2019_2_1_2015</v>
      </c>
      <c r="H80" s="23">
        <v>1</v>
      </c>
      <c r="I80" s="344" t="str">
        <f>VLOOKUP(H80,tab_tipo_expansao!$A$2:$B$4,2,0)</f>
        <v>opcional</v>
      </c>
      <c r="J80" s="59">
        <v>2015</v>
      </c>
      <c r="K80" s="59">
        <v>2019</v>
      </c>
      <c r="L80" s="97">
        <f>F80*VLOOKUP(B80,tab_Tecnologias_TE_RE!$A$2:$C$101,3,0)</f>
        <v>10000</v>
      </c>
      <c r="M80" s="95">
        <f>VLOOKUP(B80,tab_Tecnologias_TE_RE!$A$2:$W$101,COLUMN(tab_Tecnologias_TE_RE!$W$1),0)</f>
        <v>8</v>
      </c>
    </row>
    <row r="81" spans="1:13">
      <c r="A81" s="94">
        <v>5079</v>
      </c>
      <c r="B81" s="518">
        <v>361</v>
      </c>
      <c r="C81" s="95" t="str">
        <f>VLOOKUP(B81,tab_Tecnologias_TE_RE!$A$1:$B$101,2,0)</f>
        <v>EOLICA-NE/N_2015-2019</v>
      </c>
      <c r="D81" s="151" t="s">
        <v>154</v>
      </c>
      <c r="E81" s="17">
        <v>3</v>
      </c>
      <c r="F81" s="124">
        <v>20000</v>
      </c>
      <c r="G81" s="96" t="str">
        <f t="shared" si="1"/>
        <v>EOLICA-NE/N_2015-2019_3_1_2015</v>
      </c>
      <c r="H81" s="23">
        <v>1</v>
      </c>
      <c r="I81" s="344" t="str">
        <f>VLOOKUP(H81,tab_tipo_expansao!$A$2:$B$4,2,0)</f>
        <v>opcional</v>
      </c>
      <c r="J81" s="59">
        <v>2015</v>
      </c>
      <c r="K81" s="59">
        <v>2019</v>
      </c>
      <c r="L81" s="97">
        <f>F81*VLOOKUP(B81,tab_Tecnologias_TE_RE!$A$2:$C$101,3,0)</f>
        <v>20000</v>
      </c>
      <c r="M81" s="95">
        <f>VLOOKUP(B81,tab_Tecnologias_TE_RE!$A$2:$W$101,COLUMN(tab_Tecnologias_TE_RE!$W$1),0)</f>
        <v>8</v>
      </c>
    </row>
    <row r="82" spans="1:13">
      <c r="A82" s="94">
        <v>5080</v>
      </c>
      <c r="B82" s="518">
        <v>362</v>
      </c>
      <c r="C82" s="95" t="str">
        <f>VLOOKUP(B82,tab_Tecnologias_TE_RE!$A$1:$B$101,2,0)</f>
        <v>EOLICA S/SE_2020-2029</v>
      </c>
      <c r="D82" s="151" t="s">
        <v>152</v>
      </c>
      <c r="E82" s="17">
        <v>2</v>
      </c>
      <c r="F82" s="124">
        <v>30000</v>
      </c>
      <c r="G82" s="96" t="str">
        <f t="shared" si="1"/>
        <v>EOLICA S/SE_2020-2029_2_1_2020</v>
      </c>
      <c r="H82" s="23">
        <v>1</v>
      </c>
      <c r="I82" s="344" t="str">
        <f>VLOOKUP(H82,tab_tipo_expansao!$A$2:$B$4,2,0)</f>
        <v>opcional</v>
      </c>
      <c r="J82" s="59">
        <v>2020</v>
      </c>
      <c r="K82" s="59">
        <v>2029</v>
      </c>
      <c r="L82" s="97">
        <f>F82*VLOOKUP(B82,tab_Tecnologias_TE_RE!$A$2:$C$101,3,0)</f>
        <v>30000</v>
      </c>
      <c r="M82" s="95">
        <f>VLOOKUP(B82,tab_Tecnologias_TE_RE!$A$2:$W$101,COLUMN(tab_Tecnologias_TE_RE!$W$1),0)</f>
        <v>8</v>
      </c>
    </row>
    <row r="83" spans="1:13">
      <c r="A83" s="94">
        <v>5081</v>
      </c>
      <c r="B83" s="518">
        <v>363</v>
      </c>
      <c r="C83" s="95" t="str">
        <f>VLOOKUP(B83,tab_Tecnologias_TE_RE!$A$1:$B$101,2,0)</f>
        <v>EOLICA-NE/N_2020-2029</v>
      </c>
      <c r="D83" s="151" t="s">
        <v>154</v>
      </c>
      <c r="E83" s="17">
        <v>3</v>
      </c>
      <c r="F83" s="124">
        <v>50000</v>
      </c>
      <c r="G83" s="96" t="str">
        <f t="shared" si="1"/>
        <v>EOLICA-NE/N_2020-2029_3_1_2020</v>
      </c>
      <c r="H83" s="23">
        <v>1</v>
      </c>
      <c r="I83" s="344" t="str">
        <f>VLOOKUP(H83,tab_tipo_expansao!$A$2:$B$4,2,0)</f>
        <v>opcional</v>
      </c>
      <c r="J83" s="59">
        <v>2020</v>
      </c>
      <c r="K83" s="59">
        <v>2029</v>
      </c>
      <c r="L83" s="97">
        <f>F83*VLOOKUP(B83,tab_Tecnologias_TE_RE!$A$2:$C$101,3,0)</f>
        <v>50000</v>
      </c>
      <c r="M83" s="95">
        <f>VLOOKUP(B83,tab_Tecnologias_TE_RE!$A$2:$W$101,COLUMN(tab_Tecnologias_TE_RE!$W$1),0)</f>
        <v>8</v>
      </c>
    </row>
    <row r="84" spans="1:13">
      <c r="A84" s="94">
        <v>5082</v>
      </c>
      <c r="B84" s="518">
        <v>364</v>
      </c>
      <c r="C84" s="95" t="str">
        <f>VLOOKUP(B84,tab_Tecnologias_TE_RE!$A$1:$B$101,2,0)</f>
        <v>EOLICA S/SE_2030-2039</v>
      </c>
      <c r="D84" s="151" t="s">
        <v>152</v>
      </c>
      <c r="E84" s="17">
        <v>2</v>
      </c>
      <c r="F84" s="124">
        <v>50000</v>
      </c>
      <c r="G84" s="96" t="str">
        <f t="shared" si="1"/>
        <v>EOLICA S/SE_2030-2039_2_1_2030</v>
      </c>
      <c r="H84" s="23">
        <v>1</v>
      </c>
      <c r="I84" s="344" t="str">
        <f>VLOOKUP(H84,tab_tipo_expansao!$A$2:$B$4,2,0)</f>
        <v>opcional</v>
      </c>
      <c r="J84" s="59">
        <v>2030</v>
      </c>
      <c r="K84" s="59">
        <v>2039</v>
      </c>
      <c r="L84" s="97">
        <f>F84*VLOOKUP(B84,tab_Tecnologias_TE_RE!$A$2:$C$101,3,0)</f>
        <v>50000</v>
      </c>
      <c r="M84" s="95">
        <f>VLOOKUP(B84,tab_Tecnologias_TE_RE!$A$2:$W$101,COLUMN(tab_Tecnologias_TE_RE!$W$1),0)</f>
        <v>8</v>
      </c>
    </row>
    <row r="85" spans="1:13">
      <c r="A85" s="94">
        <v>5083</v>
      </c>
      <c r="B85" s="518">
        <v>365</v>
      </c>
      <c r="C85" s="95" t="str">
        <f>VLOOKUP(B85,tab_Tecnologias_TE_RE!$A$1:$B$101,2,0)</f>
        <v>EOLICA-NE/N_2030-2039</v>
      </c>
      <c r="D85" s="151" t="s">
        <v>154</v>
      </c>
      <c r="E85" s="17">
        <v>3</v>
      </c>
      <c r="F85" s="124">
        <v>60000</v>
      </c>
      <c r="G85" s="96" t="str">
        <f t="shared" si="1"/>
        <v>EOLICA-NE/N_2030-2039_3_1_2030</v>
      </c>
      <c r="H85" s="23">
        <v>1</v>
      </c>
      <c r="I85" s="344" t="str">
        <f>VLOOKUP(H85,tab_tipo_expansao!$A$2:$B$4,2,0)</f>
        <v>opcional</v>
      </c>
      <c r="J85" s="59">
        <v>2030</v>
      </c>
      <c r="K85" s="59">
        <v>2039</v>
      </c>
      <c r="L85" s="97">
        <f>F85*VLOOKUP(B85,tab_Tecnologias_TE_RE!$A$2:$C$101,3,0)</f>
        <v>60000</v>
      </c>
      <c r="M85" s="95">
        <f>VLOOKUP(B85,tab_Tecnologias_TE_RE!$A$2:$W$101,COLUMN(tab_Tecnologias_TE_RE!$W$1),0)</f>
        <v>8</v>
      </c>
    </row>
    <row r="86" spans="1:13">
      <c r="A86" s="94">
        <v>5084</v>
      </c>
      <c r="B86" s="518">
        <v>366</v>
      </c>
      <c r="C86" s="95" t="str">
        <f>VLOOKUP(B86,tab_Tecnologias_TE_RE!$A$1:$B$101,2,0)</f>
        <v>EOLICA S/SE_2040-2050</v>
      </c>
      <c r="D86" s="151" t="s">
        <v>152</v>
      </c>
      <c r="E86" s="17">
        <v>2</v>
      </c>
      <c r="F86" s="124">
        <v>56000</v>
      </c>
      <c r="G86" s="96" t="str">
        <f t="shared" si="1"/>
        <v>EOLICA S/SE_2040-2050_2_1_2040</v>
      </c>
      <c r="H86" s="23">
        <v>1</v>
      </c>
      <c r="I86" s="344" t="str">
        <f>VLOOKUP(H86,tab_tipo_expansao!$A$2:$B$4,2,0)</f>
        <v>opcional</v>
      </c>
      <c r="J86" s="59">
        <v>2040</v>
      </c>
      <c r="K86" s="59">
        <v>2050</v>
      </c>
      <c r="L86" s="97">
        <f>F86*VLOOKUP(B86,tab_Tecnologias_TE_RE!$A$2:$C$101,3,0)</f>
        <v>56000</v>
      </c>
      <c r="M86" s="95">
        <f>VLOOKUP(B86,tab_Tecnologias_TE_RE!$A$2:$W$101,COLUMN(tab_Tecnologias_TE_RE!$W$1),0)</f>
        <v>8</v>
      </c>
    </row>
    <row r="87" spans="1:13">
      <c r="A87" s="94">
        <v>5085</v>
      </c>
      <c r="B87" s="518">
        <v>367</v>
      </c>
      <c r="C87" s="95" t="str">
        <f>VLOOKUP(B87,tab_Tecnologias_TE_RE!$A$1:$B$101,2,0)</f>
        <v>EOLICA-NE/N_2040-2050</v>
      </c>
      <c r="D87" s="151" t="s">
        <v>154</v>
      </c>
      <c r="E87" s="17">
        <v>3</v>
      </c>
      <c r="F87" s="124">
        <v>80000</v>
      </c>
      <c r="G87" s="96" t="str">
        <f t="shared" si="1"/>
        <v>EOLICA-NE/N_2040-2050_3_1_2040</v>
      </c>
      <c r="H87" s="23">
        <v>1</v>
      </c>
      <c r="I87" s="344" t="str">
        <f>VLOOKUP(H87,tab_tipo_expansao!$A$2:$B$4,2,0)</f>
        <v>opcional</v>
      </c>
      <c r="J87" s="59">
        <v>2040</v>
      </c>
      <c r="K87" s="59">
        <v>2050</v>
      </c>
      <c r="L87" s="97">
        <f>F87*VLOOKUP(B87,tab_Tecnologias_TE_RE!$A$2:$C$101,3,0)</f>
        <v>80000</v>
      </c>
      <c r="M87" s="95">
        <f>VLOOKUP(B87,tab_Tecnologias_TE_RE!$A$2:$W$101,COLUMN(tab_Tecnologias_TE_RE!$W$1),0)</f>
        <v>8</v>
      </c>
    </row>
    <row r="88" spans="1:13">
      <c r="A88" s="94">
        <v>5086</v>
      </c>
      <c r="B88">
        <v>401</v>
      </c>
      <c r="C88" s="95" t="str">
        <f>VLOOKUP(B88,tab_Tecnologias_TE_RE!$A$1:$B$101,2,0)</f>
        <v>EOL Offshore_SE_2015-2019</v>
      </c>
      <c r="D88" s="151" t="s">
        <v>158</v>
      </c>
      <c r="E88" s="17">
        <v>1</v>
      </c>
      <c r="F88" s="124">
        <v>2000</v>
      </c>
      <c r="G88" s="96" t="str">
        <f t="shared" si="1"/>
        <v>EOL Offshore_SE_2015-2019_1_1_2015</v>
      </c>
      <c r="H88" s="23">
        <v>1</v>
      </c>
      <c r="I88" s="344" t="str">
        <f>VLOOKUP(H88,tab_tipo_expansao!$A$2:$B$4,2,0)</f>
        <v>opcional</v>
      </c>
      <c r="J88" s="59">
        <v>2015</v>
      </c>
      <c r="K88" s="59">
        <v>2019</v>
      </c>
      <c r="L88" s="97">
        <f>F88*VLOOKUP(B88,tab_Tecnologias_TE_RE!$A$2:$C$101,3,0)</f>
        <v>2000</v>
      </c>
      <c r="M88" s="95">
        <f>VLOOKUP(B88,tab_Tecnologias_TE_RE!$A$2:$W$101,COLUMN(tab_Tecnologias_TE_RE!$W$1),0)</f>
        <v>8</v>
      </c>
    </row>
    <row r="89" spans="1:13">
      <c r="A89" s="94">
        <v>5087</v>
      </c>
      <c r="B89">
        <v>402</v>
      </c>
      <c r="C89" s="95" t="str">
        <f>VLOOKUP(B89,tab_Tecnologias_TE_RE!$A$1:$B$101,2,0)</f>
        <v>EOL Offshore_SE_2020-2029</v>
      </c>
      <c r="D89" s="151" t="s">
        <v>158</v>
      </c>
      <c r="E89" s="17">
        <v>1</v>
      </c>
      <c r="F89" s="124">
        <v>7000</v>
      </c>
      <c r="G89" s="96" t="str">
        <f t="shared" si="1"/>
        <v>EOL Offshore_SE_2020-2029_1_1_2020</v>
      </c>
      <c r="H89" s="23">
        <v>1</v>
      </c>
      <c r="I89" s="344" t="str">
        <f>VLOOKUP(H89,tab_tipo_expansao!$A$2:$B$4,2,0)</f>
        <v>opcional</v>
      </c>
      <c r="J89" s="59">
        <v>2020</v>
      </c>
      <c r="K89" s="59">
        <v>2029</v>
      </c>
      <c r="L89" s="97">
        <f>F89*VLOOKUP(B89,tab_Tecnologias_TE_RE!$A$2:$C$101,3,0)</f>
        <v>7000</v>
      </c>
      <c r="M89" s="95">
        <f>VLOOKUP(B89,tab_Tecnologias_TE_RE!$A$2:$W$101,COLUMN(tab_Tecnologias_TE_RE!$W$1),0)</f>
        <v>8</v>
      </c>
    </row>
    <row r="90" spans="1:13">
      <c r="A90" s="94">
        <v>5088</v>
      </c>
      <c r="B90">
        <v>403</v>
      </c>
      <c r="C90" s="95" t="str">
        <f>VLOOKUP(B90,tab_Tecnologias_TE_RE!$A$1:$B$101,2,0)</f>
        <v>EOL Offshore_SE_2030-2039</v>
      </c>
      <c r="D90" s="151" t="s">
        <v>158</v>
      </c>
      <c r="E90" s="17">
        <v>1</v>
      </c>
      <c r="F90" s="124">
        <v>15000</v>
      </c>
      <c r="G90" s="96" t="str">
        <f t="shared" si="1"/>
        <v>EOL Offshore_SE_2030-2039_1_1_2030</v>
      </c>
      <c r="H90" s="23">
        <v>1</v>
      </c>
      <c r="I90" s="344" t="str">
        <f>VLOOKUP(H90,tab_tipo_expansao!$A$2:$B$4,2,0)</f>
        <v>opcional</v>
      </c>
      <c r="J90" s="59">
        <v>2030</v>
      </c>
      <c r="K90" s="59">
        <v>2039</v>
      </c>
      <c r="L90" s="97">
        <f>F90*VLOOKUP(B90,tab_Tecnologias_TE_RE!$A$2:$C$101,3,0)</f>
        <v>15000</v>
      </c>
      <c r="M90" s="95">
        <f>VLOOKUP(B90,tab_Tecnologias_TE_RE!$A$2:$W$101,COLUMN(tab_Tecnologias_TE_RE!$W$1),0)</f>
        <v>8</v>
      </c>
    </row>
    <row r="91" spans="1:13">
      <c r="A91" s="94">
        <v>5089</v>
      </c>
      <c r="B91">
        <v>404</v>
      </c>
      <c r="C91" s="95" t="str">
        <f>VLOOKUP(B91,tab_Tecnologias_TE_RE!$A$1:$B$101,2,0)</f>
        <v>EOL Offshore_SE_2040-2050</v>
      </c>
      <c r="D91" s="151" t="s">
        <v>158</v>
      </c>
      <c r="E91" s="17">
        <v>1</v>
      </c>
      <c r="F91" s="124">
        <v>20000</v>
      </c>
      <c r="G91" s="96" t="str">
        <f t="shared" si="1"/>
        <v>EOL Offshore_SE_2040-2050_1_1_2040</v>
      </c>
      <c r="H91" s="23">
        <v>1</v>
      </c>
      <c r="I91" s="344" t="str">
        <f>VLOOKUP(H91,tab_tipo_expansao!$A$2:$B$4,2,0)</f>
        <v>opcional</v>
      </c>
      <c r="J91" s="59">
        <v>2040</v>
      </c>
      <c r="K91" s="59">
        <v>2050</v>
      </c>
      <c r="L91" s="97">
        <f>F91*VLOOKUP(B91,tab_Tecnologias_TE_RE!$A$2:$C$101,3,0)</f>
        <v>20000</v>
      </c>
      <c r="M91" s="95">
        <f>VLOOKUP(B91,tab_Tecnologias_TE_RE!$A$2:$W$101,COLUMN(tab_Tecnologias_TE_RE!$W$1),0)</f>
        <v>8</v>
      </c>
    </row>
    <row r="92" spans="1:13">
      <c r="A92" s="94">
        <v>5090</v>
      </c>
      <c r="B92">
        <v>405</v>
      </c>
      <c r="C92" s="95" t="str">
        <f>VLOOKUP(B92,tab_Tecnologias_TE_RE!$A$1:$B$101,2,0)</f>
        <v>EOL Offshore_Sul_2015-2019</v>
      </c>
      <c r="D92" s="151" t="s">
        <v>151</v>
      </c>
      <c r="E92" s="17">
        <v>2</v>
      </c>
      <c r="F92" s="124">
        <v>2000</v>
      </c>
      <c r="G92" s="96" t="str">
        <f t="shared" si="1"/>
        <v>EOL Offshore_Sul_2015-2019_2_1_2015</v>
      </c>
      <c r="H92" s="23">
        <v>1</v>
      </c>
      <c r="I92" s="344" t="str">
        <f>VLOOKUP(H92,tab_tipo_expansao!$A$2:$B$4,2,0)</f>
        <v>opcional</v>
      </c>
      <c r="J92" s="59">
        <v>2015</v>
      </c>
      <c r="K92" s="59">
        <v>2019</v>
      </c>
      <c r="L92" s="97">
        <f>F92*VLOOKUP(B92,tab_Tecnologias_TE_RE!$A$2:$C$101,3,0)</f>
        <v>2000</v>
      </c>
      <c r="M92" s="95">
        <f>VLOOKUP(B92,tab_Tecnologias_TE_RE!$A$2:$W$101,COLUMN(tab_Tecnologias_TE_RE!$W$1),0)</f>
        <v>8</v>
      </c>
    </row>
    <row r="93" spans="1:13">
      <c r="A93" s="94">
        <v>5091</v>
      </c>
      <c r="B93">
        <v>406</v>
      </c>
      <c r="C93" s="95" t="str">
        <f>VLOOKUP(B93,tab_Tecnologias_TE_RE!$A$1:$B$101,2,0)</f>
        <v>EOL Offshore_Sul_2020-2029</v>
      </c>
      <c r="D93" s="151" t="s">
        <v>151</v>
      </c>
      <c r="E93" s="17">
        <v>2</v>
      </c>
      <c r="F93" s="124">
        <v>7000</v>
      </c>
      <c r="G93" s="96" t="str">
        <f t="shared" si="1"/>
        <v>EOL Offshore_Sul_2020-2029_2_1_2020</v>
      </c>
      <c r="H93" s="23">
        <v>1</v>
      </c>
      <c r="I93" s="344" t="str">
        <f>VLOOKUP(H93,tab_tipo_expansao!$A$2:$B$4,2,0)</f>
        <v>opcional</v>
      </c>
      <c r="J93" s="59">
        <v>2020</v>
      </c>
      <c r="K93" s="59">
        <v>2029</v>
      </c>
      <c r="L93" s="97">
        <f>F93*VLOOKUP(B93,tab_Tecnologias_TE_RE!$A$2:$C$101,3,0)</f>
        <v>7000</v>
      </c>
      <c r="M93" s="95">
        <f>VLOOKUP(B93,tab_Tecnologias_TE_RE!$A$2:$W$101,COLUMN(tab_Tecnologias_TE_RE!$W$1),0)</f>
        <v>8</v>
      </c>
    </row>
    <row r="94" spans="1:13">
      <c r="A94" s="94">
        <v>5092</v>
      </c>
      <c r="B94">
        <v>407</v>
      </c>
      <c r="C94" s="95" t="str">
        <f>VLOOKUP(B94,tab_Tecnologias_TE_RE!$A$1:$B$101,2,0)</f>
        <v>EOL Offshore_Sul_2030-2039</v>
      </c>
      <c r="D94" s="151" t="s">
        <v>151</v>
      </c>
      <c r="E94" s="17">
        <v>2</v>
      </c>
      <c r="F94" s="124">
        <v>15000</v>
      </c>
      <c r="G94" s="96" t="str">
        <f t="shared" si="1"/>
        <v>EOL Offshore_Sul_2030-2039_2_1_2030</v>
      </c>
      <c r="H94" s="23">
        <v>1</v>
      </c>
      <c r="I94" s="344" t="str">
        <f>VLOOKUP(H94,tab_tipo_expansao!$A$2:$B$4,2,0)</f>
        <v>opcional</v>
      </c>
      <c r="J94" s="59">
        <v>2030</v>
      </c>
      <c r="K94" s="59">
        <v>2039</v>
      </c>
      <c r="L94" s="97">
        <f>F94*VLOOKUP(B94,tab_Tecnologias_TE_RE!$A$2:$C$101,3,0)</f>
        <v>15000</v>
      </c>
      <c r="M94" s="95">
        <f>VLOOKUP(B94,tab_Tecnologias_TE_RE!$A$2:$W$101,COLUMN(tab_Tecnologias_TE_RE!$W$1),0)</f>
        <v>8</v>
      </c>
    </row>
    <row r="95" spans="1:13">
      <c r="A95" s="94">
        <v>5093</v>
      </c>
      <c r="B95">
        <v>408</v>
      </c>
      <c r="C95" s="95" t="str">
        <f>VLOOKUP(B95,tab_Tecnologias_TE_RE!$A$1:$B$101,2,0)</f>
        <v>EOL Offshore_Sul_2040-2050</v>
      </c>
      <c r="D95" s="151" t="s">
        <v>151</v>
      </c>
      <c r="E95" s="17">
        <v>2</v>
      </c>
      <c r="F95" s="124">
        <v>20000</v>
      </c>
      <c r="G95" s="96" t="str">
        <f t="shared" si="1"/>
        <v>EOL Offshore_Sul_2040-2050_2_1_2040</v>
      </c>
      <c r="H95" s="23">
        <v>1</v>
      </c>
      <c r="I95" s="344" t="str">
        <f>VLOOKUP(H95,tab_tipo_expansao!$A$2:$B$4,2,0)</f>
        <v>opcional</v>
      </c>
      <c r="J95" s="59">
        <v>2040</v>
      </c>
      <c r="K95" s="59">
        <v>2050</v>
      </c>
      <c r="L95" s="97">
        <f>F95*VLOOKUP(B95,tab_Tecnologias_TE_RE!$A$2:$C$101,3,0)</f>
        <v>20000</v>
      </c>
      <c r="M95" s="95">
        <f>VLOOKUP(B95,tab_Tecnologias_TE_RE!$A$2:$W$101,COLUMN(tab_Tecnologias_TE_RE!$W$1),0)</f>
        <v>8</v>
      </c>
    </row>
    <row r="96" spans="1:13">
      <c r="A96" s="94">
        <v>5094</v>
      </c>
      <c r="B96">
        <v>409</v>
      </c>
      <c r="C96" s="95" t="str">
        <f>VLOOKUP(B96,tab_Tecnologias_TE_RE!$A$1:$B$101,2,0)</f>
        <v>EOL Offshore_NE_2015-2019</v>
      </c>
      <c r="D96" s="151" t="s">
        <v>150</v>
      </c>
      <c r="E96" s="17">
        <v>3</v>
      </c>
      <c r="F96" s="124">
        <v>6000</v>
      </c>
      <c r="G96" s="96" t="str">
        <f t="shared" si="1"/>
        <v>EOL Offshore_NE_2015-2019_3_1_2015</v>
      </c>
      <c r="H96" s="23">
        <v>1</v>
      </c>
      <c r="I96" s="344" t="str">
        <f>VLOOKUP(H96,tab_tipo_expansao!$A$2:$B$4,2,0)</f>
        <v>opcional</v>
      </c>
      <c r="J96" s="59">
        <v>2015</v>
      </c>
      <c r="K96" s="59">
        <v>2019</v>
      </c>
      <c r="L96" s="97">
        <f>F96*VLOOKUP(B96,tab_Tecnologias_TE_RE!$A$2:$C$101,3,0)</f>
        <v>6000</v>
      </c>
      <c r="M96" s="95">
        <f>VLOOKUP(B96,tab_Tecnologias_TE_RE!$A$2:$W$101,COLUMN(tab_Tecnologias_TE_RE!$W$1),0)</f>
        <v>8</v>
      </c>
    </row>
    <row r="97" spans="1:13">
      <c r="A97" s="94">
        <v>5095</v>
      </c>
      <c r="B97">
        <v>410</v>
      </c>
      <c r="C97" s="95" t="str">
        <f>VLOOKUP(B97,tab_Tecnologias_TE_RE!$A$1:$B$101,2,0)</f>
        <v>EOL Offshore_NE_2020-2029</v>
      </c>
      <c r="D97" s="151" t="s">
        <v>150</v>
      </c>
      <c r="E97" s="17">
        <v>3</v>
      </c>
      <c r="F97" s="124">
        <v>18000</v>
      </c>
      <c r="G97" s="96" t="str">
        <f t="shared" si="1"/>
        <v>EOL Offshore_NE_2020-2029_3_1_2020</v>
      </c>
      <c r="H97" s="23">
        <v>1</v>
      </c>
      <c r="I97" s="344" t="str">
        <f>VLOOKUP(H97,tab_tipo_expansao!$A$2:$B$4,2,0)</f>
        <v>opcional</v>
      </c>
      <c r="J97" s="59">
        <v>2020</v>
      </c>
      <c r="K97" s="59">
        <v>2029</v>
      </c>
      <c r="L97" s="97">
        <f>F97*VLOOKUP(B97,tab_Tecnologias_TE_RE!$A$2:$C$101,3,0)</f>
        <v>18000</v>
      </c>
      <c r="M97" s="95">
        <f>VLOOKUP(B97,tab_Tecnologias_TE_RE!$A$2:$W$101,COLUMN(tab_Tecnologias_TE_RE!$W$1),0)</f>
        <v>8</v>
      </c>
    </row>
    <row r="98" spans="1:13">
      <c r="A98" s="94">
        <v>5096</v>
      </c>
      <c r="B98">
        <v>411</v>
      </c>
      <c r="C98" s="95" t="str">
        <f>VLOOKUP(B98,tab_Tecnologias_TE_RE!$A$1:$B$101,2,0)</f>
        <v>EOL Offshore_NE_2030-2039</v>
      </c>
      <c r="D98" s="151" t="s">
        <v>150</v>
      </c>
      <c r="E98" s="17">
        <v>3</v>
      </c>
      <c r="F98" s="124">
        <v>30000</v>
      </c>
      <c r="G98" s="96" t="str">
        <f t="shared" si="1"/>
        <v>EOL Offshore_NE_2030-2039_3_1_2030</v>
      </c>
      <c r="H98" s="23">
        <v>1</v>
      </c>
      <c r="I98" s="344" t="str">
        <f>VLOOKUP(H98,tab_tipo_expansao!$A$2:$B$4,2,0)</f>
        <v>opcional</v>
      </c>
      <c r="J98" s="59">
        <v>2030</v>
      </c>
      <c r="K98" s="59">
        <v>2039</v>
      </c>
      <c r="L98" s="97">
        <f>F98*VLOOKUP(B98,tab_Tecnologias_TE_RE!$A$2:$C$101,3,0)</f>
        <v>30000</v>
      </c>
      <c r="M98" s="95">
        <f>VLOOKUP(B98,tab_Tecnologias_TE_RE!$A$2:$W$101,COLUMN(tab_Tecnologias_TE_RE!$W$1),0)</f>
        <v>8</v>
      </c>
    </row>
    <row r="99" spans="1:13">
      <c r="A99" s="94">
        <v>5097</v>
      </c>
      <c r="B99">
        <v>412</v>
      </c>
      <c r="C99" s="95" t="str">
        <f>VLOOKUP(B99,tab_Tecnologias_TE_RE!$A$1:$B$101,2,0)</f>
        <v>EOL Offshore_NE_2040-2050</v>
      </c>
      <c r="D99" s="151" t="s">
        <v>150</v>
      </c>
      <c r="E99" s="17">
        <v>3</v>
      </c>
      <c r="F99" s="124">
        <v>40000</v>
      </c>
      <c r="G99" s="96" t="str">
        <f t="shared" si="1"/>
        <v>EOL Offshore_NE_2040-2050_3_1_2040</v>
      </c>
      <c r="H99" s="23">
        <v>1</v>
      </c>
      <c r="I99" s="344" t="str">
        <f>VLOOKUP(H99,tab_tipo_expansao!$A$2:$B$4,2,0)</f>
        <v>opcional</v>
      </c>
      <c r="J99" s="59">
        <v>2040</v>
      </c>
      <c r="K99" s="59">
        <v>2050</v>
      </c>
      <c r="L99" s="97">
        <f>F99*VLOOKUP(B99,tab_Tecnologias_TE_RE!$A$2:$C$101,3,0)</f>
        <v>40000</v>
      </c>
      <c r="M99" s="95">
        <f>VLOOKUP(B99,tab_Tecnologias_TE_RE!$A$2:$W$101,COLUMN(tab_Tecnologias_TE_RE!$W$1),0)</f>
        <v>8</v>
      </c>
    </row>
    <row r="100" spans="1:13">
      <c r="A100" s="94">
        <v>5098</v>
      </c>
      <c r="B100" s="85">
        <v>315</v>
      </c>
      <c r="C100" s="95" t="str">
        <f>VLOOKUP(B100,tab_Tecnologias_TE_RE!$A$1:$B$101,2,0)</f>
        <v>CANA_cond_BagaçoPalha</v>
      </c>
      <c r="D100" s="151" t="s">
        <v>148</v>
      </c>
      <c r="E100" s="17">
        <v>1</v>
      </c>
      <c r="F100" s="124">
        <v>400</v>
      </c>
      <c r="G100" s="96" t="str">
        <f t="shared" si="1"/>
        <v>CANA_cond_BagaçoPalha_1_3_2030</v>
      </c>
      <c r="H100" s="23">
        <v>3</v>
      </c>
      <c r="I100" s="344" t="str">
        <f>VLOOKUP(H100,tab_tipo_expansao!$A$2:$B$4,2,0)</f>
        <v>não_considerar</v>
      </c>
      <c r="J100" s="59">
        <v>2030</v>
      </c>
      <c r="K100" s="59">
        <v>2050</v>
      </c>
      <c r="L100" s="97">
        <f>F100*VLOOKUP(B100,tab_Tecnologias_TE_RE!$A$2:$C$101,3,0)</f>
        <v>400</v>
      </c>
      <c r="M100" s="95">
        <f>VLOOKUP(B100,tab_Tecnologias_TE_RE!$A$2:$W$101,COLUMN(tab_Tecnologias_TE_RE!$W$1),0)</f>
        <v>7</v>
      </c>
    </row>
    <row r="101" spans="1:13">
      <c r="A101" s="94">
        <v>5099</v>
      </c>
      <c r="B101" s="85">
        <v>315</v>
      </c>
      <c r="C101" s="95" t="str">
        <f>VLOOKUP(B101,tab_Tecnologias_TE_RE!$A$1:$B$101,2,0)</f>
        <v>CANA_cond_BagaçoPalha</v>
      </c>
      <c r="D101" s="151" t="s">
        <v>148</v>
      </c>
      <c r="E101" s="17">
        <v>1</v>
      </c>
      <c r="F101" s="124">
        <v>400</v>
      </c>
      <c r="G101" s="96" t="str">
        <f t="shared" si="1"/>
        <v>CANA_cond_BagaçoPalha_1_3_2031</v>
      </c>
      <c r="H101" s="23">
        <v>3</v>
      </c>
      <c r="I101" s="344" t="str">
        <f>VLOOKUP(H101,tab_tipo_expansao!$A$2:$B$4,2,0)</f>
        <v>não_considerar</v>
      </c>
      <c r="J101" s="59">
        <v>2031</v>
      </c>
      <c r="K101" s="59">
        <v>2050</v>
      </c>
      <c r="L101" s="97">
        <f>F101*VLOOKUP(B101,tab_Tecnologias_TE_RE!$A$2:$C$101,3,0)</f>
        <v>400</v>
      </c>
      <c r="M101" s="95">
        <f>VLOOKUP(B101,tab_Tecnologias_TE_RE!$A$2:$W$101,COLUMN(tab_Tecnologias_TE_RE!$W$1),0)</f>
        <v>7</v>
      </c>
    </row>
    <row r="102" spans="1:13">
      <c r="A102" s="94">
        <v>5100</v>
      </c>
      <c r="B102" s="85">
        <v>315</v>
      </c>
      <c r="C102" s="95" t="str">
        <f>VLOOKUP(B102,tab_Tecnologias_TE_RE!$A$1:$B$101,2,0)</f>
        <v>CANA_cond_BagaçoPalha</v>
      </c>
      <c r="D102" s="151" t="s">
        <v>148</v>
      </c>
      <c r="E102" s="17">
        <v>1</v>
      </c>
      <c r="F102" s="124">
        <v>400</v>
      </c>
      <c r="G102" s="96" t="str">
        <f t="shared" si="1"/>
        <v>CANA_cond_BagaçoPalha_1_3_2032</v>
      </c>
      <c r="H102" s="23">
        <v>3</v>
      </c>
      <c r="I102" s="344" t="str">
        <f>VLOOKUP(H102,tab_tipo_expansao!$A$2:$B$4,2,0)</f>
        <v>não_considerar</v>
      </c>
      <c r="J102" s="59">
        <v>2032</v>
      </c>
      <c r="K102" s="59">
        <v>2050</v>
      </c>
      <c r="L102" s="97">
        <f>F102*VLOOKUP(B102,tab_Tecnologias_TE_RE!$A$2:$C$101,3,0)</f>
        <v>400</v>
      </c>
      <c r="M102" s="95">
        <f>VLOOKUP(B102,tab_Tecnologias_TE_RE!$A$2:$W$101,COLUMN(tab_Tecnologias_TE_RE!$W$1),0)</f>
        <v>7</v>
      </c>
    </row>
    <row r="103" spans="1:13">
      <c r="A103" s="94">
        <v>5101</v>
      </c>
      <c r="B103" s="85">
        <v>315</v>
      </c>
      <c r="C103" s="95" t="str">
        <f>VLOOKUP(B103,tab_Tecnologias_TE_RE!$A$1:$B$101,2,0)</f>
        <v>CANA_cond_BagaçoPalha</v>
      </c>
      <c r="D103" s="151" t="s">
        <v>148</v>
      </c>
      <c r="E103" s="17">
        <v>1</v>
      </c>
      <c r="F103" s="124">
        <v>400</v>
      </c>
      <c r="G103" s="96" t="str">
        <f t="shared" si="1"/>
        <v>CANA_cond_BagaçoPalha_1_3_2033</v>
      </c>
      <c r="H103" s="23">
        <v>3</v>
      </c>
      <c r="I103" s="344" t="str">
        <f>VLOOKUP(H103,tab_tipo_expansao!$A$2:$B$4,2,0)</f>
        <v>não_considerar</v>
      </c>
      <c r="J103" s="59">
        <v>2033</v>
      </c>
      <c r="K103" s="59">
        <v>2050</v>
      </c>
      <c r="L103" s="97">
        <f>F103*VLOOKUP(B103,tab_Tecnologias_TE_RE!$A$2:$C$101,3,0)</f>
        <v>400</v>
      </c>
      <c r="M103" s="95">
        <f>VLOOKUP(B103,tab_Tecnologias_TE_RE!$A$2:$W$101,COLUMN(tab_Tecnologias_TE_RE!$W$1),0)</f>
        <v>7</v>
      </c>
    </row>
    <row r="104" spans="1:13">
      <c r="A104" s="94">
        <v>5102</v>
      </c>
      <c r="B104" s="85">
        <v>315</v>
      </c>
      <c r="C104" s="95" t="str">
        <f>VLOOKUP(B104,tab_Tecnologias_TE_RE!$A$1:$B$101,2,0)</f>
        <v>CANA_cond_BagaçoPalha</v>
      </c>
      <c r="D104" s="151" t="s">
        <v>148</v>
      </c>
      <c r="E104" s="17">
        <v>1</v>
      </c>
      <c r="F104" s="124">
        <v>400</v>
      </c>
      <c r="G104" s="96" t="str">
        <f t="shared" si="1"/>
        <v>CANA_cond_BagaçoPalha_1_3_2034</v>
      </c>
      <c r="H104" s="23">
        <v>3</v>
      </c>
      <c r="I104" s="344" t="str">
        <f>VLOOKUP(H104,tab_tipo_expansao!$A$2:$B$4,2,0)</f>
        <v>não_considerar</v>
      </c>
      <c r="J104" s="59">
        <v>2034</v>
      </c>
      <c r="K104" s="59">
        <v>2050</v>
      </c>
      <c r="L104" s="97">
        <f>F104*VLOOKUP(B104,tab_Tecnologias_TE_RE!$A$2:$C$101,3,0)</f>
        <v>400</v>
      </c>
      <c r="M104" s="95">
        <f>VLOOKUP(B104,tab_Tecnologias_TE_RE!$A$2:$W$101,COLUMN(tab_Tecnologias_TE_RE!$W$1),0)</f>
        <v>7</v>
      </c>
    </row>
    <row r="105" spans="1:13">
      <c r="A105" s="94">
        <v>5103</v>
      </c>
      <c r="B105" s="85">
        <v>315</v>
      </c>
      <c r="C105" s="95" t="str">
        <f>VLOOKUP(B105,tab_Tecnologias_TE_RE!$A$1:$B$101,2,0)</f>
        <v>CANA_cond_BagaçoPalha</v>
      </c>
      <c r="D105" s="151" t="s">
        <v>148</v>
      </c>
      <c r="E105" s="17">
        <v>1</v>
      </c>
      <c r="F105" s="124">
        <v>400</v>
      </c>
      <c r="G105" s="96" t="str">
        <f t="shared" si="1"/>
        <v>CANA_cond_BagaçoPalha_1_3_2035</v>
      </c>
      <c r="H105" s="23">
        <v>3</v>
      </c>
      <c r="I105" s="344" t="str">
        <f>VLOOKUP(H105,tab_tipo_expansao!$A$2:$B$4,2,0)</f>
        <v>não_considerar</v>
      </c>
      <c r="J105" s="59">
        <v>2035</v>
      </c>
      <c r="K105" s="59">
        <v>2050</v>
      </c>
      <c r="L105" s="97">
        <f>F105*VLOOKUP(B105,tab_Tecnologias_TE_RE!$A$2:$C$101,3,0)</f>
        <v>400</v>
      </c>
      <c r="M105" s="95">
        <f>VLOOKUP(B105,tab_Tecnologias_TE_RE!$A$2:$W$101,COLUMN(tab_Tecnologias_TE_RE!$W$1),0)</f>
        <v>7</v>
      </c>
    </row>
    <row r="106" spans="1:13">
      <c r="A106" s="94">
        <v>5104</v>
      </c>
      <c r="B106" s="85">
        <v>315</v>
      </c>
      <c r="C106" s="95" t="str">
        <f>VLOOKUP(B106,tab_Tecnologias_TE_RE!$A$1:$B$101,2,0)</f>
        <v>CANA_cond_BagaçoPalha</v>
      </c>
      <c r="D106" s="151" t="s">
        <v>148</v>
      </c>
      <c r="E106" s="17">
        <v>1</v>
      </c>
      <c r="F106" s="124">
        <v>400</v>
      </c>
      <c r="G106" s="96" t="str">
        <f t="shared" si="1"/>
        <v>CANA_cond_BagaçoPalha_1_3_2036</v>
      </c>
      <c r="H106" s="23">
        <v>3</v>
      </c>
      <c r="I106" s="344" t="str">
        <f>VLOOKUP(H106,tab_tipo_expansao!$A$2:$B$4,2,0)</f>
        <v>não_considerar</v>
      </c>
      <c r="J106" s="59">
        <v>2036</v>
      </c>
      <c r="K106" s="59">
        <v>2050</v>
      </c>
      <c r="L106" s="97">
        <f>F106*VLOOKUP(B106,tab_Tecnologias_TE_RE!$A$2:$C$101,3,0)</f>
        <v>400</v>
      </c>
      <c r="M106" s="95">
        <f>VLOOKUP(B106,tab_Tecnologias_TE_RE!$A$2:$W$101,COLUMN(tab_Tecnologias_TE_RE!$W$1),0)</f>
        <v>7</v>
      </c>
    </row>
    <row r="107" spans="1:13">
      <c r="A107" s="94">
        <v>5105</v>
      </c>
      <c r="B107" s="85">
        <v>315</v>
      </c>
      <c r="C107" s="95" t="str">
        <f>VLOOKUP(B107,tab_Tecnologias_TE_RE!$A$1:$B$101,2,0)</f>
        <v>CANA_cond_BagaçoPalha</v>
      </c>
      <c r="D107" s="151" t="s">
        <v>148</v>
      </c>
      <c r="E107" s="17">
        <v>1</v>
      </c>
      <c r="F107" s="124">
        <v>400</v>
      </c>
      <c r="G107" s="96" t="str">
        <f t="shared" si="1"/>
        <v>CANA_cond_BagaçoPalha_1_3_2037</v>
      </c>
      <c r="H107" s="23">
        <v>3</v>
      </c>
      <c r="I107" s="344" t="str">
        <f>VLOOKUP(H107,tab_tipo_expansao!$A$2:$B$4,2,0)</f>
        <v>não_considerar</v>
      </c>
      <c r="J107" s="59">
        <v>2037</v>
      </c>
      <c r="K107" s="59">
        <v>2050</v>
      </c>
      <c r="L107" s="97">
        <f>F107*VLOOKUP(B107,tab_Tecnologias_TE_RE!$A$2:$C$101,3,0)</f>
        <v>400</v>
      </c>
      <c r="M107" s="95">
        <f>VLOOKUP(B107,tab_Tecnologias_TE_RE!$A$2:$W$101,COLUMN(tab_Tecnologias_TE_RE!$W$1),0)</f>
        <v>7</v>
      </c>
    </row>
    <row r="108" spans="1:13">
      <c r="A108" s="94">
        <v>5106</v>
      </c>
      <c r="B108" s="85">
        <v>315</v>
      </c>
      <c r="C108" s="95" t="str">
        <f>VLOOKUP(B108,tab_Tecnologias_TE_RE!$A$1:$B$101,2,0)</f>
        <v>CANA_cond_BagaçoPalha</v>
      </c>
      <c r="D108" s="151" t="s">
        <v>148</v>
      </c>
      <c r="E108" s="17">
        <v>1</v>
      </c>
      <c r="F108" s="124">
        <v>400</v>
      </c>
      <c r="G108" s="96" t="str">
        <f t="shared" si="1"/>
        <v>CANA_cond_BagaçoPalha_1_3_2038</v>
      </c>
      <c r="H108" s="23">
        <v>3</v>
      </c>
      <c r="I108" s="344" t="str">
        <f>VLOOKUP(H108,tab_tipo_expansao!$A$2:$B$4,2,0)</f>
        <v>não_considerar</v>
      </c>
      <c r="J108" s="59">
        <v>2038</v>
      </c>
      <c r="K108" s="59">
        <v>2050</v>
      </c>
      <c r="L108" s="97">
        <f>F108*VLOOKUP(B108,tab_Tecnologias_TE_RE!$A$2:$C$101,3,0)</f>
        <v>400</v>
      </c>
      <c r="M108" s="95">
        <f>VLOOKUP(B108,tab_Tecnologias_TE_RE!$A$2:$W$101,COLUMN(tab_Tecnologias_TE_RE!$W$1),0)</f>
        <v>7</v>
      </c>
    </row>
    <row r="109" spans="1:13">
      <c r="A109" s="94">
        <v>5107</v>
      </c>
      <c r="B109" s="85">
        <v>315</v>
      </c>
      <c r="C109" s="95" t="str">
        <f>VLOOKUP(B109,tab_Tecnologias_TE_RE!$A$1:$B$101,2,0)</f>
        <v>CANA_cond_BagaçoPalha</v>
      </c>
      <c r="D109" s="151" t="s">
        <v>148</v>
      </c>
      <c r="E109" s="17">
        <v>1</v>
      </c>
      <c r="F109" s="124">
        <v>400</v>
      </c>
      <c r="G109" s="96" t="str">
        <f t="shared" si="1"/>
        <v>CANA_cond_BagaçoPalha_1_3_2039</v>
      </c>
      <c r="H109" s="23">
        <v>3</v>
      </c>
      <c r="I109" s="344" t="str">
        <f>VLOOKUP(H109,tab_tipo_expansao!$A$2:$B$4,2,0)</f>
        <v>não_considerar</v>
      </c>
      <c r="J109" s="59">
        <v>2039</v>
      </c>
      <c r="K109" s="59">
        <v>2050</v>
      </c>
      <c r="L109" s="97">
        <f>F109*VLOOKUP(B109,tab_Tecnologias_TE_RE!$A$2:$C$101,3,0)</f>
        <v>400</v>
      </c>
      <c r="M109" s="95">
        <f>VLOOKUP(B109,tab_Tecnologias_TE_RE!$A$2:$W$101,COLUMN(tab_Tecnologias_TE_RE!$W$1),0)</f>
        <v>7</v>
      </c>
    </row>
    <row r="110" spans="1:13">
      <c r="A110" s="94">
        <v>5108</v>
      </c>
      <c r="B110" s="85">
        <v>315</v>
      </c>
      <c r="C110" s="95" t="str">
        <f>VLOOKUP(B110,tab_Tecnologias_TE_RE!$A$1:$B$101,2,0)</f>
        <v>CANA_cond_BagaçoPalha</v>
      </c>
      <c r="D110" s="151" t="s">
        <v>148</v>
      </c>
      <c r="E110" s="17">
        <v>1</v>
      </c>
      <c r="F110" s="124">
        <v>400</v>
      </c>
      <c r="G110" s="96" t="str">
        <f t="shared" si="1"/>
        <v>CANA_cond_BagaçoPalha_1_3_2040</v>
      </c>
      <c r="H110" s="23">
        <v>3</v>
      </c>
      <c r="I110" s="344" t="str">
        <f>VLOOKUP(H110,tab_tipo_expansao!$A$2:$B$4,2,0)</f>
        <v>não_considerar</v>
      </c>
      <c r="J110" s="59">
        <v>2040</v>
      </c>
      <c r="K110" s="59">
        <v>2050</v>
      </c>
      <c r="L110" s="97">
        <f>F110*VLOOKUP(B110,tab_Tecnologias_TE_RE!$A$2:$C$101,3,0)</f>
        <v>400</v>
      </c>
      <c r="M110" s="95">
        <f>VLOOKUP(B110,tab_Tecnologias_TE_RE!$A$2:$W$101,COLUMN(tab_Tecnologias_TE_RE!$W$1),0)</f>
        <v>7</v>
      </c>
    </row>
    <row r="111" spans="1:13">
      <c r="A111" s="94">
        <v>5109</v>
      </c>
      <c r="B111" s="85">
        <v>315</v>
      </c>
      <c r="C111" s="95" t="str">
        <f>VLOOKUP(B111,tab_Tecnologias_TE_RE!$A$1:$B$101,2,0)</f>
        <v>CANA_cond_BagaçoPalha</v>
      </c>
      <c r="D111" s="151" t="s">
        <v>148</v>
      </c>
      <c r="E111" s="17">
        <v>1</v>
      </c>
      <c r="F111" s="124">
        <v>400</v>
      </c>
      <c r="G111" s="96" t="str">
        <f t="shared" si="1"/>
        <v>CANA_cond_BagaçoPalha_1_3_2041</v>
      </c>
      <c r="H111" s="23">
        <v>3</v>
      </c>
      <c r="I111" s="344" t="str">
        <f>VLOOKUP(H111,tab_tipo_expansao!$A$2:$B$4,2,0)</f>
        <v>não_considerar</v>
      </c>
      <c r="J111" s="59">
        <v>2041</v>
      </c>
      <c r="K111" s="59">
        <v>2050</v>
      </c>
      <c r="L111" s="97">
        <f>F111*VLOOKUP(B111,tab_Tecnologias_TE_RE!$A$2:$C$101,3,0)</f>
        <v>400</v>
      </c>
      <c r="M111" s="95">
        <f>VLOOKUP(B111,tab_Tecnologias_TE_RE!$A$2:$W$101,COLUMN(tab_Tecnologias_TE_RE!$W$1),0)</f>
        <v>7</v>
      </c>
    </row>
    <row r="112" spans="1:13">
      <c r="A112" s="94">
        <v>5110</v>
      </c>
      <c r="B112" s="85">
        <v>315</v>
      </c>
      <c r="C112" s="95" t="str">
        <f>VLOOKUP(B112,tab_Tecnologias_TE_RE!$A$1:$B$101,2,0)</f>
        <v>CANA_cond_BagaçoPalha</v>
      </c>
      <c r="D112" s="151" t="s">
        <v>148</v>
      </c>
      <c r="E112" s="17">
        <v>1</v>
      </c>
      <c r="F112" s="124">
        <v>400</v>
      </c>
      <c r="G112" s="96" t="str">
        <f t="shared" si="1"/>
        <v>CANA_cond_BagaçoPalha_1_3_2042</v>
      </c>
      <c r="H112" s="23">
        <v>3</v>
      </c>
      <c r="I112" s="344" t="str">
        <f>VLOOKUP(H112,tab_tipo_expansao!$A$2:$B$4,2,0)</f>
        <v>não_considerar</v>
      </c>
      <c r="J112" s="59">
        <v>2042</v>
      </c>
      <c r="K112" s="59">
        <v>2050</v>
      </c>
      <c r="L112" s="97">
        <f>F112*VLOOKUP(B112,tab_Tecnologias_TE_RE!$A$2:$C$101,3,0)</f>
        <v>400</v>
      </c>
      <c r="M112" s="95">
        <f>VLOOKUP(B112,tab_Tecnologias_TE_RE!$A$2:$W$101,COLUMN(tab_Tecnologias_TE_RE!$W$1),0)</f>
        <v>7</v>
      </c>
    </row>
    <row r="113" spans="1:13">
      <c r="A113" s="94">
        <v>5111</v>
      </c>
      <c r="B113" s="85">
        <v>315</v>
      </c>
      <c r="C113" s="95" t="str">
        <f>VLOOKUP(B113,tab_Tecnologias_TE_RE!$A$1:$B$101,2,0)</f>
        <v>CANA_cond_BagaçoPalha</v>
      </c>
      <c r="D113" s="151" t="s">
        <v>148</v>
      </c>
      <c r="E113" s="17">
        <v>1</v>
      </c>
      <c r="F113" s="124">
        <v>400</v>
      </c>
      <c r="G113" s="96" t="str">
        <f t="shared" si="1"/>
        <v>CANA_cond_BagaçoPalha_1_3_2043</v>
      </c>
      <c r="H113" s="23">
        <v>3</v>
      </c>
      <c r="I113" s="344" t="str">
        <f>VLOOKUP(H113,tab_tipo_expansao!$A$2:$B$4,2,0)</f>
        <v>não_considerar</v>
      </c>
      <c r="J113" s="59">
        <v>2043</v>
      </c>
      <c r="K113" s="59">
        <v>2050</v>
      </c>
      <c r="L113" s="97">
        <f>F113*VLOOKUP(B113,tab_Tecnologias_TE_RE!$A$2:$C$101,3,0)</f>
        <v>400</v>
      </c>
      <c r="M113" s="95">
        <f>VLOOKUP(B113,tab_Tecnologias_TE_RE!$A$2:$W$101,COLUMN(tab_Tecnologias_TE_RE!$W$1),0)</f>
        <v>7</v>
      </c>
    </row>
    <row r="114" spans="1:13">
      <c r="A114" s="94">
        <v>5112</v>
      </c>
      <c r="B114" s="85">
        <v>315</v>
      </c>
      <c r="C114" s="95" t="str">
        <f>VLOOKUP(B114,tab_Tecnologias_TE_RE!$A$1:$B$101,2,0)</f>
        <v>CANA_cond_BagaçoPalha</v>
      </c>
      <c r="D114" s="151" t="s">
        <v>148</v>
      </c>
      <c r="E114" s="17">
        <v>1</v>
      </c>
      <c r="F114" s="124">
        <v>400</v>
      </c>
      <c r="G114" s="96" t="str">
        <f t="shared" si="1"/>
        <v>CANA_cond_BagaçoPalha_1_3_2044</v>
      </c>
      <c r="H114" s="23">
        <v>3</v>
      </c>
      <c r="I114" s="344" t="str">
        <f>VLOOKUP(H114,tab_tipo_expansao!$A$2:$B$4,2,0)</f>
        <v>não_considerar</v>
      </c>
      <c r="J114" s="59">
        <v>2044</v>
      </c>
      <c r="K114" s="59">
        <v>2050</v>
      </c>
      <c r="L114" s="97">
        <f>F114*VLOOKUP(B114,tab_Tecnologias_TE_RE!$A$2:$C$101,3,0)</f>
        <v>400</v>
      </c>
      <c r="M114" s="95">
        <f>VLOOKUP(B114,tab_Tecnologias_TE_RE!$A$2:$W$101,COLUMN(tab_Tecnologias_TE_RE!$W$1),0)</f>
        <v>7</v>
      </c>
    </row>
    <row r="115" spans="1:13">
      <c r="A115" s="94">
        <v>5113</v>
      </c>
      <c r="B115" s="85">
        <v>315</v>
      </c>
      <c r="C115" s="95" t="str">
        <f>VLOOKUP(B115,tab_Tecnologias_TE_RE!$A$1:$B$101,2,0)</f>
        <v>CANA_cond_BagaçoPalha</v>
      </c>
      <c r="D115" s="151" t="s">
        <v>148</v>
      </c>
      <c r="E115" s="17">
        <v>1</v>
      </c>
      <c r="F115" s="124">
        <v>400</v>
      </c>
      <c r="G115" s="96" t="str">
        <f t="shared" si="1"/>
        <v>CANA_cond_BagaçoPalha_1_3_2045</v>
      </c>
      <c r="H115" s="23">
        <v>3</v>
      </c>
      <c r="I115" s="344" t="str">
        <f>VLOOKUP(H115,tab_tipo_expansao!$A$2:$B$4,2,0)</f>
        <v>não_considerar</v>
      </c>
      <c r="J115" s="59">
        <v>2045</v>
      </c>
      <c r="K115" s="59">
        <v>2050</v>
      </c>
      <c r="L115" s="97">
        <f>F115*VLOOKUP(B115,tab_Tecnologias_TE_RE!$A$2:$C$101,3,0)</f>
        <v>400</v>
      </c>
      <c r="M115" s="95">
        <f>VLOOKUP(B115,tab_Tecnologias_TE_RE!$A$2:$W$101,COLUMN(tab_Tecnologias_TE_RE!$W$1),0)</f>
        <v>7</v>
      </c>
    </row>
    <row r="116" spans="1:13">
      <c r="A116" s="94">
        <v>5114</v>
      </c>
      <c r="B116" s="85">
        <v>315</v>
      </c>
      <c r="C116" s="95" t="str">
        <f>VLOOKUP(B116,tab_Tecnologias_TE_RE!$A$1:$B$101,2,0)</f>
        <v>CANA_cond_BagaçoPalha</v>
      </c>
      <c r="D116" s="151" t="s">
        <v>148</v>
      </c>
      <c r="E116" s="17">
        <v>1</v>
      </c>
      <c r="F116" s="124">
        <v>400</v>
      </c>
      <c r="G116" s="96" t="str">
        <f t="shared" si="1"/>
        <v>CANA_cond_BagaçoPalha_1_3_2046</v>
      </c>
      <c r="H116" s="23">
        <v>3</v>
      </c>
      <c r="I116" s="344" t="str">
        <f>VLOOKUP(H116,tab_tipo_expansao!$A$2:$B$4,2,0)</f>
        <v>não_considerar</v>
      </c>
      <c r="J116" s="59">
        <v>2046</v>
      </c>
      <c r="K116" s="59">
        <v>2050</v>
      </c>
      <c r="L116" s="97">
        <f>F116*VLOOKUP(B116,tab_Tecnologias_TE_RE!$A$2:$C$101,3,0)</f>
        <v>400</v>
      </c>
      <c r="M116" s="95">
        <f>VLOOKUP(B116,tab_Tecnologias_TE_RE!$A$2:$W$101,COLUMN(tab_Tecnologias_TE_RE!$W$1),0)</f>
        <v>7</v>
      </c>
    </row>
    <row r="117" spans="1:13">
      <c r="A117" s="94">
        <v>5115</v>
      </c>
      <c r="B117" s="85">
        <v>315</v>
      </c>
      <c r="C117" s="95" t="str">
        <f>VLOOKUP(B117,tab_Tecnologias_TE_RE!$A$1:$B$101,2,0)</f>
        <v>CANA_cond_BagaçoPalha</v>
      </c>
      <c r="D117" s="151" t="s">
        <v>148</v>
      </c>
      <c r="E117" s="17">
        <v>1</v>
      </c>
      <c r="F117" s="124">
        <v>400</v>
      </c>
      <c r="G117" s="96" t="str">
        <f t="shared" si="1"/>
        <v>CANA_cond_BagaçoPalha_1_3_2047</v>
      </c>
      <c r="H117" s="23">
        <v>3</v>
      </c>
      <c r="I117" s="344" t="str">
        <f>VLOOKUP(H117,tab_tipo_expansao!$A$2:$B$4,2,0)</f>
        <v>não_considerar</v>
      </c>
      <c r="J117" s="59">
        <v>2047</v>
      </c>
      <c r="K117" s="59">
        <v>2050</v>
      </c>
      <c r="L117" s="97">
        <f>F117*VLOOKUP(B117,tab_Tecnologias_TE_RE!$A$2:$C$101,3,0)</f>
        <v>400</v>
      </c>
      <c r="M117" s="95">
        <f>VLOOKUP(B117,tab_Tecnologias_TE_RE!$A$2:$W$101,COLUMN(tab_Tecnologias_TE_RE!$W$1),0)</f>
        <v>7</v>
      </c>
    </row>
    <row r="118" spans="1:13">
      <c r="A118" s="94">
        <v>5116</v>
      </c>
      <c r="B118" s="85">
        <v>315</v>
      </c>
      <c r="C118" s="95" t="str">
        <f>VLOOKUP(B118,tab_Tecnologias_TE_RE!$A$1:$B$101,2,0)</f>
        <v>CANA_cond_BagaçoPalha</v>
      </c>
      <c r="D118" s="151" t="s">
        <v>148</v>
      </c>
      <c r="E118" s="17">
        <v>1</v>
      </c>
      <c r="F118" s="124">
        <v>400</v>
      </c>
      <c r="G118" s="96" t="str">
        <f t="shared" si="1"/>
        <v>CANA_cond_BagaçoPalha_1_3_2048</v>
      </c>
      <c r="H118" s="23">
        <v>3</v>
      </c>
      <c r="I118" s="344" t="str">
        <f>VLOOKUP(H118,tab_tipo_expansao!$A$2:$B$4,2,0)</f>
        <v>não_considerar</v>
      </c>
      <c r="J118" s="59">
        <v>2048</v>
      </c>
      <c r="K118" s="59">
        <v>2050</v>
      </c>
      <c r="L118" s="97">
        <f>F118*VLOOKUP(B118,tab_Tecnologias_TE_RE!$A$2:$C$101,3,0)</f>
        <v>400</v>
      </c>
      <c r="M118" s="95">
        <f>VLOOKUP(B118,tab_Tecnologias_TE_RE!$A$2:$W$101,COLUMN(tab_Tecnologias_TE_RE!$W$1),0)</f>
        <v>7</v>
      </c>
    </row>
    <row r="119" spans="1:13">
      <c r="A119" s="94">
        <v>5117</v>
      </c>
      <c r="B119" s="85">
        <v>315</v>
      </c>
      <c r="C119" s="95" t="str">
        <f>VLOOKUP(B119,tab_Tecnologias_TE_RE!$A$1:$B$101,2,0)</f>
        <v>CANA_cond_BagaçoPalha</v>
      </c>
      <c r="D119" s="151" t="s">
        <v>148</v>
      </c>
      <c r="E119" s="17">
        <v>1</v>
      </c>
      <c r="F119" s="124">
        <v>400</v>
      </c>
      <c r="G119" s="96" t="str">
        <f t="shared" si="1"/>
        <v>CANA_cond_BagaçoPalha_1_3_2049</v>
      </c>
      <c r="H119" s="23">
        <v>3</v>
      </c>
      <c r="I119" s="344" t="str">
        <f>VLOOKUP(H119,tab_tipo_expansao!$A$2:$B$4,2,0)</f>
        <v>não_considerar</v>
      </c>
      <c r="J119" s="59">
        <v>2049</v>
      </c>
      <c r="K119" s="59">
        <v>2050</v>
      </c>
      <c r="L119" s="97">
        <f>F119*VLOOKUP(B119,tab_Tecnologias_TE_RE!$A$2:$C$101,3,0)</f>
        <v>400</v>
      </c>
      <c r="M119" s="95">
        <f>VLOOKUP(B119,tab_Tecnologias_TE_RE!$A$2:$W$101,COLUMN(tab_Tecnologias_TE_RE!$W$1),0)</f>
        <v>7</v>
      </c>
    </row>
    <row r="120" spans="1:13">
      <c r="A120" s="94">
        <v>5118</v>
      </c>
      <c r="B120" s="85">
        <v>315</v>
      </c>
      <c r="C120" s="95" t="str">
        <f>VLOOKUP(B120,tab_Tecnologias_TE_RE!$A$1:$B$101,2,0)</f>
        <v>CANA_cond_BagaçoPalha</v>
      </c>
      <c r="D120" s="151" t="s">
        <v>148</v>
      </c>
      <c r="E120" s="17">
        <v>1</v>
      </c>
      <c r="F120" s="124">
        <v>400</v>
      </c>
      <c r="G120" s="96" t="str">
        <f t="shared" si="1"/>
        <v>CANA_cond_BagaçoPalha_1_3_2050</v>
      </c>
      <c r="H120" s="23">
        <v>3</v>
      </c>
      <c r="I120" s="344" t="str">
        <f>VLOOKUP(H120,tab_tipo_expansao!$A$2:$B$4,2,0)</f>
        <v>não_considerar</v>
      </c>
      <c r="J120" s="59">
        <v>2050</v>
      </c>
      <c r="K120" s="59">
        <v>2050</v>
      </c>
      <c r="L120" s="97">
        <f>F120*VLOOKUP(B120,tab_Tecnologias_TE_RE!$A$2:$C$101,3,0)</f>
        <v>400</v>
      </c>
      <c r="M120" s="95">
        <f>VLOOKUP(B120,tab_Tecnologias_TE_RE!$A$2:$W$101,COLUMN(tab_Tecnologias_TE_RE!$W$1),0)</f>
        <v>7</v>
      </c>
    </row>
    <row r="121" spans="1:13">
      <c r="A121" s="94">
        <v>5119</v>
      </c>
      <c r="B121" s="85">
        <v>500</v>
      </c>
      <c r="C121" s="95" t="str">
        <f>VLOOKUP(B121,tab_Tecnologias_TE_RE!$A$1:$B$101,2,0)</f>
        <v>Potência_Complementar_2030-2050</v>
      </c>
      <c r="D121" s="151" t="s">
        <v>148</v>
      </c>
      <c r="E121" s="17">
        <v>1</v>
      </c>
      <c r="F121" s="124">
        <v>150000</v>
      </c>
      <c r="G121" s="96" t="str">
        <f t="shared" si="1"/>
        <v>Potência_Complementar_2030-2050_1_1_2030</v>
      </c>
      <c r="H121" s="23">
        <v>1</v>
      </c>
      <c r="I121" s="344" t="str">
        <f>VLOOKUP(H121,tab_tipo_expansao!$A$2:$B$4,2,0)</f>
        <v>opcional</v>
      </c>
      <c r="J121" s="59">
        <v>2030</v>
      </c>
      <c r="K121" s="59">
        <v>2050</v>
      </c>
      <c r="L121" s="97">
        <f>F121*VLOOKUP(B121,tab_Tecnologias_TE_RE!$A$2:$C$101,3,0)</f>
        <v>150000</v>
      </c>
      <c r="M121" s="95">
        <f>VLOOKUP(B121,tab_Tecnologias_TE_RE!$A$2:$W$101,COLUMN(tab_Tecnologias_TE_RE!$W$1),0)</f>
        <v>10</v>
      </c>
    </row>
    <row r="122" spans="1:13">
      <c r="A122" s="94">
        <v>5120</v>
      </c>
      <c r="B122" s="85">
        <v>500</v>
      </c>
      <c r="C122" s="95" t="str">
        <f>VLOOKUP(B122,tab_Tecnologias_TE_RE!$A$1:$B$101,2,0)</f>
        <v>Potência_Complementar_2030-2050</v>
      </c>
      <c r="D122" s="151" t="s">
        <v>153</v>
      </c>
      <c r="E122" s="17">
        <v>2</v>
      </c>
      <c r="F122" s="124">
        <v>150000</v>
      </c>
      <c r="G122" s="96" t="str">
        <f t="shared" si="1"/>
        <v>Potência_Complementar_2030-2050_2_1_2030</v>
      </c>
      <c r="H122" s="23">
        <v>1</v>
      </c>
      <c r="I122" s="344" t="str">
        <f>VLOOKUP(H122,tab_tipo_expansao!$A$2:$B$4,2,0)</f>
        <v>opcional</v>
      </c>
      <c r="J122" s="59">
        <v>2030</v>
      </c>
      <c r="K122" s="59">
        <v>2050</v>
      </c>
      <c r="L122" s="97">
        <f>F122*VLOOKUP(B122,tab_Tecnologias_TE_RE!$A$2:$C$101,3,0)</f>
        <v>150000</v>
      </c>
      <c r="M122" s="95">
        <f>VLOOKUP(B122,tab_Tecnologias_TE_RE!$A$2:$W$101,COLUMN(tab_Tecnologias_TE_RE!$W$1),0)</f>
        <v>10</v>
      </c>
    </row>
    <row r="123" spans="1:13">
      <c r="A123" s="94">
        <v>5121</v>
      </c>
      <c r="B123" s="85">
        <v>500</v>
      </c>
      <c r="C123" s="95" t="str">
        <f>VLOOKUP(B123,tab_Tecnologias_TE_RE!$A$1:$B$101,2,0)</f>
        <v>Potência_Complementar_2030-2050</v>
      </c>
      <c r="D123" s="151" t="s">
        <v>154</v>
      </c>
      <c r="E123" s="17">
        <v>3</v>
      </c>
      <c r="F123" s="124">
        <v>150000</v>
      </c>
      <c r="G123" s="96" t="str">
        <f t="shared" si="1"/>
        <v>Potência_Complementar_2030-2050_3_1_2030</v>
      </c>
      <c r="H123" s="23">
        <v>1</v>
      </c>
      <c r="I123" s="344" t="str">
        <f>VLOOKUP(H123,tab_tipo_expansao!$A$2:$B$4,2,0)</f>
        <v>opcional</v>
      </c>
      <c r="J123" s="59">
        <v>2030</v>
      </c>
      <c r="K123" s="59">
        <v>2050</v>
      </c>
      <c r="L123" s="97">
        <f>F123*VLOOKUP(B123,tab_Tecnologias_TE_RE!$A$2:$C$101,3,0)</f>
        <v>150000</v>
      </c>
      <c r="M123" s="95">
        <f>VLOOKUP(B123,tab_Tecnologias_TE_RE!$A$2:$W$101,COLUMN(tab_Tecnologias_TE_RE!$W$1),0)</f>
        <v>10</v>
      </c>
    </row>
    <row r="124" spans="1:13">
      <c r="A124" s="94">
        <v>5122</v>
      </c>
      <c r="B124" s="85">
        <v>500</v>
      </c>
      <c r="C124" s="95" t="str">
        <f>VLOOKUP(B124,tab_Tecnologias_TE_RE!$A$1:$B$101,2,0)</f>
        <v>Potência_Complementar_2030-2050</v>
      </c>
      <c r="D124" s="151" t="s">
        <v>155</v>
      </c>
      <c r="E124" s="17">
        <v>4</v>
      </c>
      <c r="F124" s="124">
        <v>150000</v>
      </c>
      <c r="G124" s="96" t="str">
        <f t="shared" si="1"/>
        <v>Potência_Complementar_2030-2050_4_1_2030</v>
      </c>
      <c r="H124" s="23">
        <v>1</v>
      </c>
      <c r="I124" s="344" t="str">
        <f>VLOOKUP(H124,tab_tipo_expansao!$A$2:$B$4,2,0)</f>
        <v>opcional</v>
      </c>
      <c r="J124" s="59">
        <v>2030</v>
      </c>
      <c r="K124" s="59">
        <v>2050</v>
      </c>
      <c r="L124" s="97">
        <f>F124*VLOOKUP(B124,tab_Tecnologias_TE_RE!$A$2:$C$101,3,0)</f>
        <v>150000</v>
      </c>
      <c r="M124" s="95">
        <f>VLOOKUP(B124,tab_Tecnologias_TE_RE!$A$2:$W$101,COLUMN(tab_Tecnologias_TE_RE!$W$1),0)</f>
        <v>10</v>
      </c>
    </row>
    <row r="125" spans="1:13">
      <c r="A125" s="94">
        <v>5123</v>
      </c>
      <c r="B125" s="85">
        <v>500</v>
      </c>
      <c r="C125" s="95" t="str">
        <f>VLOOKUP(B125,tab_Tecnologias_TE_RE!$A$1:$B$101,2,0)</f>
        <v>Potência_Complementar_2030-2050</v>
      </c>
      <c r="D125" s="151" t="s">
        <v>157</v>
      </c>
      <c r="E125" s="17">
        <v>6</v>
      </c>
      <c r="F125" s="124">
        <v>150000</v>
      </c>
      <c r="G125" s="96" t="str">
        <f t="shared" si="1"/>
        <v>Potência_Complementar_2030-2050_6_1_2030</v>
      </c>
      <c r="H125" s="23">
        <v>1</v>
      </c>
      <c r="I125" s="344" t="str">
        <f>VLOOKUP(H125,tab_tipo_expansao!$A$2:$B$4,2,0)</f>
        <v>opcional</v>
      </c>
      <c r="J125" s="59">
        <v>2030</v>
      </c>
      <c r="K125" s="59">
        <v>2050</v>
      </c>
      <c r="L125" s="97">
        <f>F125*VLOOKUP(B125,tab_Tecnologias_TE_RE!$A$2:$C$101,3,0)</f>
        <v>150000</v>
      </c>
      <c r="M125" s="95">
        <f>VLOOKUP(B125,tab_Tecnologias_TE_RE!$A$2:$W$101,COLUMN(tab_Tecnologias_TE_RE!$W$1),0)</f>
        <v>10</v>
      </c>
    </row>
    <row r="126" spans="1:13">
      <c r="A126" s="94">
        <v>5124</v>
      </c>
      <c r="B126" s="85">
        <v>371</v>
      </c>
      <c r="C126" s="95" t="str">
        <f>VLOOKUP(B126,tab_Tecnologias_TE_RE!$A$1:$B$101,2,0)</f>
        <v>Solar_PV_2020_2029_NE</v>
      </c>
      <c r="D126" s="151" t="s">
        <v>152</v>
      </c>
      <c r="E126" s="17">
        <v>1</v>
      </c>
      <c r="F126" s="134">
        <v>1000</v>
      </c>
      <c r="G126" s="96" t="str">
        <f t="shared" si="1"/>
        <v>Solar_PV_2020_2029_NE_1_3_2020</v>
      </c>
      <c r="H126" s="23">
        <v>3</v>
      </c>
      <c r="I126" s="344" t="str">
        <f>VLOOKUP(H126,tab_tipo_expansao!$A$2:$B$4,2,0)</f>
        <v>não_considerar</v>
      </c>
      <c r="J126" s="59">
        <v>2020</v>
      </c>
      <c r="K126" s="59">
        <v>2020</v>
      </c>
      <c r="L126" s="97">
        <f>F126*VLOOKUP(B126,tab_Tecnologias_TE_RE!$A$2:$C$101,3,0)</f>
        <v>1000</v>
      </c>
      <c r="M126" s="95">
        <f>VLOOKUP(B126,tab_Tecnologias_TE_RE!$A$2:$W$101,COLUMN(tab_Tecnologias_TE_RE!$W$1),0)</f>
        <v>9</v>
      </c>
    </row>
    <row r="127" spans="1:13">
      <c r="A127" s="94">
        <v>5125</v>
      </c>
      <c r="B127" s="85">
        <v>371</v>
      </c>
      <c r="C127" s="95" t="str">
        <f>VLOOKUP(B127,tab_Tecnologias_TE_RE!$A$1:$B$101,2,0)</f>
        <v>Solar_PV_2020_2029_NE</v>
      </c>
      <c r="D127" s="151" t="s">
        <v>152</v>
      </c>
      <c r="E127" s="17">
        <v>1</v>
      </c>
      <c r="F127" s="134">
        <v>1000</v>
      </c>
      <c r="G127" s="96" t="str">
        <f t="shared" si="1"/>
        <v>Solar_PV_2020_2029_NE_1_3_2021</v>
      </c>
      <c r="H127" s="23">
        <v>3</v>
      </c>
      <c r="I127" s="344" t="str">
        <f>VLOOKUP(H127,tab_tipo_expansao!$A$2:$B$4,2,0)</f>
        <v>não_considerar</v>
      </c>
      <c r="J127" s="59">
        <v>2021</v>
      </c>
      <c r="K127" s="59">
        <v>2021</v>
      </c>
      <c r="L127" s="97">
        <f>F127*VLOOKUP(B127,tab_Tecnologias_TE_RE!$A$2:$C$101,3,0)</f>
        <v>1000</v>
      </c>
      <c r="M127" s="95">
        <f>VLOOKUP(B127,tab_Tecnologias_TE_RE!$A$2:$W$101,COLUMN(tab_Tecnologias_TE_RE!$W$1),0)</f>
        <v>9</v>
      </c>
    </row>
    <row r="128" spans="1:13">
      <c r="A128" s="94">
        <v>5126</v>
      </c>
      <c r="B128" s="85">
        <v>371</v>
      </c>
      <c r="C128" s="95" t="str">
        <f>VLOOKUP(B128,tab_Tecnologias_TE_RE!$A$1:$B$101,2,0)</f>
        <v>Solar_PV_2020_2029_NE</v>
      </c>
      <c r="D128" s="151" t="s">
        <v>152</v>
      </c>
      <c r="E128" s="17">
        <v>1</v>
      </c>
      <c r="F128" s="134">
        <v>1000</v>
      </c>
      <c r="G128" s="96" t="str">
        <f t="shared" si="1"/>
        <v>Solar_PV_2020_2029_NE_1_3_2022</v>
      </c>
      <c r="H128" s="23">
        <v>3</v>
      </c>
      <c r="I128" s="344" t="str">
        <f>VLOOKUP(H128,tab_tipo_expansao!$A$2:$B$4,2,0)</f>
        <v>não_considerar</v>
      </c>
      <c r="J128" s="59">
        <v>2022</v>
      </c>
      <c r="K128" s="59">
        <v>2022</v>
      </c>
      <c r="L128" s="97">
        <f>F128*VLOOKUP(B128,tab_Tecnologias_TE_RE!$A$2:$C$101,3,0)</f>
        <v>1000</v>
      </c>
      <c r="M128" s="95">
        <f>VLOOKUP(B128,tab_Tecnologias_TE_RE!$A$2:$W$101,COLUMN(tab_Tecnologias_TE_RE!$W$1),0)</f>
        <v>9</v>
      </c>
    </row>
    <row r="129" spans="1:13">
      <c r="A129" s="94">
        <v>5127</v>
      </c>
      <c r="B129" s="85">
        <v>371</v>
      </c>
      <c r="C129" s="95" t="str">
        <f>VLOOKUP(B129,tab_Tecnologias_TE_RE!$A$1:$B$101,2,0)</f>
        <v>Solar_PV_2020_2029_NE</v>
      </c>
      <c r="D129" s="151" t="s">
        <v>152</v>
      </c>
      <c r="E129" s="17">
        <v>1</v>
      </c>
      <c r="F129" s="134">
        <v>1000</v>
      </c>
      <c r="G129" s="96" t="str">
        <f t="shared" si="1"/>
        <v>Solar_PV_2020_2029_NE_1_3_2023</v>
      </c>
      <c r="H129" s="23">
        <v>3</v>
      </c>
      <c r="I129" s="344" t="str">
        <f>VLOOKUP(H129,tab_tipo_expansao!$A$2:$B$4,2,0)</f>
        <v>não_considerar</v>
      </c>
      <c r="J129" s="59">
        <v>2023</v>
      </c>
      <c r="K129" s="59">
        <v>2023</v>
      </c>
      <c r="L129" s="97">
        <f>F129*VLOOKUP(B129,tab_Tecnologias_TE_RE!$A$2:$C$101,3,0)</f>
        <v>1000</v>
      </c>
      <c r="M129" s="95">
        <f>VLOOKUP(B129,tab_Tecnologias_TE_RE!$A$2:$W$101,COLUMN(tab_Tecnologias_TE_RE!$W$1),0)</f>
        <v>9</v>
      </c>
    </row>
    <row r="130" spans="1:13">
      <c r="A130" s="94">
        <v>5128</v>
      </c>
      <c r="B130" s="85">
        <v>371</v>
      </c>
      <c r="C130" s="95" t="str">
        <f>VLOOKUP(B130,tab_Tecnologias_TE_RE!$A$1:$B$101,2,0)</f>
        <v>Solar_PV_2020_2029_NE</v>
      </c>
      <c r="D130" s="151" t="s">
        <v>152</v>
      </c>
      <c r="E130" s="17">
        <v>1</v>
      </c>
      <c r="F130" s="134">
        <v>1000</v>
      </c>
      <c r="G130" s="96" t="str">
        <f t="shared" si="1"/>
        <v>Solar_PV_2020_2029_NE_1_3_2024</v>
      </c>
      <c r="H130" s="23">
        <v>3</v>
      </c>
      <c r="I130" s="344" t="str">
        <f>VLOOKUP(H130,tab_tipo_expansao!$A$2:$B$4,2,0)</f>
        <v>não_considerar</v>
      </c>
      <c r="J130" s="59">
        <v>2024</v>
      </c>
      <c r="K130" s="59">
        <v>2024</v>
      </c>
      <c r="L130" s="97">
        <f>F130*VLOOKUP(B130,tab_Tecnologias_TE_RE!$A$2:$C$101,3,0)</f>
        <v>1000</v>
      </c>
      <c r="M130" s="95">
        <f>VLOOKUP(B130,tab_Tecnologias_TE_RE!$A$2:$W$101,COLUMN(tab_Tecnologias_TE_RE!$W$1),0)</f>
        <v>9</v>
      </c>
    </row>
    <row r="131" spans="1:13">
      <c r="A131" s="94">
        <v>5129</v>
      </c>
      <c r="B131" s="85">
        <v>371</v>
      </c>
      <c r="C131" s="95" t="str">
        <f>VLOOKUP(B131,tab_Tecnologias_TE_RE!$A$1:$B$101,2,0)</f>
        <v>Solar_PV_2020_2029_NE</v>
      </c>
      <c r="D131" s="151" t="s">
        <v>152</v>
      </c>
      <c r="E131" s="17">
        <v>1</v>
      </c>
      <c r="F131" s="134">
        <v>1000</v>
      </c>
      <c r="G131" s="96" t="str">
        <f t="shared" ref="G131:G194" si="2">C131&amp;"_"&amp;E131&amp;"_"&amp;H131&amp;"_"&amp;J131</f>
        <v>Solar_PV_2020_2029_NE_1_3_2025</v>
      </c>
      <c r="H131" s="23">
        <v>3</v>
      </c>
      <c r="I131" s="344" t="str">
        <f>VLOOKUP(H131,tab_tipo_expansao!$A$2:$B$4,2,0)</f>
        <v>não_considerar</v>
      </c>
      <c r="J131" s="59">
        <v>2025</v>
      </c>
      <c r="K131" s="59">
        <v>2025</v>
      </c>
      <c r="L131" s="97">
        <f>F131*VLOOKUP(B131,tab_Tecnologias_TE_RE!$A$2:$C$101,3,0)</f>
        <v>1000</v>
      </c>
      <c r="M131" s="95">
        <f>VLOOKUP(B131,tab_Tecnologias_TE_RE!$A$2:$W$101,COLUMN(tab_Tecnologias_TE_RE!$W$1),0)</f>
        <v>9</v>
      </c>
    </row>
    <row r="132" spans="1:13">
      <c r="A132" s="94">
        <v>5130</v>
      </c>
      <c r="B132" s="85">
        <v>371</v>
      </c>
      <c r="C132" s="95" t="str">
        <f>VLOOKUP(B132,tab_Tecnologias_TE_RE!$A$1:$B$101,2,0)</f>
        <v>Solar_PV_2020_2029_NE</v>
      </c>
      <c r="D132" s="151" t="s">
        <v>152</v>
      </c>
      <c r="E132" s="17">
        <v>1</v>
      </c>
      <c r="F132" s="134">
        <v>1000</v>
      </c>
      <c r="G132" s="96" t="str">
        <f t="shared" si="2"/>
        <v>Solar_PV_2020_2029_NE_1_3_2026</v>
      </c>
      <c r="H132" s="23">
        <v>3</v>
      </c>
      <c r="I132" s="344" t="str">
        <f>VLOOKUP(H132,tab_tipo_expansao!$A$2:$B$4,2,0)</f>
        <v>não_considerar</v>
      </c>
      <c r="J132" s="59">
        <v>2026</v>
      </c>
      <c r="K132" s="59">
        <v>2026</v>
      </c>
      <c r="L132" s="97">
        <f>F132*VLOOKUP(B132,tab_Tecnologias_TE_RE!$A$2:$C$101,3,0)</f>
        <v>1000</v>
      </c>
      <c r="M132" s="95">
        <f>VLOOKUP(B132,tab_Tecnologias_TE_RE!$A$2:$W$101,COLUMN(tab_Tecnologias_TE_RE!$W$1),0)</f>
        <v>9</v>
      </c>
    </row>
    <row r="133" spans="1:13">
      <c r="A133" s="94">
        <v>5131</v>
      </c>
      <c r="B133" s="518">
        <v>362</v>
      </c>
      <c r="C133" s="95" t="str">
        <f>VLOOKUP(B133,tab_Tecnologias_TE_RE!$A$1:$B$101,2,0)</f>
        <v>EOLICA S/SE_2020-2029</v>
      </c>
      <c r="D133" s="151" t="s">
        <v>151</v>
      </c>
      <c r="E133" s="17">
        <v>2</v>
      </c>
      <c r="F133" s="124">
        <v>200</v>
      </c>
      <c r="G133" s="96" t="str">
        <f t="shared" si="2"/>
        <v>EOLICA S/SE_2020-2029_2_3_2020</v>
      </c>
      <c r="H133" s="23">
        <v>3</v>
      </c>
      <c r="I133" s="344" t="str">
        <f>VLOOKUP(H133,tab_tipo_expansao!$A$2:$B$4,2,0)</f>
        <v>não_considerar</v>
      </c>
      <c r="J133" s="59">
        <v>2020</v>
      </c>
      <c r="K133" s="59">
        <v>2020</v>
      </c>
      <c r="L133" s="97">
        <f>F133*VLOOKUP(B133,tab_Tecnologias_TE_RE!$A$2:$C$101,3,0)</f>
        <v>200</v>
      </c>
      <c r="M133" s="95">
        <f>VLOOKUP(B133,tab_Tecnologias_TE_RE!$A$2:$W$101,COLUMN(tab_Tecnologias_TE_RE!$W$1),0)</f>
        <v>8</v>
      </c>
    </row>
    <row r="134" spans="1:13">
      <c r="A134" s="94">
        <v>5132</v>
      </c>
      <c r="B134" s="518">
        <v>362</v>
      </c>
      <c r="C134" s="95" t="str">
        <f>VLOOKUP(B134,tab_Tecnologias_TE_RE!$A$1:$B$101,2,0)</f>
        <v>EOLICA S/SE_2020-2029</v>
      </c>
      <c r="D134" s="151" t="s">
        <v>152</v>
      </c>
      <c r="E134" s="17">
        <v>2</v>
      </c>
      <c r="F134" s="124">
        <v>200</v>
      </c>
      <c r="G134" s="96" t="str">
        <f t="shared" si="2"/>
        <v>EOLICA S/SE_2020-2029_2_3_2021</v>
      </c>
      <c r="H134" s="23">
        <v>3</v>
      </c>
      <c r="I134" s="344" t="str">
        <f>VLOOKUP(H134,tab_tipo_expansao!$A$2:$B$4,2,0)</f>
        <v>não_considerar</v>
      </c>
      <c r="J134" s="59">
        <v>2021</v>
      </c>
      <c r="K134" s="59">
        <v>2021</v>
      </c>
      <c r="L134" s="97">
        <f>F134*VLOOKUP(B134,tab_Tecnologias_TE_RE!$A$2:$C$101,3,0)</f>
        <v>200</v>
      </c>
      <c r="M134" s="95">
        <f>VLOOKUP(B134,tab_Tecnologias_TE_RE!$A$2:$W$101,COLUMN(tab_Tecnologias_TE_RE!$W$1),0)</f>
        <v>8</v>
      </c>
    </row>
    <row r="135" spans="1:13">
      <c r="A135" s="94">
        <v>5133</v>
      </c>
      <c r="B135" s="518">
        <v>362</v>
      </c>
      <c r="C135" s="95" t="str">
        <f>VLOOKUP(B135,tab_Tecnologias_TE_RE!$A$1:$B$101,2,0)</f>
        <v>EOLICA S/SE_2020-2029</v>
      </c>
      <c r="D135" s="151" t="s">
        <v>152</v>
      </c>
      <c r="E135" s="17">
        <v>2</v>
      </c>
      <c r="F135" s="124">
        <v>200</v>
      </c>
      <c r="G135" s="96" t="str">
        <f t="shared" si="2"/>
        <v>EOLICA S/SE_2020-2029_2_3_2022</v>
      </c>
      <c r="H135" s="23">
        <v>3</v>
      </c>
      <c r="I135" s="344" t="str">
        <f>VLOOKUP(H135,tab_tipo_expansao!$A$2:$B$4,2,0)</f>
        <v>não_considerar</v>
      </c>
      <c r="J135" s="59">
        <v>2022</v>
      </c>
      <c r="K135" s="59">
        <v>2022</v>
      </c>
      <c r="L135" s="97">
        <f>F135*VLOOKUP(B135,tab_Tecnologias_TE_RE!$A$2:$C$101,3,0)</f>
        <v>200</v>
      </c>
      <c r="M135" s="95">
        <f>VLOOKUP(B135,tab_Tecnologias_TE_RE!$A$2:$W$101,COLUMN(tab_Tecnologias_TE_RE!$W$1),0)</f>
        <v>8</v>
      </c>
    </row>
    <row r="136" spans="1:13">
      <c r="A136" s="94">
        <v>5134</v>
      </c>
      <c r="B136" s="518">
        <v>362</v>
      </c>
      <c r="C136" s="95" t="str">
        <f>VLOOKUP(B136,tab_Tecnologias_TE_RE!$A$1:$B$101,2,0)</f>
        <v>EOLICA S/SE_2020-2029</v>
      </c>
      <c r="D136" s="151" t="s">
        <v>152</v>
      </c>
      <c r="E136" s="17">
        <v>2</v>
      </c>
      <c r="F136" s="124">
        <v>200</v>
      </c>
      <c r="G136" s="96" t="str">
        <f t="shared" si="2"/>
        <v>EOLICA S/SE_2020-2029_2_3_2023</v>
      </c>
      <c r="H136" s="23">
        <v>3</v>
      </c>
      <c r="I136" s="344" t="str">
        <f>VLOOKUP(H136,tab_tipo_expansao!$A$2:$B$4,2,0)</f>
        <v>não_considerar</v>
      </c>
      <c r="J136" s="59">
        <v>2023</v>
      </c>
      <c r="K136" s="59">
        <v>2023</v>
      </c>
      <c r="L136" s="97">
        <f>F136*VLOOKUP(B136,tab_Tecnologias_TE_RE!$A$2:$C$101,3,0)</f>
        <v>200</v>
      </c>
      <c r="M136" s="95">
        <f>VLOOKUP(B136,tab_Tecnologias_TE_RE!$A$2:$W$101,COLUMN(tab_Tecnologias_TE_RE!$W$1),0)</f>
        <v>8</v>
      </c>
    </row>
    <row r="137" spans="1:13">
      <c r="A137" s="94">
        <v>5135</v>
      </c>
      <c r="B137" s="518">
        <v>362</v>
      </c>
      <c r="C137" s="95" t="str">
        <f>VLOOKUP(B137,tab_Tecnologias_TE_RE!$A$1:$B$101,2,0)</f>
        <v>EOLICA S/SE_2020-2029</v>
      </c>
      <c r="D137" s="151" t="s">
        <v>152</v>
      </c>
      <c r="E137" s="17">
        <v>2</v>
      </c>
      <c r="F137" s="124">
        <v>200</v>
      </c>
      <c r="G137" s="96" t="str">
        <f t="shared" si="2"/>
        <v>EOLICA S/SE_2020-2029_2_3_2024</v>
      </c>
      <c r="H137" s="23">
        <v>3</v>
      </c>
      <c r="I137" s="344" t="str">
        <f>VLOOKUP(H137,tab_tipo_expansao!$A$2:$B$4,2,0)</f>
        <v>não_considerar</v>
      </c>
      <c r="J137" s="59">
        <v>2024</v>
      </c>
      <c r="K137" s="59">
        <v>2024</v>
      </c>
      <c r="L137" s="97">
        <f>F137*VLOOKUP(B137,tab_Tecnologias_TE_RE!$A$2:$C$101,3,0)</f>
        <v>200</v>
      </c>
      <c r="M137" s="95">
        <f>VLOOKUP(B137,tab_Tecnologias_TE_RE!$A$2:$W$101,COLUMN(tab_Tecnologias_TE_RE!$W$1),0)</f>
        <v>8</v>
      </c>
    </row>
    <row r="138" spans="1:13">
      <c r="A138" s="94">
        <v>5136</v>
      </c>
      <c r="B138" s="518">
        <v>362</v>
      </c>
      <c r="C138" s="95" t="str">
        <f>VLOOKUP(B138,tab_Tecnologias_TE_RE!$A$1:$B$101,2,0)</f>
        <v>EOLICA S/SE_2020-2029</v>
      </c>
      <c r="D138" s="151" t="s">
        <v>152</v>
      </c>
      <c r="E138" s="17">
        <v>2</v>
      </c>
      <c r="F138" s="124">
        <v>200</v>
      </c>
      <c r="G138" s="96" t="str">
        <f t="shared" si="2"/>
        <v>EOLICA S/SE_2020-2029_2_3_2025</v>
      </c>
      <c r="H138" s="23">
        <v>3</v>
      </c>
      <c r="I138" s="344" t="str">
        <f>VLOOKUP(H138,tab_tipo_expansao!$A$2:$B$4,2,0)</f>
        <v>não_considerar</v>
      </c>
      <c r="J138" s="59">
        <v>2025</v>
      </c>
      <c r="K138" s="59">
        <v>2025</v>
      </c>
      <c r="L138" s="97">
        <f>F138*VLOOKUP(B138,tab_Tecnologias_TE_RE!$A$2:$C$101,3,0)</f>
        <v>200</v>
      </c>
      <c r="M138" s="95">
        <f>VLOOKUP(B138,tab_Tecnologias_TE_RE!$A$2:$W$101,COLUMN(tab_Tecnologias_TE_RE!$W$1),0)</f>
        <v>8</v>
      </c>
    </row>
    <row r="139" spans="1:13">
      <c r="A139" s="94">
        <v>5137</v>
      </c>
      <c r="B139" s="518">
        <v>362</v>
      </c>
      <c r="C139" s="95" t="str">
        <f>VLOOKUP(B139,tab_Tecnologias_TE_RE!$A$1:$B$101,2,0)</f>
        <v>EOLICA S/SE_2020-2029</v>
      </c>
      <c r="D139" s="151" t="s">
        <v>152</v>
      </c>
      <c r="E139" s="17">
        <v>2</v>
      </c>
      <c r="F139" s="124">
        <v>200</v>
      </c>
      <c r="G139" s="96" t="str">
        <f t="shared" si="2"/>
        <v>EOLICA S/SE_2020-2029_2_3_2026</v>
      </c>
      <c r="H139" s="23">
        <v>3</v>
      </c>
      <c r="I139" s="344" t="str">
        <f>VLOOKUP(H139,tab_tipo_expansao!$A$2:$B$4,2,0)</f>
        <v>não_considerar</v>
      </c>
      <c r="J139" s="59">
        <v>2026</v>
      </c>
      <c r="K139" s="59">
        <v>2026</v>
      </c>
      <c r="L139" s="97">
        <f>F139*VLOOKUP(B139,tab_Tecnologias_TE_RE!$A$2:$C$101,3,0)</f>
        <v>200</v>
      </c>
      <c r="M139" s="95">
        <f>VLOOKUP(B139,tab_Tecnologias_TE_RE!$A$2:$W$101,COLUMN(tab_Tecnologias_TE_RE!$W$1),0)</f>
        <v>8</v>
      </c>
    </row>
    <row r="140" spans="1:13">
      <c r="A140" s="94">
        <v>5138</v>
      </c>
      <c r="B140" s="518">
        <v>363</v>
      </c>
      <c r="C140" s="95" t="str">
        <f>VLOOKUP(B140,tab_Tecnologias_TE_RE!$A$1:$B$101,2,0)</f>
        <v>EOLICA-NE/N_2020-2029</v>
      </c>
      <c r="D140" s="151" t="s">
        <v>154</v>
      </c>
      <c r="E140" s="17">
        <v>3</v>
      </c>
      <c r="F140" s="124">
        <v>800</v>
      </c>
      <c r="G140" s="96" t="str">
        <f t="shared" si="2"/>
        <v>EOLICA-NE/N_2020-2029_3_3_2020</v>
      </c>
      <c r="H140" s="23">
        <v>3</v>
      </c>
      <c r="I140" s="344" t="str">
        <f>VLOOKUP(H140,tab_tipo_expansao!$A$2:$B$4,2,0)</f>
        <v>não_considerar</v>
      </c>
      <c r="J140" s="59">
        <v>2020</v>
      </c>
      <c r="K140" s="59">
        <v>2020</v>
      </c>
      <c r="L140" s="97">
        <f>F140*VLOOKUP(B140,tab_Tecnologias_TE_RE!$A$2:$C$101,3,0)</f>
        <v>800</v>
      </c>
      <c r="M140" s="95">
        <f>VLOOKUP(B140,tab_Tecnologias_TE_RE!$A$2:$W$101,COLUMN(tab_Tecnologias_TE_RE!$W$1),0)</f>
        <v>8</v>
      </c>
    </row>
    <row r="141" spans="1:13">
      <c r="A141" s="94">
        <v>5139</v>
      </c>
      <c r="B141" s="518">
        <v>363</v>
      </c>
      <c r="C141" s="95" t="str">
        <f>VLOOKUP(B141,tab_Tecnologias_TE_RE!$A$1:$B$101,2,0)</f>
        <v>EOLICA-NE/N_2020-2029</v>
      </c>
      <c r="D141" s="151" t="s">
        <v>154</v>
      </c>
      <c r="E141" s="17">
        <v>3</v>
      </c>
      <c r="F141" s="124">
        <v>800</v>
      </c>
      <c r="G141" s="96" t="str">
        <f t="shared" si="2"/>
        <v>EOLICA-NE/N_2020-2029_3_3_2021</v>
      </c>
      <c r="H141" s="23">
        <v>3</v>
      </c>
      <c r="I141" s="344" t="str">
        <f>VLOOKUP(H141,tab_tipo_expansao!$A$2:$B$4,2,0)</f>
        <v>não_considerar</v>
      </c>
      <c r="J141" s="59">
        <v>2021</v>
      </c>
      <c r="K141" s="59">
        <v>2021</v>
      </c>
      <c r="L141" s="97">
        <f>F141*VLOOKUP(B141,tab_Tecnologias_TE_RE!$A$2:$C$101,3,0)</f>
        <v>800</v>
      </c>
      <c r="M141" s="95">
        <f>VLOOKUP(B141,tab_Tecnologias_TE_RE!$A$2:$W$101,COLUMN(tab_Tecnologias_TE_RE!$W$1),0)</f>
        <v>8</v>
      </c>
    </row>
    <row r="142" spans="1:13">
      <c r="A142" s="94">
        <v>5140</v>
      </c>
      <c r="B142" s="518">
        <v>363</v>
      </c>
      <c r="C142" s="95" t="str">
        <f>VLOOKUP(B142,tab_Tecnologias_TE_RE!$A$1:$B$101,2,0)</f>
        <v>EOLICA-NE/N_2020-2029</v>
      </c>
      <c r="D142" s="151" t="s">
        <v>154</v>
      </c>
      <c r="E142" s="17">
        <v>3</v>
      </c>
      <c r="F142" s="124">
        <v>800</v>
      </c>
      <c r="G142" s="96" t="str">
        <f t="shared" si="2"/>
        <v>EOLICA-NE/N_2020-2029_3_3_2022</v>
      </c>
      <c r="H142" s="23">
        <v>3</v>
      </c>
      <c r="I142" s="344" t="str">
        <f>VLOOKUP(H142,tab_tipo_expansao!$A$2:$B$4,2,0)</f>
        <v>não_considerar</v>
      </c>
      <c r="J142" s="59">
        <v>2022</v>
      </c>
      <c r="K142" s="59">
        <v>2022</v>
      </c>
      <c r="L142" s="97">
        <f>F142*VLOOKUP(B142,tab_Tecnologias_TE_RE!$A$2:$C$101,3,0)</f>
        <v>800</v>
      </c>
      <c r="M142" s="95">
        <f>VLOOKUP(B142,tab_Tecnologias_TE_RE!$A$2:$W$101,COLUMN(tab_Tecnologias_TE_RE!$W$1),0)</f>
        <v>8</v>
      </c>
    </row>
    <row r="143" spans="1:13">
      <c r="A143" s="94">
        <v>5141</v>
      </c>
      <c r="B143" s="518">
        <v>363</v>
      </c>
      <c r="C143" s="95" t="str">
        <f>VLOOKUP(B143,tab_Tecnologias_TE_RE!$A$1:$B$101,2,0)</f>
        <v>EOLICA-NE/N_2020-2029</v>
      </c>
      <c r="D143" s="151" t="s">
        <v>154</v>
      </c>
      <c r="E143" s="17">
        <v>3</v>
      </c>
      <c r="F143" s="124">
        <v>800</v>
      </c>
      <c r="G143" s="96" t="str">
        <f t="shared" si="2"/>
        <v>EOLICA-NE/N_2020-2029_3_3_2023</v>
      </c>
      <c r="H143" s="23">
        <v>3</v>
      </c>
      <c r="I143" s="344" t="str">
        <f>VLOOKUP(H143,tab_tipo_expansao!$A$2:$B$4,2,0)</f>
        <v>não_considerar</v>
      </c>
      <c r="J143" s="59">
        <v>2023</v>
      </c>
      <c r="K143" s="59">
        <v>2023</v>
      </c>
      <c r="L143" s="97">
        <f>F143*VLOOKUP(B143,tab_Tecnologias_TE_RE!$A$2:$C$101,3,0)</f>
        <v>800</v>
      </c>
      <c r="M143" s="95">
        <f>VLOOKUP(B143,tab_Tecnologias_TE_RE!$A$2:$W$101,COLUMN(tab_Tecnologias_TE_RE!$W$1),0)</f>
        <v>8</v>
      </c>
    </row>
    <row r="144" spans="1:13">
      <c r="A144" s="94">
        <v>5142</v>
      </c>
      <c r="B144" s="518">
        <v>363</v>
      </c>
      <c r="C144" s="95" t="str">
        <f>VLOOKUP(B144,tab_Tecnologias_TE_RE!$A$1:$B$101,2,0)</f>
        <v>EOLICA-NE/N_2020-2029</v>
      </c>
      <c r="D144" s="151" t="s">
        <v>154</v>
      </c>
      <c r="E144" s="17">
        <v>3</v>
      </c>
      <c r="F144" s="124">
        <v>800</v>
      </c>
      <c r="G144" s="96" t="str">
        <f t="shared" si="2"/>
        <v>EOLICA-NE/N_2020-2029_3_3_2024</v>
      </c>
      <c r="H144" s="23">
        <v>3</v>
      </c>
      <c r="I144" s="344" t="str">
        <f>VLOOKUP(H144,tab_tipo_expansao!$A$2:$B$4,2,0)</f>
        <v>não_considerar</v>
      </c>
      <c r="J144" s="59">
        <v>2024</v>
      </c>
      <c r="K144" s="59">
        <v>2024</v>
      </c>
      <c r="L144" s="97">
        <f>F144*VLOOKUP(B144,tab_Tecnologias_TE_RE!$A$2:$C$101,3,0)</f>
        <v>800</v>
      </c>
      <c r="M144" s="95">
        <f>VLOOKUP(B144,tab_Tecnologias_TE_RE!$A$2:$W$101,COLUMN(tab_Tecnologias_TE_RE!$W$1),0)</f>
        <v>8</v>
      </c>
    </row>
    <row r="145" spans="1:13">
      <c r="A145" s="94">
        <v>5143</v>
      </c>
      <c r="B145" s="518">
        <v>363</v>
      </c>
      <c r="C145" s="95" t="str">
        <f>VLOOKUP(B145,tab_Tecnologias_TE_RE!$A$1:$B$101,2,0)</f>
        <v>EOLICA-NE/N_2020-2029</v>
      </c>
      <c r="D145" s="151" t="s">
        <v>154</v>
      </c>
      <c r="E145" s="17">
        <v>3</v>
      </c>
      <c r="F145" s="124">
        <v>800</v>
      </c>
      <c r="G145" s="96" t="str">
        <f t="shared" si="2"/>
        <v>EOLICA-NE/N_2020-2029_3_3_2025</v>
      </c>
      <c r="H145" s="23">
        <v>3</v>
      </c>
      <c r="I145" s="344" t="str">
        <f>VLOOKUP(H145,tab_tipo_expansao!$A$2:$B$4,2,0)</f>
        <v>não_considerar</v>
      </c>
      <c r="J145" s="59">
        <v>2025</v>
      </c>
      <c r="K145" s="59">
        <v>2025</v>
      </c>
      <c r="L145" s="97">
        <f>F145*VLOOKUP(B145,tab_Tecnologias_TE_RE!$A$2:$C$101,3,0)</f>
        <v>800</v>
      </c>
      <c r="M145" s="95">
        <f>VLOOKUP(B145,tab_Tecnologias_TE_RE!$A$2:$W$101,COLUMN(tab_Tecnologias_TE_RE!$W$1),0)</f>
        <v>8</v>
      </c>
    </row>
    <row r="146" spans="1:13">
      <c r="A146" s="94">
        <v>5144</v>
      </c>
      <c r="B146" s="518">
        <v>363</v>
      </c>
      <c r="C146" s="95" t="str">
        <f>VLOOKUP(B146,tab_Tecnologias_TE_RE!$A$1:$B$101,2,0)</f>
        <v>EOLICA-NE/N_2020-2029</v>
      </c>
      <c r="D146" s="151" t="s">
        <v>154</v>
      </c>
      <c r="E146" s="17">
        <v>3</v>
      </c>
      <c r="F146" s="124">
        <v>800</v>
      </c>
      <c r="G146" s="96" t="str">
        <f t="shared" si="2"/>
        <v>EOLICA-NE/N_2020-2029_3_3_2026</v>
      </c>
      <c r="H146" s="23">
        <v>3</v>
      </c>
      <c r="I146" s="344" t="str">
        <f>VLOOKUP(H146,tab_tipo_expansao!$A$2:$B$4,2,0)</f>
        <v>não_considerar</v>
      </c>
      <c r="J146" s="59">
        <v>2026</v>
      </c>
      <c r="K146" s="59">
        <v>2026</v>
      </c>
      <c r="L146" s="97">
        <f>F146*VLOOKUP(B146,tab_Tecnologias_TE_RE!$A$2:$C$101,3,0)</f>
        <v>800</v>
      </c>
      <c r="M146" s="95">
        <f>VLOOKUP(B146,tab_Tecnologias_TE_RE!$A$2:$W$101,COLUMN(tab_Tecnologias_TE_RE!$W$1),0)</f>
        <v>8</v>
      </c>
    </row>
    <row r="147" spans="1:13">
      <c r="A147" s="94">
        <v>5146</v>
      </c>
      <c r="B147" s="85">
        <v>501</v>
      </c>
      <c r="C147" s="95" t="str">
        <f>VLOOKUP(B147,tab_Tecnologias_TE_RE!$A$1:$B$101,2,0)</f>
        <v>GAS_CC_CAPEX40_ate2030_CCS</v>
      </c>
      <c r="D147" s="151" t="s">
        <v>154</v>
      </c>
      <c r="E147" s="17">
        <v>3</v>
      </c>
      <c r="F147" s="124">
        <v>554</v>
      </c>
      <c r="G147" s="96" t="str">
        <f t="shared" si="2"/>
        <v>GAS_CC_CAPEX40_ate2030_CCS_3_1_2022</v>
      </c>
      <c r="H147" s="23">
        <v>1</v>
      </c>
      <c r="I147" s="344" t="str">
        <f>VLOOKUP(H147,tab_tipo_expansao!$A$2:$B$4,2,0)</f>
        <v>opcional</v>
      </c>
      <c r="J147" s="59">
        <v>2022</v>
      </c>
      <c r="K147" s="59">
        <v>2023</v>
      </c>
      <c r="L147" s="97">
        <f>F147*VLOOKUP(B147,tab_Tecnologias_TE_RE!$A$2:$C$101,3,0)</f>
        <v>554</v>
      </c>
      <c r="M147" s="95">
        <f>VLOOKUP(B147,tab_Tecnologias_TE_RE!$A$2:$W$101,COLUMN(tab_Tecnologias_TE_RE!$W$1),0)</f>
        <v>3</v>
      </c>
    </row>
    <row r="148" spans="1:13">
      <c r="A148" s="94">
        <v>5147</v>
      </c>
      <c r="B148" s="518">
        <v>501</v>
      </c>
      <c r="C148" s="95" t="str">
        <f>VLOOKUP(B148,tab_Tecnologias_TE_RE!$A$1:$B$101,2,0)</f>
        <v>GAS_CC_CAPEX40_ate2030_CCS</v>
      </c>
      <c r="D148" s="151" t="s">
        <v>151</v>
      </c>
      <c r="E148" s="17">
        <v>2</v>
      </c>
      <c r="F148" s="124">
        <v>249</v>
      </c>
      <c r="G148" s="96" t="str">
        <f t="shared" si="2"/>
        <v>GAS_CC_CAPEX40_ate2030_CCS_2_1_2022</v>
      </c>
      <c r="H148" s="23">
        <v>1</v>
      </c>
      <c r="I148" s="344" t="str">
        <f>VLOOKUP(H148,tab_tipo_expansao!$A$2:$B$4,2,0)</f>
        <v>opcional</v>
      </c>
      <c r="J148" s="59">
        <v>2022</v>
      </c>
      <c r="K148" s="59">
        <v>2023</v>
      </c>
      <c r="L148" s="97">
        <f>F148*VLOOKUP(B148,tab_Tecnologias_TE_RE!$A$2:$C$101,3,0)</f>
        <v>249</v>
      </c>
      <c r="M148" s="95">
        <f>VLOOKUP(B148,tab_Tecnologias_TE_RE!$A$2:$W$101,COLUMN(tab_Tecnologias_TE_RE!$W$1),0)</f>
        <v>3</v>
      </c>
    </row>
    <row r="149" spans="1:13">
      <c r="A149" s="94">
        <v>5148</v>
      </c>
      <c r="B149" s="518">
        <v>502</v>
      </c>
      <c r="C149" s="95" t="str">
        <f>VLOOKUP(B149,tab_Tecnologias_TE_RE!$A$1:$B$101,2,0)</f>
        <v>GAS_CS_CAPEX40_ate2030_CCS</v>
      </c>
      <c r="D149" s="151" t="s">
        <v>148</v>
      </c>
      <c r="E149" s="17">
        <v>1</v>
      </c>
      <c r="F149" s="124">
        <v>226</v>
      </c>
      <c r="G149" s="96" t="str">
        <f t="shared" si="2"/>
        <v>GAS_CS_CAPEX40_ate2030_CCS_1_1_2023</v>
      </c>
      <c r="H149" s="23">
        <v>1</v>
      </c>
      <c r="I149" s="344" t="str">
        <f>VLOOKUP(H149,tab_tipo_expansao!$A$2:$B$4,2,0)</f>
        <v>opcional</v>
      </c>
      <c r="J149" s="59">
        <v>2023</v>
      </c>
      <c r="K149" s="59">
        <v>2024</v>
      </c>
      <c r="L149" s="97">
        <f>F149*VLOOKUP(B149,tab_Tecnologias_TE_RE!$A$2:$C$101,3,0)</f>
        <v>226</v>
      </c>
      <c r="M149" s="95">
        <f>VLOOKUP(B149,tab_Tecnologias_TE_RE!$A$2:$W$101,COLUMN(tab_Tecnologias_TE_RE!$W$1),0)</f>
        <v>3</v>
      </c>
    </row>
    <row r="150" spans="1:13">
      <c r="A150" s="94">
        <v>5149</v>
      </c>
      <c r="B150" s="518">
        <v>501</v>
      </c>
      <c r="C150" s="95" t="str">
        <f>VLOOKUP(B150,tab_Tecnologias_TE_RE!$A$1:$B$101,2,0)</f>
        <v>GAS_CC_CAPEX40_ate2030_CCS</v>
      </c>
      <c r="D150" s="151" t="s">
        <v>148</v>
      </c>
      <c r="E150" s="17">
        <v>1</v>
      </c>
      <c r="F150" s="124">
        <v>87</v>
      </c>
      <c r="G150" s="96" t="str">
        <f t="shared" si="2"/>
        <v>GAS_CC_CAPEX40_ate2030_CCS_1_1_2023</v>
      </c>
      <c r="H150" s="23">
        <v>1</v>
      </c>
      <c r="I150" s="344" t="str">
        <f>VLOOKUP(H150,tab_tipo_expansao!$A$2:$B$4,2,0)</f>
        <v>opcional</v>
      </c>
      <c r="J150" s="59">
        <v>2023</v>
      </c>
      <c r="K150" s="59">
        <v>2024</v>
      </c>
      <c r="L150" s="97">
        <f>F150*VLOOKUP(B150,tab_Tecnologias_TE_RE!$A$2:$C$101,3,0)</f>
        <v>87</v>
      </c>
      <c r="M150" s="95">
        <f>VLOOKUP(B150,tab_Tecnologias_TE_RE!$A$2:$W$101,COLUMN(tab_Tecnologias_TE_RE!$W$1),0)</f>
        <v>3</v>
      </c>
    </row>
    <row r="151" spans="1:13">
      <c r="A151" s="94">
        <v>5150</v>
      </c>
      <c r="B151" s="518">
        <v>502</v>
      </c>
      <c r="C151" s="95" t="str">
        <f>VLOOKUP(B151,tab_Tecnologias_TE_RE!$A$1:$B$101,2,0)</f>
        <v>GAS_CS_CAPEX40_ate2030_CCS</v>
      </c>
      <c r="D151" s="151" t="s">
        <v>148</v>
      </c>
      <c r="E151" s="17">
        <v>1</v>
      </c>
      <c r="F151" s="124">
        <v>386</v>
      </c>
      <c r="G151" s="96" t="str">
        <f t="shared" si="2"/>
        <v>GAS_CS_CAPEX40_ate2030_CCS_1_1_2024</v>
      </c>
      <c r="H151" s="23">
        <v>1</v>
      </c>
      <c r="I151" s="344" t="str">
        <f>VLOOKUP(H151,tab_tipo_expansao!$A$2:$B$4,2,0)</f>
        <v>opcional</v>
      </c>
      <c r="J151" s="59">
        <v>2024</v>
      </c>
      <c r="K151" s="59">
        <v>2025</v>
      </c>
      <c r="L151" s="97">
        <f>F151*VLOOKUP(B151,tab_Tecnologias_TE_RE!$A$2:$C$101,3,0)</f>
        <v>386</v>
      </c>
      <c r="M151" s="95">
        <f>VLOOKUP(B151,tab_Tecnologias_TE_RE!$A$2:$W$101,COLUMN(tab_Tecnologias_TE_RE!$W$1),0)</f>
        <v>3</v>
      </c>
    </row>
    <row r="152" spans="1:13">
      <c r="A152" s="94">
        <v>5151</v>
      </c>
      <c r="B152" s="518">
        <v>501</v>
      </c>
      <c r="C152" s="95" t="str">
        <f>VLOOKUP(B152,tab_Tecnologias_TE_RE!$A$1:$B$101,2,0)</f>
        <v>GAS_CC_CAPEX40_ate2030_CCS</v>
      </c>
      <c r="D152" s="151" t="s">
        <v>148</v>
      </c>
      <c r="E152" s="17">
        <v>1</v>
      </c>
      <c r="F152" s="124">
        <v>350</v>
      </c>
      <c r="G152" s="96" t="str">
        <f t="shared" si="2"/>
        <v>GAS_CC_CAPEX40_ate2030_CCS_1_1_2024</v>
      </c>
      <c r="H152" s="23">
        <v>1</v>
      </c>
      <c r="I152" s="344" t="str">
        <f>VLOOKUP(H152,tab_tipo_expansao!$A$2:$B$4,2,0)</f>
        <v>opcional</v>
      </c>
      <c r="J152" s="59">
        <v>2024</v>
      </c>
      <c r="K152" s="59">
        <v>2025</v>
      </c>
      <c r="L152" s="97">
        <f>F152*VLOOKUP(B152,tab_Tecnologias_TE_RE!$A$2:$C$101,3,0)</f>
        <v>350</v>
      </c>
      <c r="M152" s="95">
        <f>VLOOKUP(B152,tab_Tecnologias_TE_RE!$A$2:$W$101,COLUMN(tab_Tecnologias_TE_RE!$W$1),0)</f>
        <v>3</v>
      </c>
    </row>
    <row r="153" spans="1:13">
      <c r="A153" s="94">
        <v>5152</v>
      </c>
      <c r="B153" s="518">
        <v>501</v>
      </c>
      <c r="C153" s="95" t="str">
        <f>VLOOKUP(B153,tab_Tecnologias_TE_RE!$A$1:$B$101,2,0)</f>
        <v>GAS_CC_CAPEX40_ate2030_CCS</v>
      </c>
      <c r="D153" s="151" t="s">
        <v>154</v>
      </c>
      <c r="E153" s="17">
        <v>3</v>
      </c>
      <c r="F153" s="124">
        <v>465</v>
      </c>
      <c r="G153" s="96" t="str">
        <f t="shared" si="2"/>
        <v>GAS_CC_CAPEX40_ate2030_CCS_3_1_2024</v>
      </c>
      <c r="H153" s="23">
        <v>1</v>
      </c>
      <c r="I153" s="344" t="str">
        <f>VLOOKUP(H153,tab_tipo_expansao!$A$2:$B$4,2,0)</f>
        <v>opcional</v>
      </c>
      <c r="J153" s="59">
        <v>2024</v>
      </c>
      <c r="K153" s="59">
        <v>2025</v>
      </c>
      <c r="L153" s="97">
        <f>F153*VLOOKUP(B153,tab_Tecnologias_TE_RE!$A$2:$C$101,3,0)</f>
        <v>465</v>
      </c>
      <c r="M153" s="95">
        <f>VLOOKUP(B153,tab_Tecnologias_TE_RE!$A$2:$W$101,COLUMN(tab_Tecnologias_TE_RE!$W$1),0)</f>
        <v>3</v>
      </c>
    </row>
    <row r="154" spans="1:13">
      <c r="A154" s="94">
        <v>5153</v>
      </c>
      <c r="B154" s="518">
        <v>502</v>
      </c>
      <c r="C154" s="95" t="str">
        <f>VLOOKUP(B154,tab_Tecnologias_TE_RE!$A$1:$B$101,2,0)</f>
        <v>GAS_CS_CAPEX40_ate2030_CCS</v>
      </c>
      <c r="D154" s="151" t="s">
        <v>148</v>
      </c>
      <c r="E154" s="17">
        <v>1</v>
      </c>
      <c r="F154" s="124">
        <v>427</v>
      </c>
      <c r="G154" s="96" t="str">
        <f t="shared" si="2"/>
        <v>GAS_CS_CAPEX40_ate2030_CCS_1_1_2025</v>
      </c>
      <c r="H154" s="23">
        <v>1</v>
      </c>
      <c r="I154" s="344" t="str">
        <f>VLOOKUP(H154,tab_tipo_expansao!$A$2:$B$4,2,0)</f>
        <v>opcional</v>
      </c>
      <c r="J154" s="59">
        <v>2025</v>
      </c>
      <c r="K154" s="59">
        <v>2026</v>
      </c>
      <c r="L154" s="97">
        <f>F154*VLOOKUP(B154,tab_Tecnologias_TE_RE!$A$2:$C$101,3,0)</f>
        <v>427</v>
      </c>
      <c r="M154" s="95">
        <f>VLOOKUP(B154,tab_Tecnologias_TE_RE!$A$2:$W$101,COLUMN(tab_Tecnologias_TE_RE!$W$1),0)</f>
        <v>3</v>
      </c>
    </row>
    <row r="155" spans="1:13">
      <c r="A155" s="94">
        <v>5154</v>
      </c>
      <c r="B155" s="518">
        <v>502</v>
      </c>
      <c r="C155" s="95" t="str">
        <f>VLOOKUP(B155,tab_Tecnologias_TE_RE!$A$1:$B$101,2,0)</f>
        <v>GAS_CS_CAPEX40_ate2030_CCS</v>
      </c>
      <c r="D155" s="151" t="s">
        <v>154</v>
      </c>
      <c r="E155" s="17">
        <v>3</v>
      </c>
      <c r="F155" s="124">
        <v>223</v>
      </c>
      <c r="G155" s="96" t="str">
        <f t="shared" si="2"/>
        <v>GAS_CS_CAPEX40_ate2030_CCS_3_1_2025</v>
      </c>
      <c r="H155" s="23">
        <v>1</v>
      </c>
      <c r="I155" s="344" t="str">
        <f>VLOOKUP(H155,tab_tipo_expansao!$A$2:$B$4,2,0)</f>
        <v>opcional</v>
      </c>
      <c r="J155" s="59">
        <v>2025</v>
      </c>
      <c r="K155" s="59">
        <v>2026</v>
      </c>
      <c r="L155" s="97">
        <f>F155*VLOOKUP(B155,tab_Tecnologias_TE_RE!$A$2:$C$101,3,0)</f>
        <v>223</v>
      </c>
      <c r="M155" s="95">
        <f>VLOOKUP(B155,tab_Tecnologias_TE_RE!$A$2:$W$101,COLUMN(tab_Tecnologias_TE_RE!$W$1),0)</f>
        <v>3</v>
      </c>
    </row>
    <row r="156" spans="1:13">
      <c r="A156" s="94">
        <v>5154</v>
      </c>
      <c r="B156" s="518">
        <v>505</v>
      </c>
      <c r="C156" s="95" t="str">
        <f>VLOOKUP(B156,tab_Tecnologias_TE_RE!$A$1:$B$101,2,0)</f>
        <v>GAS_CC_CAPEX40_pos2030_CCS</v>
      </c>
      <c r="D156" s="151" t="s">
        <v>148</v>
      </c>
      <c r="E156" s="17">
        <v>1</v>
      </c>
      <c r="F156" s="124">
        <v>1435</v>
      </c>
      <c r="G156" s="96" t="str">
        <f t="shared" si="2"/>
        <v>GAS_CC_CAPEX40_pos2030_CCS_1_1_2031</v>
      </c>
      <c r="H156" s="23">
        <v>1</v>
      </c>
      <c r="I156" s="344" t="str">
        <f>VLOOKUP(H156,tab_tipo_expansao!$A$2:$B$4,2,0)</f>
        <v>opcional</v>
      </c>
      <c r="J156" s="59">
        <v>2031</v>
      </c>
      <c r="K156" s="59">
        <v>2032</v>
      </c>
      <c r="L156" s="97">
        <f>F156*VLOOKUP(B156,tab_Tecnologias_TE_RE!$A$2:$C$101,3,0)</f>
        <v>1435</v>
      </c>
      <c r="M156" s="95">
        <f>VLOOKUP(B156,tab_Tecnologias_TE_RE!$A$2:$W$101,COLUMN(tab_Tecnologias_TE_RE!$W$1),0)</f>
        <v>3</v>
      </c>
    </row>
    <row r="157" spans="1:13">
      <c r="A157" s="94">
        <v>5154</v>
      </c>
      <c r="B157" s="518">
        <v>509</v>
      </c>
      <c r="C157" s="95" t="str">
        <f>VLOOKUP(B157,tab_Tecnologias_TE_RE!$A$1:$B$101,2,0)</f>
        <v>GAS_CC_CAPEX40_6USD_CCS</v>
      </c>
      <c r="D157" s="151" t="s">
        <v>151</v>
      </c>
      <c r="E157" s="17">
        <v>2</v>
      </c>
      <c r="F157" s="124">
        <v>1125</v>
      </c>
      <c r="G157" s="96" t="str">
        <f t="shared" si="2"/>
        <v>GAS_CC_CAPEX40_6USD_CCS_2_1_2031</v>
      </c>
      <c r="H157" s="23">
        <v>1</v>
      </c>
      <c r="I157" s="344" t="str">
        <f>VLOOKUP(H157,tab_tipo_expansao!$A$2:$B$4,2,0)</f>
        <v>opcional</v>
      </c>
      <c r="J157" s="59">
        <v>2031</v>
      </c>
      <c r="K157" s="59">
        <v>2032</v>
      </c>
      <c r="L157" s="97">
        <f>F157*VLOOKUP(B157,tab_Tecnologias_TE_RE!$A$2:$C$101,3,0)</f>
        <v>1125</v>
      </c>
      <c r="M157" s="95">
        <f>VLOOKUP(B157,tab_Tecnologias_TE_RE!$A$2:$W$101,COLUMN(tab_Tecnologias_TE_RE!$W$1),0)</f>
        <v>3</v>
      </c>
    </row>
    <row r="158" spans="1:13" ht="15" customHeight="1">
      <c r="A158" s="94">
        <v>5155</v>
      </c>
      <c r="B158" s="518">
        <v>501</v>
      </c>
      <c r="C158" s="95" t="str">
        <f>VLOOKUP(B158,tab_Tecnologias_TE_RE!$A$1:$B$101,2,0)</f>
        <v>GAS_CC_CAPEX40_ate2030_CCS</v>
      </c>
      <c r="D158" s="151" t="s">
        <v>148</v>
      </c>
      <c r="E158" s="17">
        <v>1</v>
      </c>
      <c r="F158" s="124">
        <v>2224</v>
      </c>
      <c r="G158" s="96" t="str">
        <f t="shared" si="2"/>
        <v>GAS_CC_CAPEX40_ate2030_CCS_1_1_2025</v>
      </c>
      <c r="H158" s="23">
        <v>1</v>
      </c>
      <c r="I158" s="344" t="str">
        <f>VLOOKUP(H158,tab_tipo_expansao!$A$2:$B$4,2,0)</f>
        <v>opcional</v>
      </c>
      <c r="J158" s="59">
        <v>2025</v>
      </c>
      <c r="K158" s="59">
        <v>2026</v>
      </c>
      <c r="L158" s="97">
        <f>F158*VLOOKUP(B158,tab_Tecnologias_TE_RE!$A$2:$C$101,3,0)</f>
        <v>2224</v>
      </c>
      <c r="M158" s="95">
        <f>VLOOKUP(B158,tab_Tecnologias_TE_RE!$A$2:$W$101,COLUMN(tab_Tecnologias_TE_RE!$W$1),0)</f>
        <v>3</v>
      </c>
    </row>
    <row r="159" spans="1:13">
      <c r="A159" s="94">
        <v>5155</v>
      </c>
      <c r="B159" s="518">
        <v>501</v>
      </c>
      <c r="C159" s="95" t="str">
        <f>VLOOKUP(B159,tab_Tecnologias_TE_RE!$A$1:$B$101,2,0)</f>
        <v>GAS_CC_CAPEX40_ate2030_CCS</v>
      </c>
      <c r="D159" s="151" t="s">
        <v>148</v>
      </c>
      <c r="E159" s="17">
        <v>3</v>
      </c>
      <c r="F159" s="124">
        <v>533</v>
      </c>
      <c r="G159" s="96" t="str">
        <f t="shared" si="2"/>
        <v>GAS_CC_CAPEX40_ate2030_CCS_3_1_2025</v>
      </c>
      <c r="H159" s="23">
        <v>1</v>
      </c>
      <c r="I159" s="344" t="str">
        <f>VLOOKUP(H159,tab_tipo_expansao!$A$2:$B$4,2,0)</f>
        <v>opcional</v>
      </c>
      <c r="J159" s="59">
        <v>2025</v>
      </c>
      <c r="K159" s="59">
        <v>2026</v>
      </c>
      <c r="L159" s="97">
        <f>F159*VLOOKUP(B159,tab_Tecnologias_TE_RE!$A$2:$C$101,3,0)</f>
        <v>533</v>
      </c>
      <c r="M159" s="95">
        <f>VLOOKUP(B159,tab_Tecnologias_TE_RE!$A$2:$W$101,COLUMN(tab_Tecnologias_TE_RE!$W$1),0)</f>
        <v>3</v>
      </c>
    </row>
    <row r="160" spans="1:13">
      <c r="A160" s="94">
        <v>5156</v>
      </c>
      <c r="B160" s="518">
        <v>502</v>
      </c>
      <c r="C160" s="95" t="str">
        <f>VLOOKUP(B160,tab_Tecnologias_TE_RE!$A$1:$B$101,2,0)</f>
        <v>GAS_CS_CAPEX40_ate2030_CCS</v>
      </c>
      <c r="D160" s="151" t="s">
        <v>148</v>
      </c>
      <c r="E160" s="17">
        <v>1</v>
      </c>
      <c r="F160" s="124">
        <v>929</v>
      </c>
      <c r="G160" s="96" t="str">
        <f t="shared" si="2"/>
        <v>GAS_CS_CAPEX40_ate2030_CCS_1_1_2026</v>
      </c>
      <c r="H160" s="23">
        <v>1</v>
      </c>
      <c r="I160" s="344" t="str">
        <f>VLOOKUP(H160,tab_tipo_expansao!$A$2:$B$4,2,0)</f>
        <v>opcional</v>
      </c>
      <c r="J160" s="59">
        <v>2026</v>
      </c>
      <c r="K160" s="59">
        <v>2027</v>
      </c>
      <c r="L160" s="97">
        <f>F160*VLOOKUP(B160,tab_Tecnologias_TE_RE!$A$2:$C$101,3,0)</f>
        <v>929</v>
      </c>
      <c r="M160" s="95">
        <f>VLOOKUP(B160,tab_Tecnologias_TE_RE!$A$2:$W$101,COLUMN(tab_Tecnologias_TE_RE!$W$1),0)</f>
        <v>3</v>
      </c>
    </row>
    <row r="161" spans="1:13">
      <c r="A161" s="94">
        <v>5157</v>
      </c>
      <c r="B161" s="518">
        <v>501</v>
      </c>
      <c r="C161" s="95" t="str">
        <f>VLOOKUP(B161,tab_Tecnologias_TE_RE!$A$1:$B$101,2,0)</f>
        <v>GAS_CC_CAPEX40_ate2030_CCS</v>
      </c>
      <c r="D161" s="151" t="s">
        <v>148</v>
      </c>
      <c r="E161" s="17">
        <v>1</v>
      </c>
      <c r="F161" s="124">
        <v>204</v>
      </c>
      <c r="G161" s="96" t="str">
        <f t="shared" si="2"/>
        <v>GAS_CC_CAPEX40_ate2030_CCS_1_1_2026</v>
      </c>
      <c r="H161" s="23">
        <v>1</v>
      </c>
      <c r="I161" s="344" t="str">
        <f>VLOOKUP(H161,tab_tipo_expansao!$A$2:$B$4,2,0)</f>
        <v>opcional</v>
      </c>
      <c r="J161" s="59">
        <v>2026</v>
      </c>
      <c r="K161" s="59">
        <v>2027</v>
      </c>
      <c r="L161" s="97">
        <f>F161*VLOOKUP(B161,tab_Tecnologias_TE_RE!$A$2:$C$101,3,0)</f>
        <v>204</v>
      </c>
      <c r="M161" s="95">
        <f>VLOOKUP(B161,tab_Tecnologias_TE_RE!$A$2:$W$101,COLUMN(tab_Tecnologias_TE_RE!$W$1),0)</f>
        <v>3</v>
      </c>
    </row>
    <row r="162" spans="1:13">
      <c r="A162" s="94">
        <v>5158</v>
      </c>
      <c r="B162" s="518">
        <v>501</v>
      </c>
      <c r="C162" s="95" t="str">
        <f>VLOOKUP(B162,tab_Tecnologias_TE_RE!$A$1:$B$101,2,0)</f>
        <v>GAS_CC_CAPEX40_ate2030_CCS</v>
      </c>
      <c r="D162" s="151" t="s">
        <v>156</v>
      </c>
      <c r="E162" s="17">
        <v>4</v>
      </c>
      <c r="F162" s="124">
        <v>178</v>
      </c>
      <c r="G162" s="96" t="str">
        <f t="shared" si="2"/>
        <v>GAS_CC_CAPEX40_ate2030_CCS_4_1_2028</v>
      </c>
      <c r="H162" s="23">
        <v>1</v>
      </c>
      <c r="I162" s="344" t="str">
        <f>VLOOKUP(H162,tab_tipo_expansao!$A$2:$B$4,2,0)</f>
        <v>opcional</v>
      </c>
      <c r="J162" s="59">
        <v>2028</v>
      </c>
      <c r="K162" s="59">
        <v>2029</v>
      </c>
      <c r="L162" s="97">
        <f>F162*VLOOKUP(B162,tab_Tecnologias_TE_RE!$A$2:$C$101,3,0)</f>
        <v>178</v>
      </c>
      <c r="M162" s="95">
        <f>VLOOKUP(B162,tab_Tecnologias_TE_RE!$A$2:$W$101,COLUMN(tab_Tecnologias_TE_RE!$W$1),0)</f>
        <v>3</v>
      </c>
    </row>
    <row r="163" spans="1:13">
      <c r="A163" s="94">
        <v>5158</v>
      </c>
      <c r="B163" s="518">
        <v>509</v>
      </c>
      <c r="C163" s="95" t="str">
        <f>VLOOKUP(B163,tab_Tecnologias_TE_RE!$A$1:$B$101,2,0)</f>
        <v>GAS_CC_CAPEX40_6USD_CCS</v>
      </c>
      <c r="D163" s="151" t="s">
        <v>156</v>
      </c>
      <c r="E163" s="17">
        <v>4</v>
      </c>
      <c r="F163" s="124">
        <v>732</v>
      </c>
      <c r="G163" s="96" t="str">
        <f t="shared" si="2"/>
        <v>GAS_CC_CAPEX40_6USD_CCS_4_1_2031</v>
      </c>
      <c r="H163" s="23">
        <v>1</v>
      </c>
      <c r="I163" s="344" t="str">
        <f>VLOOKUP(H163,tab_tipo_expansao!$A$2:$B$4,2,0)</f>
        <v>opcional</v>
      </c>
      <c r="J163" s="59">
        <v>2031</v>
      </c>
      <c r="K163" s="59">
        <v>2032</v>
      </c>
      <c r="L163" s="97">
        <f>F163*VLOOKUP(B163,tab_Tecnologias_TE_RE!$A$2:$C$101,3,0)</f>
        <v>732</v>
      </c>
      <c r="M163" s="95">
        <f>VLOOKUP(B163,tab_Tecnologias_TE_RE!$A$2:$W$101,COLUMN(tab_Tecnologias_TE_RE!$W$1),0)</f>
        <v>3</v>
      </c>
    </row>
    <row r="164" spans="1:13">
      <c r="A164" s="94">
        <v>5159</v>
      </c>
      <c r="B164" s="518">
        <v>509</v>
      </c>
      <c r="C164" s="95" t="str">
        <f>VLOOKUP(B164,tab_Tecnologias_TE_RE!$A$1:$B$101,2,0)</f>
        <v>GAS_CC_CAPEX40_6USD_CCS</v>
      </c>
      <c r="D164" s="151" t="s">
        <v>156</v>
      </c>
      <c r="E164" s="17">
        <v>4</v>
      </c>
      <c r="F164" s="124">
        <v>519</v>
      </c>
      <c r="G164" s="96" t="str">
        <f t="shared" si="2"/>
        <v>GAS_CC_CAPEX40_6USD_CCS_4_1_2034</v>
      </c>
      <c r="H164" s="23">
        <v>1</v>
      </c>
      <c r="I164" s="344" t="str">
        <f>VLOOKUP(H164,tab_tipo_expansao!$A$2:$B$4,2,0)</f>
        <v>opcional</v>
      </c>
      <c r="J164" s="59">
        <v>2034</v>
      </c>
      <c r="K164" s="59">
        <v>2035</v>
      </c>
      <c r="L164" s="97">
        <f>F164*VLOOKUP(B164,tab_Tecnologias_TE_RE!$A$2:$C$101,3,0)</f>
        <v>519</v>
      </c>
      <c r="M164" s="95">
        <f>VLOOKUP(B164,tab_Tecnologias_TE_RE!$A$2:$W$101,COLUMN(tab_Tecnologias_TE_RE!$W$1),0)</f>
        <v>3</v>
      </c>
    </row>
    <row r="165" spans="1:13">
      <c r="A165" s="94">
        <v>5159</v>
      </c>
      <c r="B165" s="518">
        <v>509</v>
      </c>
      <c r="C165" s="95" t="str">
        <f>VLOOKUP(B165,tab_Tecnologias_TE_RE!$A$1:$B$101,2,0)</f>
        <v>GAS_CC_CAPEX40_6USD_CCS</v>
      </c>
      <c r="D165" s="151" t="s">
        <v>156</v>
      </c>
      <c r="E165" s="17">
        <v>7</v>
      </c>
      <c r="F165" s="124">
        <v>387</v>
      </c>
      <c r="G165" s="96" t="str">
        <f t="shared" si="2"/>
        <v>GAS_CC_CAPEX40_6USD_CCS_7_1_2031</v>
      </c>
      <c r="H165" s="23">
        <v>1</v>
      </c>
      <c r="I165" s="344" t="str">
        <f>VLOOKUP(H165,tab_tipo_expansao!$A$2:$B$4,2,0)</f>
        <v>opcional</v>
      </c>
      <c r="J165" s="59">
        <v>2031</v>
      </c>
      <c r="K165" s="59">
        <v>2032</v>
      </c>
      <c r="L165" s="97">
        <f>F165*VLOOKUP(B165,tab_Tecnologias_TE_RE!$A$2:$C$101,3,0)</f>
        <v>387</v>
      </c>
      <c r="M165" s="95">
        <f>VLOOKUP(B165,tab_Tecnologias_TE_RE!$A$2:$W$101,COLUMN(tab_Tecnologias_TE_RE!$W$1),0)</f>
        <v>3</v>
      </c>
    </row>
    <row r="166" spans="1:13">
      <c r="A166" s="94">
        <v>5160</v>
      </c>
      <c r="B166" s="518">
        <v>505</v>
      </c>
      <c r="C166" s="95" t="str">
        <f>VLOOKUP(B166,tab_Tecnologias_TE_RE!$A$1:$B$101,2,0)</f>
        <v>GAS_CC_CAPEX40_pos2030_CCS</v>
      </c>
      <c r="D166" s="151" t="s">
        <v>148</v>
      </c>
      <c r="E166" s="17">
        <v>1</v>
      </c>
      <c r="F166" s="124">
        <v>530</v>
      </c>
      <c r="G166" s="96" t="str">
        <f t="shared" si="2"/>
        <v>GAS_CC_CAPEX40_pos2030_CCS_1_1_2034</v>
      </c>
      <c r="H166" s="23">
        <v>1</v>
      </c>
      <c r="I166" s="344" t="str">
        <f>VLOOKUP(H166,tab_tipo_expansao!$A$2:$B$4,2,0)</f>
        <v>opcional</v>
      </c>
      <c r="J166" s="59">
        <v>2034</v>
      </c>
      <c r="K166" s="59">
        <v>2035</v>
      </c>
      <c r="L166" s="97">
        <f>F166*VLOOKUP(B166,tab_Tecnologias_TE_RE!$A$2:$C$101,3,0)</f>
        <v>530</v>
      </c>
      <c r="M166" s="95">
        <f>VLOOKUP(B166,tab_Tecnologias_TE_RE!$A$2:$W$101,COLUMN(tab_Tecnologias_TE_RE!$W$1),0)</f>
        <v>3</v>
      </c>
    </row>
    <row r="167" spans="1:13">
      <c r="A167" s="94">
        <v>5160</v>
      </c>
      <c r="B167" s="518">
        <v>505</v>
      </c>
      <c r="C167" s="95" t="str">
        <f>VLOOKUP(B167,tab_Tecnologias_TE_RE!$A$1:$B$101,2,0)</f>
        <v>GAS_CC_CAPEX40_pos2030_CCS</v>
      </c>
      <c r="D167" s="151" t="s">
        <v>148</v>
      </c>
      <c r="E167" s="17">
        <v>3</v>
      </c>
      <c r="F167" s="124">
        <v>28</v>
      </c>
      <c r="G167" s="96" t="str">
        <f t="shared" si="2"/>
        <v>GAS_CC_CAPEX40_pos2030_CCS_3_1_2039</v>
      </c>
      <c r="H167" s="23">
        <v>1</v>
      </c>
      <c r="I167" s="344" t="str">
        <f>VLOOKUP(H167,tab_tipo_expansao!$A$2:$B$4,2,0)</f>
        <v>opcional</v>
      </c>
      <c r="J167" s="59">
        <v>2039</v>
      </c>
      <c r="K167" s="59">
        <v>2040</v>
      </c>
      <c r="L167" s="97">
        <f>F167*VLOOKUP(B167,tab_Tecnologias_TE_RE!$A$2:$C$101,3,0)</f>
        <v>28</v>
      </c>
      <c r="M167" s="95">
        <f>VLOOKUP(B167,tab_Tecnologias_TE_RE!$A$2:$W$101,COLUMN(tab_Tecnologias_TE_RE!$W$1),0)</f>
        <v>3</v>
      </c>
    </row>
    <row r="168" spans="1:13">
      <c r="A168" s="94">
        <v>5160</v>
      </c>
      <c r="B168" s="518">
        <v>509</v>
      </c>
      <c r="C168" s="95" t="str">
        <f>VLOOKUP(B168,tab_Tecnologias_TE_RE!$A$1:$B$101,2,0)</f>
        <v>GAS_CC_CAPEX40_6USD_CCS</v>
      </c>
      <c r="D168" s="151" t="s">
        <v>156</v>
      </c>
      <c r="E168" s="17">
        <v>4</v>
      </c>
      <c r="F168" s="124">
        <v>6</v>
      </c>
      <c r="G168" s="96" t="str">
        <f t="shared" si="2"/>
        <v>GAS_CC_CAPEX40_6USD_CCS_4_1_2041</v>
      </c>
      <c r="H168" s="23">
        <v>1</v>
      </c>
      <c r="I168" s="344" t="str">
        <f>VLOOKUP(H168,tab_tipo_expansao!$A$2:$B$4,2,0)</f>
        <v>opcional</v>
      </c>
      <c r="J168" s="59">
        <v>2041</v>
      </c>
      <c r="K168" s="59">
        <v>2042</v>
      </c>
      <c r="L168" s="97">
        <f>F168*VLOOKUP(B168,tab_Tecnologias_TE_RE!$A$2:$C$101,3,0)</f>
        <v>6</v>
      </c>
      <c r="M168" s="95">
        <f>VLOOKUP(B168,tab_Tecnologias_TE_RE!$A$2:$W$101,COLUMN(tab_Tecnologias_TE_RE!$W$1),0)</f>
        <v>3</v>
      </c>
    </row>
    <row r="169" spans="1:13">
      <c r="A169" s="94">
        <v>5160</v>
      </c>
      <c r="B169" s="518">
        <v>509</v>
      </c>
      <c r="C169" s="95" t="str">
        <f>VLOOKUP(B169,tab_Tecnologias_TE_RE!$A$1:$B$101,2,0)</f>
        <v>GAS_CC_CAPEX40_6USD_CCS</v>
      </c>
      <c r="D169" s="151" t="s">
        <v>159</v>
      </c>
      <c r="E169" s="17">
        <v>7</v>
      </c>
      <c r="F169" s="124">
        <v>591</v>
      </c>
      <c r="G169" s="96" t="str">
        <f t="shared" si="2"/>
        <v>GAS_CC_CAPEX40_6USD_CCS_7_1_2037</v>
      </c>
      <c r="H169" s="23">
        <v>1</v>
      </c>
      <c r="I169" s="344" t="str">
        <f>VLOOKUP(H169,tab_tipo_expansao!$A$2:$B$4,2,0)</f>
        <v>opcional</v>
      </c>
      <c r="J169" s="59">
        <v>2037</v>
      </c>
      <c r="K169" s="59">
        <v>2038</v>
      </c>
      <c r="L169" s="97">
        <f>F169*VLOOKUP(B169,tab_Tecnologias_TE_RE!$A$2:$C$101,3,0)</f>
        <v>591</v>
      </c>
      <c r="M169" s="95">
        <f>VLOOKUP(B169,tab_Tecnologias_TE_RE!$A$2:$W$101,COLUMN(tab_Tecnologias_TE_RE!$W$1),0)</f>
        <v>3</v>
      </c>
    </row>
    <row r="170" spans="1:13">
      <c r="A170" s="94">
        <v>5160</v>
      </c>
      <c r="B170" s="518">
        <v>505</v>
      </c>
      <c r="C170" s="95" t="str">
        <f>VLOOKUP(B170,tab_Tecnologias_TE_RE!$A$1:$B$101,2,0)</f>
        <v>GAS_CC_CAPEX40_pos2030_CCS</v>
      </c>
      <c r="D170" s="151" t="s">
        <v>148</v>
      </c>
      <c r="E170" s="17">
        <v>3</v>
      </c>
      <c r="F170" s="124">
        <v>1208</v>
      </c>
      <c r="G170" s="96" t="str">
        <f t="shared" si="2"/>
        <v>GAS_CC_CAPEX40_pos2030_CCS_3_1_2041</v>
      </c>
      <c r="H170" s="23">
        <v>1</v>
      </c>
      <c r="I170" s="344" t="str">
        <f>VLOOKUP(H170,tab_tipo_expansao!$A$2:$B$4,2,0)</f>
        <v>opcional</v>
      </c>
      <c r="J170" s="59">
        <v>2041</v>
      </c>
      <c r="K170" s="59">
        <v>2042</v>
      </c>
      <c r="L170" s="97">
        <f>F170*VLOOKUP(B170,tab_Tecnologias_TE_RE!$A$2:$C$101,3,0)</f>
        <v>1208</v>
      </c>
      <c r="M170" s="95">
        <f>VLOOKUP(B170,tab_Tecnologias_TE_RE!$A$2:$W$101,COLUMN(tab_Tecnologias_TE_RE!$W$1),0)</f>
        <v>3</v>
      </c>
    </row>
    <row r="171" spans="1:13">
      <c r="A171" s="94">
        <v>5160</v>
      </c>
      <c r="B171" s="518">
        <v>509</v>
      </c>
      <c r="C171" s="95" t="str">
        <f>VLOOKUP(B171,tab_Tecnologias_TE_RE!$A$1:$B$101,2,0)</f>
        <v>GAS_CC_CAPEX40_6USD_CCS</v>
      </c>
      <c r="D171" s="151" t="s">
        <v>156</v>
      </c>
      <c r="E171" s="17">
        <v>4</v>
      </c>
      <c r="F171" s="124">
        <v>363</v>
      </c>
      <c r="G171" s="96" t="str">
        <f t="shared" si="2"/>
        <v>GAS_CC_CAPEX40_6USD_CCS_4_1_2045</v>
      </c>
      <c r="H171" s="23">
        <v>1</v>
      </c>
      <c r="I171" s="344" t="str">
        <f>VLOOKUP(H171,tab_tipo_expansao!$A$2:$B$4,2,0)</f>
        <v>opcional</v>
      </c>
      <c r="J171" s="59">
        <v>2045</v>
      </c>
      <c r="K171" s="59">
        <v>2046</v>
      </c>
      <c r="L171" s="97">
        <f>F171*VLOOKUP(B171,tab_Tecnologias_TE_RE!$A$2:$C$101,3,0)</f>
        <v>363</v>
      </c>
      <c r="M171" s="95">
        <f>VLOOKUP(B171,tab_Tecnologias_TE_RE!$A$2:$W$101,COLUMN(tab_Tecnologias_TE_RE!$W$1),0)</f>
        <v>3</v>
      </c>
    </row>
    <row r="172" spans="1:13">
      <c r="A172" s="94">
        <v>5161</v>
      </c>
      <c r="B172" s="518">
        <v>504</v>
      </c>
      <c r="C172" s="95" t="str">
        <f>VLOOKUP(B172,tab_Tecnologias_TE_RE!$A$1:$B$101,2,0)</f>
        <v>CANA_condensação_CAPEX40</v>
      </c>
      <c r="D172" s="151" t="s">
        <v>148</v>
      </c>
      <c r="E172" s="17">
        <v>1</v>
      </c>
      <c r="F172" s="124">
        <v>7856</v>
      </c>
      <c r="G172" s="96" t="str">
        <f t="shared" si="2"/>
        <v>CANA_condensação_CAPEX40_1_1_2024</v>
      </c>
      <c r="H172" s="23">
        <v>1</v>
      </c>
      <c r="I172" s="344" t="str">
        <f>VLOOKUP(H172,tab_tipo_expansao!$A$2:$B$4,2,0)</f>
        <v>opcional</v>
      </c>
      <c r="J172" s="59">
        <v>2024</v>
      </c>
      <c r="K172" s="59">
        <v>2024</v>
      </c>
      <c r="L172" s="97">
        <f>F172*VLOOKUP(B172,tab_Tecnologias_TE_RE!$A$2:$C$101,3,0)</f>
        <v>7856</v>
      </c>
      <c r="M172" s="95">
        <f>VLOOKUP(B172,tab_Tecnologias_TE_RE!$A$2:$W$101,COLUMN(tab_Tecnologias_TE_RE!$W$1),0)</f>
        <v>7</v>
      </c>
    </row>
    <row r="173" spans="1:13">
      <c r="A173" s="94">
        <v>5162</v>
      </c>
      <c r="B173" s="518">
        <v>504</v>
      </c>
      <c r="C173" s="95" t="str">
        <f>VLOOKUP(B173,tab_Tecnologias_TE_RE!$A$1:$B$101,2,0)</f>
        <v>CANA_condensação_CAPEX40</v>
      </c>
      <c r="D173" s="151" t="s">
        <v>148</v>
      </c>
      <c r="E173" s="17">
        <v>1</v>
      </c>
      <c r="F173" s="124">
        <v>3936</v>
      </c>
      <c r="G173" s="96" t="str">
        <f t="shared" si="2"/>
        <v>CANA_condensação_CAPEX40_1_1_2031</v>
      </c>
      <c r="H173" s="23">
        <v>1</v>
      </c>
      <c r="I173" s="344" t="str">
        <f>VLOOKUP(H173,tab_tipo_expansao!$A$2:$B$4,2,0)</f>
        <v>opcional</v>
      </c>
      <c r="J173" s="59">
        <v>2031</v>
      </c>
      <c r="K173" s="59">
        <v>2031</v>
      </c>
      <c r="L173" s="97">
        <f>F173*VLOOKUP(B173,tab_Tecnologias_TE_RE!$A$2:$C$101,3,0)</f>
        <v>3936</v>
      </c>
      <c r="M173" s="95">
        <f>VLOOKUP(B173,tab_Tecnologias_TE_RE!$A$2:$W$101,COLUMN(tab_Tecnologias_TE_RE!$W$1),0)</f>
        <v>7</v>
      </c>
    </row>
    <row r="174" spans="1:13">
      <c r="A174" s="94">
        <v>5163</v>
      </c>
      <c r="B174" s="518">
        <v>504</v>
      </c>
      <c r="C174" s="95" t="str">
        <f>VLOOKUP(B174,tab_Tecnologias_TE_RE!$A$1:$B$101,2,0)</f>
        <v>CANA_condensação_CAPEX40</v>
      </c>
      <c r="D174" s="151" t="s">
        <v>148</v>
      </c>
      <c r="E174" s="17">
        <v>1</v>
      </c>
      <c r="F174" s="124">
        <v>1217</v>
      </c>
      <c r="G174" s="96" t="str">
        <f t="shared" si="2"/>
        <v>CANA_condensação_CAPEX40_1_1_2036</v>
      </c>
      <c r="H174" s="23">
        <v>1</v>
      </c>
      <c r="I174" s="344" t="str">
        <f>VLOOKUP(H174,tab_tipo_expansao!$A$2:$B$4,2,0)</f>
        <v>opcional</v>
      </c>
      <c r="J174" s="59">
        <v>2036</v>
      </c>
      <c r="K174" s="59">
        <v>2036</v>
      </c>
      <c r="L174" s="97">
        <f>F174*VLOOKUP(B174,tab_Tecnologias_TE_RE!$A$2:$C$101,3,0)</f>
        <v>1217</v>
      </c>
      <c r="M174" s="95">
        <f>VLOOKUP(B174,tab_Tecnologias_TE_RE!$A$2:$W$101,COLUMN(tab_Tecnologias_TE_RE!$W$1),0)</f>
        <v>7</v>
      </c>
    </row>
    <row r="175" spans="1:13">
      <c r="A175" s="94">
        <v>5164</v>
      </c>
      <c r="B175" s="518">
        <v>504</v>
      </c>
      <c r="C175" s="95" t="str">
        <f>VLOOKUP(B175,tab_Tecnologias_TE_RE!$A$1:$B$101,2,0)</f>
        <v>CANA_condensação_CAPEX40</v>
      </c>
      <c r="D175" s="151" t="s">
        <v>148</v>
      </c>
      <c r="E175" s="17">
        <v>1</v>
      </c>
      <c r="F175" s="124">
        <v>386</v>
      </c>
      <c r="G175" s="96" t="str">
        <f t="shared" si="2"/>
        <v>CANA_condensação_CAPEX40_1_1_2046</v>
      </c>
      <c r="H175" s="23">
        <v>1</v>
      </c>
      <c r="I175" s="344" t="str">
        <f>VLOOKUP(H175,tab_tipo_expansao!$A$2:$B$4,2,0)</f>
        <v>opcional</v>
      </c>
      <c r="J175" s="59">
        <v>2046</v>
      </c>
      <c r="K175" s="59">
        <v>2046</v>
      </c>
      <c r="L175" s="97">
        <f>F175*VLOOKUP(B175,tab_Tecnologias_TE_RE!$A$2:$C$101,3,0)</f>
        <v>386</v>
      </c>
      <c r="M175" s="95">
        <f>VLOOKUP(B175,tab_Tecnologias_TE_RE!$A$2:$W$101,COLUMN(tab_Tecnologias_TE_RE!$W$1),0)</f>
        <v>7</v>
      </c>
    </row>
    <row r="176" spans="1:13">
      <c r="A176" s="94">
        <v>5165</v>
      </c>
      <c r="B176" s="518">
        <v>503</v>
      </c>
      <c r="C176" s="95" t="str">
        <f>VLOOKUP(B176,tab_Tecnologias_TE_RE!$A$1:$B$101,2,0)</f>
        <v>CARVÃO NAC_CAPEX40</v>
      </c>
      <c r="D176" s="151" t="s">
        <v>148</v>
      </c>
      <c r="E176" s="17">
        <v>2</v>
      </c>
      <c r="F176" s="124">
        <v>1262</v>
      </c>
      <c r="G176" s="96" t="str">
        <f t="shared" si="2"/>
        <v>CARVÃO NAC_CAPEX40_2_3_2029</v>
      </c>
      <c r="H176" s="23">
        <v>3</v>
      </c>
      <c r="I176" s="344" t="str">
        <f>VLOOKUP(H176,tab_tipo_expansao!$A$2:$B$4,2,0)</f>
        <v>não_considerar</v>
      </c>
      <c r="J176" s="59">
        <v>2029</v>
      </c>
      <c r="K176" s="59">
        <v>2030</v>
      </c>
      <c r="L176" s="97">
        <f>F176*VLOOKUP(B176,tab_Tecnologias_TE_RE!$A$2:$C$101,3,0)</f>
        <v>1262</v>
      </c>
      <c r="M176" s="95">
        <f>VLOOKUP(B176,tab_Tecnologias_TE_RE!$A$2:$W$101,COLUMN(tab_Tecnologias_TE_RE!$W$1),0)</f>
        <v>4</v>
      </c>
    </row>
    <row r="177" spans="1:13">
      <c r="A177" s="94">
        <v>5166</v>
      </c>
      <c r="B177" s="518">
        <v>503</v>
      </c>
      <c r="C177" s="95" t="str">
        <f>VLOOKUP(B177,tab_Tecnologias_TE_RE!$A$1:$B$101,2,0)</f>
        <v>CARVÃO NAC_CAPEX40</v>
      </c>
      <c r="D177" s="151" t="s">
        <v>148</v>
      </c>
      <c r="E177" s="17">
        <v>2</v>
      </c>
      <c r="F177" s="124">
        <v>466</v>
      </c>
      <c r="G177" s="96" t="str">
        <f t="shared" si="2"/>
        <v>CARVÃO NAC_CAPEX40_2_3_2031</v>
      </c>
      <c r="H177" s="23">
        <v>3</v>
      </c>
      <c r="I177" s="344" t="str">
        <f>VLOOKUP(H177,tab_tipo_expansao!$A$2:$B$4,2,0)</f>
        <v>não_considerar</v>
      </c>
      <c r="J177" s="59">
        <v>2031</v>
      </c>
      <c r="K177" s="59">
        <v>2032</v>
      </c>
      <c r="L177" s="97">
        <f>F177*VLOOKUP(B177,tab_Tecnologias_TE_RE!$A$2:$C$101,3,0)</f>
        <v>466</v>
      </c>
      <c r="M177" s="95">
        <f>VLOOKUP(B177,tab_Tecnologias_TE_RE!$A$2:$W$101,COLUMN(tab_Tecnologias_TE_RE!$W$1),0)</f>
        <v>4</v>
      </c>
    </row>
    <row r="178" spans="1:13">
      <c r="A178" s="94">
        <v>5166</v>
      </c>
      <c r="B178" s="518">
        <v>503</v>
      </c>
      <c r="C178" s="95" t="str">
        <f>VLOOKUP(B178,tab_Tecnologias_TE_RE!$A$1:$B$101,2,0)</f>
        <v>CARVÃO NAC_CAPEX40</v>
      </c>
      <c r="D178" s="151" t="s">
        <v>148</v>
      </c>
      <c r="E178" s="17">
        <v>2</v>
      </c>
      <c r="F178" s="124">
        <v>340</v>
      </c>
      <c r="G178" s="96" t="str">
        <f t="shared" si="2"/>
        <v>CARVÃO NAC_CAPEX40_2_3_2045</v>
      </c>
      <c r="H178" s="23">
        <v>3</v>
      </c>
      <c r="I178" s="344" t="str">
        <f>VLOOKUP(H178,tab_tipo_expansao!$A$2:$B$4,2,0)</f>
        <v>não_considerar</v>
      </c>
      <c r="J178" s="59">
        <v>2045</v>
      </c>
      <c r="K178" s="59">
        <v>2046</v>
      </c>
      <c r="L178" s="97">
        <f>F178*VLOOKUP(B178,tab_Tecnologias_TE_RE!$A$2:$C$101,3,0)</f>
        <v>340</v>
      </c>
      <c r="M178" s="95">
        <f>VLOOKUP(B178,tab_Tecnologias_TE_RE!$A$2:$W$101,COLUMN(tab_Tecnologias_TE_RE!$W$1),0)</f>
        <v>4</v>
      </c>
    </row>
    <row r="179" spans="1:13">
      <c r="A179" s="94">
        <v>5167</v>
      </c>
      <c r="B179" s="518">
        <v>507</v>
      </c>
      <c r="C179" s="95" t="str">
        <f>VLOOKUP(B179,tab_Tecnologias_TE_RE!$A$1:$B$101,2,0)</f>
        <v>CARVÃO IMP_CAPEX40</v>
      </c>
      <c r="D179" s="151" t="s">
        <v>148</v>
      </c>
      <c r="E179" s="17">
        <v>4</v>
      </c>
      <c r="F179" s="124">
        <v>360</v>
      </c>
      <c r="G179" s="96" t="str">
        <f t="shared" si="2"/>
        <v>CARVÃO IMP_CAPEX40_4_3_2031</v>
      </c>
      <c r="H179" s="23">
        <v>3</v>
      </c>
      <c r="I179" s="344" t="str">
        <f>VLOOKUP(H179,tab_tipo_expansao!$A$2:$B$4,2,0)</f>
        <v>não_considerar</v>
      </c>
      <c r="J179" s="59">
        <v>2031</v>
      </c>
      <c r="K179" s="59">
        <v>2032</v>
      </c>
      <c r="L179" s="97">
        <f>F179*VLOOKUP(B179,tab_Tecnologias_TE_RE!$A$2:$C$101,3,0)</f>
        <v>360</v>
      </c>
      <c r="M179" s="95">
        <f>VLOOKUP(B179,tab_Tecnologias_TE_RE!$A$2:$W$101,COLUMN(tab_Tecnologias_TE_RE!$W$1),0)</f>
        <v>4</v>
      </c>
    </row>
    <row r="180" spans="1:13">
      <c r="A180" s="94">
        <v>5168</v>
      </c>
      <c r="B180" s="518">
        <v>507</v>
      </c>
      <c r="C180" s="95" t="str">
        <f>VLOOKUP(B180,tab_Tecnologias_TE_RE!$A$1:$B$101,2,0)</f>
        <v>CARVÃO IMP_CAPEX40</v>
      </c>
      <c r="D180" s="151" t="s">
        <v>148</v>
      </c>
      <c r="E180" s="17">
        <v>3</v>
      </c>
      <c r="F180" s="124">
        <v>1085</v>
      </c>
      <c r="G180" s="96" t="str">
        <f t="shared" si="2"/>
        <v>CARVÃO IMP_CAPEX40_3_3_2031</v>
      </c>
      <c r="H180" s="23">
        <v>3</v>
      </c>
      <c r="I180" s="344" t="str">
        <f>VLOOKUP(H180,tab_tipo_expansao!$A$2:$B$4,2,0)</f>
        <v>não_considerar</v>
      </c>
      <c r="J180" s="59">
        <v>2031</v>
      </c>
      <c r="K180" s="59">
        <v>2032</v>
      </c>
      <c r="L180" s="97">
        <f>F180*VLOOKUP(B180,tab_Tecnologias_TE_RE!$A$2:$C$101,3,0)</f>
        <v>1085</v>
      </c>
      <c r="M180" s="95">
        <f>VLOOKUP(B180,tab_Tecnologias_TE_RE!$A$2:$W$101,COLUMN(tab_Tecnologias_TE_RE!$W$1),0)</f>
        <v>4</v>
      </c>
    </row>
    <row r="181" spans="1:13">
      <c r="A181" s="94">
        <v>5169</v>
      </c>
      <c r="B181" s="518">
        <v>308</v>
      </c>
      <c r="C181" s="95" t="str">
        <f>VLOOKUP(B181,tab_Tecnologias_TE_RE!$A$1:$B$101,2,0)</f>
        <v>GAS_CC_flexível_pos2040_CCS</v>
      </c>
      <c r="D181" s="151" t="s">
        <v>148</v>
      </c>
      <c r="E181" s="17">
        <v>3</v>
      </c>
      <c r="F181" s="124">
        <v>190</v>
      </c>
      <c r="G181" s="96" t="str">
        <f t="shared" si="2"/>
        <v>GAS_CC_flexível_pos2040_CCS_3_1_2041</v>
      </c>
      <c r="H181" s="23">
        <v>1</v>
      </c>
      <c r="I181" s="344" t="str">
        <f>VLOOKUP(H181,tab_tipo_expansao!$A$2:$B$4,2,0)</f>
        <v>opcional</v>
      </c>
      <c r="J181" s="59">
        <v>2041</v>
      </c>
      <c r="K181" s="59">
        <v>2050</v>
      </c>
      <c r="L181" s="97">
        <f>F181*VLOOKUP(B181,tab_Tecnologias_TE_RE!$A$2:$C$101,3,0)</f>
        <v>190</v>
      </c>
      <c r="M181" s="95">
        <f>VLOOKUP(B181,tab_Tecnologias_TE_RE!$A$2:$W$101,COLUMN(tab_Tecnologias_TE_RE!$W$1),0)</f>
        <v>3</v>
      </c>
    </row>
    <row r="182" spans="1:13">
      <c r="A182" s="94">
        <v>5170</v>
      </c>
      <c r="B182" s="85">
        <v>308</v>
      </c>
      <c r="C182" s="95" t="str">
        <f>VLOOKUP(B182,tab_Tecnologias_TE_RE!$A$1:$B$101,2,0)</f>
        <v>GAS_CC_flexível_pos2040_CCS</v>
      </c>
      <c r="D182" s="151" t="s">
        <v>148</v>
      </c>
      <c r="E182" s="17">
        <v>3</v>
      </c>
      <c r="F182" s="124">
        <v>190</v>
      </c>
      <c r="G182" s="96" t="str">
        <f t="shared" si="2"/>
        <v>GAS_CC_flexível_pos2040_CCS_3_1_2042</v>
      </c>
      <c r="H182" s="23">
        <v>1</v>
      </c>
      <c r="I182" s="344" t="str">
        <f>VLOOKUP(H182,tab_tipo_expansao!$A$2:$B$4,2,0)</f>
        <v>opcional</v>
      </c>
      <c r="J182" s="59">
        <v>2042</v>
      </c>
      <c r="K182" s="59">
        <v>2050</v>
      </c>
      <c r="L182" s="97">
        <f>F182*VLOOKUP(B182,tab_Tecnologias_TE_RE!$A$2:$C$101,3,0)</f>
        <v>190</v>
      </c>
      <c r="M182" s="95">
        <f>VLOOKUP(B182,tab_Tecnologias_TE_RE!$A$2:$W$101,COLUMN(tab_Tecnologias_TE_RE!$W$1),0)</f>
        <v>3</v>
      </c>
    </row>
    <row r="183" spans="1:13">
      <c r="A183" s="94">
        <v>5171</v>
      </c>
      <c r="B183" s="85">
        <v>308</v>
      </c>
      <c r="C183" s="95" t="str">
        <f>VLOOKUP(B183,tab_Tecnologias_TE_RE!$A$1:$B$101,2,0)</f>
        <v>GAS_CC_flexível_pos2040_CCS</v>
      </c>
      <c r="D183" s="151" t="s">
        <v>148</v>
      </c>
      <c r="E183" s="17">
        <v>3</v>
      </c>
      <c r="F183" s="124">
        <v>190</v>
      </c>
      <c r="G183" s="96" t="str">
        <f t="shared" si="2"/>
        <v>GAS_CC_flexível_pos2040_CCS_3_1_2043</v>
      </c>
      <c r="H183" s="23">
        <v>1</v>
      </c>
      <c r="I183" s="344" t="str">
        <f>VLOOKUP(H183,tab_tipo_expansao!$A$2:$B$4,2,0)</f>
        <v>opcional</v>
      </c>
      <c r="J183" s="59">
        <v>2043</v>
      </c>
      <c r="K183" s="59">
        <v>2050</v>
      </c>
      <c r="L183" s="97">
        <f>F183*VLOOKUP(B183,tab_Tecnologias_TE_RE!$A$2:$C$101,3,0)</f>
        <v>190</v>
      </c>
      <c r="M183" s="95">
        <f>VLOOKUP(B183,tab_Tecnologias_TE_RE!$A$2:$W$101,COLUMN(tab_Tecnologias_TE_RE!$W$1),0)</f>
        <v>3</v>
      </c>
    </row>
    <row r="184" spans="1:13">
      <c r="A184" s="94">
        <v>5172</v>
      </c>
      <c r="B184" s="85">
        <v>308</v>
      </c>
      <c r="C184" s="95" t="str">
        <f>VLOOKUP(B184,tab_Tecnologias_TE_RE!$A$1:$B$101,2,0)</f>
        <v>GAS_CC_flexível_pos2040_CCS</v>
      </c>
      <c r="D184" s="151" t="s">
        <v>148</v>
      </c>
      <c r="E184" s="17">
        <v>3</v>
      </c>
      <c r="F184" s="124">
        <v>190</v>
      </c>
      <c r="G184" s="96" t="str">
        <f t="shared" si="2"/>
        <v>GAS_CC_flexível_pos2040_CCS_3_1_2044</v>
      </c>
      <c r="H184" s="23">
        <v>1</v>
      </c>
      <c r="I184" s="344" t="str">
        <f>VLOOKUP(H184,tab_tipo_expansao!$A$2:$B$4,2,0)</f>
        <v>opcional</v>
      </c>
      <c r="J184" s="59">
        <v>2044</v>
      </c>
      <c r="K184" s="59">
        <v>2050</v>
      </c>
      <c r="L184" s="97">
        <f>F184*VLOOKUP(B184,tab_Tecnologias_TE_RE!$A$2:$C$101,3,0)</f>
        <v>190</v>
      </c>
      <c r="M184" s="95">
        <f>VLOOKUP(B184,tab_Tecnologias_TE_RE!$A$2:$W$101,COLUMN(tab_Tecnologias_TE_RE!$W$1),0)</f>
        <v>3</v>
      </c>
    </row>
    <row r="185" spans="1:13">
      <c r="A185" s="94">
        <v>5173</v>
      </c>
      <c r="B185" s="85">
        <v>308</v>
      </c>
      <c r="C185" s="95" t="str">
        <f>VLOOKUP(B185,tab_Tecnologias_TE_RE!$A$1:$B$101,2,0)</f>
        <v>GAS_CC_flexível_pos2040_CCS</v>
      </c>
      <c r="D185" s="151" t="s">
        <v>148</v>
      </c>
      <c r="E185" s="17">
        <v>3</v>
      </c>
      <c r="F185" s="124">
        <v>190</v>
      </c>
      <c r="G185" s="96" t="str">
        <f t="shared" si="2"/>
        <v>GAS_CC_flexível_pos2040_CCS_3_1_2045</v>
      </c>
      <c r="H185" s="23">
        <v>1</v>
      </c>
      <c r="I185" s="344" t="str">
        <f>VLOOKUP(H185,tab_tipo_expansao!$A$2:$B$4,2,0)</f>
        <v>opcional</v>
      </c>
      <c r="J185" s="59">
        <v>2045</v>
      </c>
      <c r="K185" s="59">
        <v>2050</v>
      </c>
      <c r="L185" s="97">
        <f>F185*VLOOKUP(B185,tab_Tecnologias_TE_RE!$A$2:$C$101,3,0)</f>
        <v>190</v>
      </c>
      <c r="M185" s="95">
        <f>VLOOKUP(B185,tab_Tecnologias_TE_RE!$A$2:$W$101,COLUMN(tab_Tecnologias_TE_RE!$W$1),0)</f>
        <v>3</v>
      </c>
    </row>
    <row r="186" spans="1:13">
      <c r="A186" s="94">
        <v>5174</v>
      </c>
      <c r="B186" s="85">
        <v>308</v>
      </c>
      <c r="C186" s="95" t="str">
        <f>VLOOKUP(B186,tab_Tecnologias_TE_RE!$A$1:$B$101,2,0)</f>
        <v>GAS_CC_flexível_pos2040_CCS</v>
      </c>
      <c r="D186" s="151" t="s">
        <v>148</v>
      </c>
      <c r="E186" s="17">
        <v>3</v>
      </c>
      <c r="F186" s="124">
        <v>190</v>
      </c>
      <c r="G186" s="96" t="str">
        <f t="shared" si="2"/>
        <v>GAS_CC_flexível_pos2040_CCS_3_1_2046</v>
      </c>
      <c r="H186" s="23">
        <v>1</v>
      </c>
      <c r="I186" s="344" t="str">
        <f>VLOOKUP(H186,tab_tipo_expansao!$A$2:$B$4,2,0)</f>
        <v>opcional</v>
      </c>
      <c r="J186" s="59">
        <v>2046</v>
      </c>
      <c r="K186" s="59">
        <v>2050</v>
      </c>
      <c r="L186" s="97">
        <f>F186*VLOOKUP(B186,tab_Tecnologias_TE_RE!$A$2:$C$101,3,0)</f>
        <v>190</v>
      </c>
      <c r="M186" s="95">
        <f>VLOOKUP(B186,tab_Tecnologias_TE_RE!$A$2:$W$101,COLUMN(tab_Tecnologias_TE_RE!$W$1),0)</f>
        <v>3</v>
      </c>
    </row>
    <row r="187" spans="1:13">
      <c r="A187" s="94">
        <v>5175</v>
      </c>
      <c r="B187" s="85">
        <v>308</v>
      </c>
      <c r="C187" s="95" t="str">
        <f>VLOOKUP(B187,tab_Tecnologias_TE_RE!$A$1:$B$101,2,0)</f>
        <v>GAS_CC_flexível_pos2040_CCS</v>
      </c>
      <c r="D187" s="151" t="s">
        <v>148</v>
      </c>
      <c r="E187" s="17">
        <v>3</v>
      </c>
      <c r="F187" s="124">
        <v>190</v>
      </c>
      <c r="G187" s="96" t="str">
        <f t="shared" si="2"/>
        <v>GAS_CC_flexível_pos2040_CCS_3_1_2047</v>
      </c>
      <c r="H187" s="23">
        <v>1</v>
      </c>
      <c r="I187" s="344" t="str">
        <f>VLOOKUP(H187,tab_tipo_expansao!$A$2:$B$4,2,0)</f>
        <v>opcional</v>
      </c>
      <c r="J187" s="59">
        <v>2047</v>
      </c>
      <c r="K187" s="59">
        <v>2050</v>
      </c>
      <c r="L187" s="97">
        <f>F187*VLOOKUP(B187,tab_Tecnologias_TE_RE!$A$2:$C$101,3,0)</f>
        <v>190</v>
      </c>
      <c r="M187" s="95">
        <f>VLOOKUP(B187,tab_Tecnologias_TE_RE!$A$2:$W$101,COLUMN(tab_Tecnologias_TE_RE!$W$1),0)</f>
        <v>3</v>
      </c>
    </row>
    <row r="188" spans="1:13">
      <c r="A188" s="94">
        <v>5176</v>
      </c>
      <c r="B188" s="85">
        <v>308</v>
      </c>
      <c r="C188" s="95" t="str">
        <f>VLOOKUP(B188,tab_Tecnologias_TE_RE!$A$1:$B$101,2,0)</f>
        <v>GAS_CC_flexível_pos2040_CCS</v>
      </c>
      <c r="D188" s="151" t="s">
        <v>148</v>
      </c>
      <c r="E188" s="17">
        <v>3</v>
      </c>
      <c r="F188" s="124">
        <v>190</v>
      </c>
      <c r="G188" s="96" t="str">
        <f t="shared" si="2"/>
        <v>GAS_CC_flexível_pos2040_CCS_3_1_2048</v>
      </c>
      <c r="H188" s="23">
        <v>1</v>
      </c>
      <c r="I188" s="344" t="str">
        <f>VLOOKUP(H188,tab_tipo_expansao!$A$2:$B$4,2,0)</f>
        <v>opcional</v>
      </c>
      <c r="J188" s="59">
        <v>2048</v>
      </c>
      <c r="K188" s="59">
        <v>2050</v>
      </c>
      <c r="L188" s="97">
        <f>F188*VLOOKUP(B188,tab_Tecnologias_TE_RE!$A$2:$C$101,3,0)</f>
        <v>190</v>
      </c>
      <c r="M188" s="95">
        <f>VLOOKUP(B188,tab_Tecnologias_TE_RE!$A$2:$W$101,COLUMN(tab_Tecnologias_TE_RE!$W$1),0)</f>
        <v>3</v>
      </c>
    </row>
    <row r="189" spans="1:13">
      <c r="A189" s="94">
        <v>5177</v>
      </c>
      <c r="B189" s="85">
        <v>308</v>
      </c>
      <c r="C189" s="95" t="str">
        <f>VLOOKUP(B189,tab_Tecnologias_TE_RE!$A$1:$B$101,2,0)</f>
        <v>GAS_CC_flexível_pos2040_CCS</v>
      </c>
      <c r="D189" s="151" t="s">
        <v>148</v>
      </c>
      <c r="E189" s="17">
        <v>3</v>
      </c>
      <c r="F189" s="124">
        <v>190</v>
      </c>
      <c r="G189" s="96" t="str">
        <f t="shared" si="2"/>
        <v>GAS_CC_flexível_pos2040_CCS_3_1_2049</v>
      </c>
      <c r="H189" s="23">
        <v>1</v>
      </c>
      <c r="I189" s="344" t="str">
        <f>VLOOKUP(H189,tab_tipo_expansao!$A$2:$B$4,2,0)</f>
        <v>opcional</v>
      </c>
      <c r="J189" s="59">
        <v>2049</v>
      </c>
      <c r="K189" s="59">
        <v>2050</v>
      </c>
      <c r="L189" s="97">
        <f>F189*VLOOKUP(B189,tab_Tecnologias_TE_RE!$A$2:$C$101,3,0)</f>
        <v>190</v>
      </c>
      <c r="M189" s="95">
        <f>VLOOKUP(B189,tab_Tecnologias_TE_RE!$A$2:$W$101,COLUMN(tab_Tecnologias_TE_RE!$W$1),0)</f>
        <v>3</v>
      </c>
    </row>
    <row r="190" spans="1:13">
      <c r="A190" s="94">
        <v>5178</v>
      </c>
      <c r="B190" s="85">
        <v>308</v>
      </c>
      <c r="C190" s="95" t="str">
        <f>VLOOKUP(B190,tab_Tecnologias_TE_RE!$A$1:$B$101,2,0)</f>
        <v>GAS_CC_flexível_pos2040_CCS</v>
      </c>
      <c r="D190" s="151" t="s">
        <v>148</v>
      </c>
      <c r="E190" s="17">
        <v>3</v>
      </c>
      <c r="F190" s="124">
        <v>190</v>
      </c>
      <c r="G190" s="96" t="str">
        <f t="shared" si="2"/>
        <v>GAS_CC_flexível_pos2040_CCS_3_1_2050</v>
      </c>
      <c r="H190" s="23">
        <v>1</v>
      </c>
      <c r="I190" s="344" t="str">
        <f>VLOOKUP(H190,tab_tipo_expansao!$A$2:$B$4,2,0)</f>
        <v>opcional</v>
      </c>
      <c r="J190" s="59">
        <v>2050</v>
      </c>
      <c r="K190" s="59">
        <v>2050</v>
      </c>
      <c r="L190" s="97">
        <f>F190*VLOOKUP(B190,tab_Tecnologias_TE_RE!$A$2:$C$101,3,0)</f>
        <v>190</v>
      </c>
      <c r="M190" s="95">
        <f>VLOOKUP(B190,tab_Tecnologias_TE_RE!$A$2:$W$101,COLUMN(tab_Tecnologias_TE_RE!$W$1),0)</f>
        <v>3</v>
      </c>
    </row>
    <row r="191" spans="1:13">
      <c r="A191" s="94">
        <v>5169</v>
      </c>
      <c r="B191" s="85">
        <v>509</v>
      </c>
      <c r="C191" s="95" t="str">
        <f>VLOOKUP(B191,tab_Tecnologias_TE_RE!$A$1:$B$101,2,0)</f>
        <v>GAS_CC_CAPEX40_6USD_CCS</v>
      </c>
      <c r="D191" s="151" t="s">
        <v>148</v>
      </c>
      <c r="E191" s="17">
        <v>2</v>
      </c>
      <c r="F191" s="124">
        <v>200</v>
      </c>
      <c r="G191" s="96" t="str">
        <f t="shared" si="2"/>
        <v>GAS_CC_CAPEX40_6USD_CCS_2_1_2041</v>
      </c>
      <c r="H191" s="23">
        <v>1</v>
      </c>
      <c r="I191" s="344" t="str">
        <f>VLOOKUP(H191,tab_tipo_expansao!$A$2:$B$4,2,0)</f>
        <v>opcional</v>
      </c>
      <c r="J191" s="59">
        <v>2041</v>
      </c>
      <c r="K191" s="59">
        <v>2050</v>
      </c>
      <c r="L191" s="97">
        <f>F191*VLOOKUP(B191,tab_Tecnologias_TE_RE!$A$2:$C$101,3,0)</f>
        <v>200</v>
      </c>
      <c r="M191" s="95">
        <f>VLOOKUP(B191,tab_Tecnologias_TE_RE!$A$2:$W$101,COLUMN(tab_Tecnologias_TE_RE!$W$1),0)</f>
        <v>3</v>
      </c>
    </row>
    <row r="192" spans="1:13">
      <c r="A192" s="94">
        <v>5170</v>
      </c>
      <c r="B192" s="85">
        <v>509</v>
      </c>
      <c r="C192" s="95" t="str">
        <f>VLOOKUP(B192,tab_Tecnologias_TE_RE!$A$1:$B$101,2,0)</f>
        <v>GAS_CC_CAPEX40_6USD_CCS</v>
      </c>
      <c r="D192" s="151" t="s">
        <v>148</v>
      </c>
      <c r="E192" s="17">
        <v>2</v>
      </c>
      <c r="F192" s="124">
        <v>200</v>
      </c>
      <c r="G192" s="96" t="str">
        <f t="shared" si="2"/>
        <v>GAS_CC_CAPEX40_6USD_CCS_2_1_2042</v>
      </c>
      <c r="H192" s="23">
        <v>1</v>
      </c>
      <c r="I192" s="344" t="str">
        <f>VLOOKUP(H192,tab_tipo_expansao!$A$2:$B$4,2,0)</f>
        <v>opcional</v>
      </c>
      <c r="J192" s="59">
        <v>2042</v>
      </c>
      <c r="K192" s="59">
        <v>2050</v>
      </c>
      <c r="L192" s="97">
        <f>F192*VLOOKUP(B192,tab_Tecnologias_TE_RE!$A$2:$C$101,3,0)</f>
        <v>200</v>
      </c>
      <c r="M192" s="95">
        <f>VLOOKUP(B192,tab_Tecnologias_TE_RE!$A$2:$W$101,COLUMN(tab_Tecnologias_TE_RE!$W$1),0)</f>
        <v>3</v>
      </c>
    </row>
    <row r="193" spans="1:13">
      <c r="A193" s="94">
        <v>5171</v>
      </c>
      <c r="B193" s="85">
        <v>509</v>
      </c>
      <c r="C193" s="95" t="str">
        <f>VLOOKUP(B193,tab_Tecnologias_TE_RE!$A$1:$B$101,2,0)</f>
        <v>GAS_CC_CAPEX40_6USD_CCS</v>
      </c>
      <c r="D193" s="151" t="s">
        <v>148</v>
      </c>
      <c r="E193" s="17">
        <v>2</v>
      </c>
      <c r="F193" s="124">
        <v>200</v>
      </c>
      <c r="G193" s="96" t="str">
        <f t="shared" si="2"/>
        <v>GAS_CC_CAPEX40_6USD_CCS_2_1_2043</v>
      </c>
      <c r="H193" s="23">
        <v>1</v>
      </c>
      <c r="I193" s="344" t="str">
        <f>VLOOKUP(H193,tab_tipo_expansao!$A$2:$B$4,2,0)</f>
        <v>opcional</v>
      </c>
      <c r="J193" s="59">
        <v>2043</v>
      </c>
      <c r="K193" s="59">
        <v>2050</v>
      </c>
      <c r="L193" s="97">
        <f>F193*VLOOKUP(B193,tab_Tecnologias_TE_RE!$A$2:$C$101,3,0)</f>
        <v>200</v>
      </c>
      <c r="M193" s="95">
        <f>VLOOKUP(B193,tab_Tecnologias_TE_RE!$A$2:$W$101,COLUMN(tab_Tecnologias_TE_RE!$W$1),0)</f>
        <v>3</v>
      </c>
    </row>
    <row r="194" spans="1:13">
      <c r="A194" s="94">
        <v>5172</v>
      </c>
      <c r="B194" s="85">
        <v>509</v>
      </c>
      <c r="C194" s="95" t="str">
        <f>VLOOKUP(B194,tab_Tecnologias_TE_RE!$A$1:$B$101,2,0)</f>
        <v>GAS_CC_CAPEX40_6USD_CCS</v>
      </c>
      <c r="D194" s="151" t="s">
        <v>148</v>
      </c>
      <c r="E194" s="17">
        <v>2</v>
      </c>
      <c r="F194" s="124">
        <v>200</v>
      </c>
      <c r="G194" s="96" t="str">
        <f t="shared" si="2"/>
        <v>GAS_CC_CAPEX40_6USD_CCS_2_1_2044</v>
      </c>
      <c r="H194" s="23">
        <v>1</v>
      </c>
      <c r="I194" s="344" t="str">
        <f>VLOOKUP(H194,tab_tipo_expansao!$A$2:$B$4,2,0)</f>
        <v>opcional</v>
      </c>
      <c r="J194" s="59">
        <v>2044</v>
      </c>
      <c r="K194" s="59">
        <v>2050</v>
      </c>
      <c r="L194" s="97">
        <f>F194*VLOOKUP(B194,tab_Tecnologias_TE_RE!$A$2:$C$101,3,0)</f>
        <v>200</v>
      </c>
      <c r="M194" s="95">
        <f>VLOOKUP(B194,tab_Tecnologias_TE_RE!$A$2:$W$101,COLUMN(tab_Tecnologias_TE_RE!$W$1),0)</f>
        <v>3</v>
      </c>
    </row>
    <row r="195" spans="1:13">
      <c r="A195" s="94">
        <v>5173</v>
      </c>
      <c r="B195" s="85">
        <v>509</v>
      </c>
      <c r="C195" s="95" t="str">
        <f>VLOOKUP(B195,tab_Tecnologias_TE_RE!$A$1:$B$101,2,0)</f>
        <v>GAS_CC_CAPEX40_6USD_CCS</v>
      </c>
      <c r="D195" s="151" t="s">
        <v>148</v>
      </c>
      <c r="E195" s="17">
        <v>2</v>
      </c>
      <c r="F195" s="124">
        <v>200</v>
      </c>
      <c r="G195" s="96" t="str">
        <f t="shared" ref="G195:G258" si="3">C195&amp;"_"&amp;E195&amp;"_"&amp;H195&amp;"_"&amp;J195</f>
        <v>GAS_CC_CAPEX40_6USD_CCS_2_1_2045</v>
      </c>
      <c r="H195" s="23">
        <v>1</v>
      </c>
      <c r="I195" s="344" t="str">
        <f>VLOOKUP(H195,tab_tipo_expansao!$A$2:$B$4,2,0)</f>
        <v>opcional</v>
      </c>
      <c r="J195" s="59">
        <v>2045</v>
      </c>
      <c r="K195" s="59">
        <v>2050</v>
      </c>
      <c r="L195" s="97">
        <f>F195*VLOOKUP(B195,tab_Tecnologias_TE_RE!$A$2:$C$101,3,0)</f>
        <v>200</v>
      </c>
      <c r="M195" s="95">
        <f>VLOOKUP(B195,tab_Tecnologias_TE_RE!$A$2:$W$101,COLUMN(tab_Tecnologias_TE_RE!$W$1),0)</f>
        <v>3</v>
      </c>
    </row>
    <row r="196" spans="1:13">
      <c r="A196" s="94">
        <v>5174</v>
      </c>
      <c r="B196" s="85">
        <v>509</v>
      </c>
      <c r="C196" s="95" t="str">
        <f>VLOOKUP(B196,tab_Tecnologias_TE_RE!$A$1:$B$101,2,0)</f>
        <v>GAS_CC_CAPEX40_6USD_CCS</v>
      </c>
      <c r="D196" s="151" t="s">
        <v>148</v>
      </c>
      <c r="E196" s="17">
        <v>2</v>
      </c>
      <c r="F196" s="124">
        <v>200</v>
      </c>
      <c r="G196" s="96" t="str">
        <f t="shared" si="3"/>
        <v>GAS_CC_CAPEX40_6USD_CCS_2_1_2046</v>
      </c>
      <c r="H196" s="23">
        <v>1</v>
      </c>
      <c r="I196" s="344" t="str">
        <f>VLOOKUP(H196,tab_tipo_expansao!$A$2:$B$4,2,0)</f>
        <v>opcional</v>
      </c>
      <c r="J196" s="59">
        <v>2046</v>
      </c>
      <c r="K196" s="59">
        <v>2050</v>
      </c>
      <c r="L196" s="97">
        <f>F196*VLOOKUP(B196,tab_Tecnologias_TE_RE!$A$2:$C$101,3,0)</f>
        <v>200</v>
      </c>
      <c r="M196" s="95">
        <f>VLOOKUP(B196,tab_Tecnologias_TE_RE!$A$2:$W$101,COLUMN(tab_Tecnologias_TE_RE!$W$1),0)</f>
        <v>3</v>
      </c>
    </row>
    <row r="197" spans="1:13">
      <c r="A197" s="94">
        <v>5175</v>
      </c>
      <c r="B197" s="85">
        <v>509</v>
      </c>
      <c r="C197" s="95" t="str">
        <f>VLOOKUP(B197,tab_Tecnologias_TE_RE!$A$1:$B$101,2,0)</f>
        <v>GAS_CC_CAPEX40_6USD_CCS</v>
      </c>
      <c r="D197" s="151" t="s">
        <v>148</v>
      </c>
      <c r="E197" s="17">
        <v>2</v>
      </c>
      <c r="F197" s="124">
        <v>200</v>
      </c>
      <c r="G197" s="96" t="str">
        <f t="shared" si="3"/>
        <v>GAS_CC_CAPEX40_6USD_CCS_2_1_2047</v>
      </c>
      <c r="H197" s="23">
        <v>1</v>
      </c>
      <c r="I197" s="344" t="str">
        <f>VLOOKUP(H197,tab_tipo_expansao!$A$2:$B$4,2,0)</f>
        <v>opcional</v>
      </c>
      <c r="J197" s="59">
        <v>2047</v>
      </c>
      <c r="K197" s="59">
        <v>2050</v>
      </c>
      <c r="L197" s="97">
        <f>F197*VLOOKUP(B197,tab_Tecnologias_TE_RE!$A$2:$C$101,3,0)</f>
        <v>200</v>
      </c>
      <c r="M197" s="95">
        <f>VLOOKUP(B197,tab_Tecnologias_TE_RE!$A$2:$W$101,COLUMN(tab_Tecnologias_TE_RE!$W$1),0)</f>
        <v>3</v>
      </c>
    </row>
    <row r="198" spans="1:13">
      <c r="A198" s="94">
        <v>5176</v>
      </c>
      <c r="B198" s="85">
        <v>509</v>
      </c>
      <c r="C198" s="95" t="str">
        <f>VLOOKUP(B198,tab_Tecnologias_TE_RE!$A$1:$B$101,2,0)</f>
        <v>GAS_CC_CAPEX40_6USD_CCS</v>
      </c>
      <c r="D198" s="151" t="s">
        <v>148</v>
      </c>
      <c r="E198" s="17">
        <v>2</v>
      </c>
      <c r="F198" s="124">
        <v>200</v>
      </c>
      <c r="G198" s="96" t="str">
        <f t="shared" si="3"/>
        <v>GAS_CC_CAPEX40_6USD_CCS_2_1_2048</v>
      </c>
      <c r="H198" s="23">
        <v>1</v>
      </c>
      <c r="I198" s="344" t="str">
        <f>VLOOKUP(H198,tab_tipo_expansao!$A$2:$B$4,2,0)</f>
        <v>opcional</v>
      </c>
      <c r="J198" s="59">
        <v>2048</v>
      </c>
      <c r="K198" s="59">
        <v>2050</v>
      </c>
      <c r="L198" s="97">
        <f>F198*VLOOKUP(B198,tab_Tecnologias_TE_RE!$A$2:$C$101,3,0)</f>
        <v>200</v>
      </c>
      <c r="M198" s="95">
        <f>VLOOKUP(B198,tab_Tecnologias_TE_RE!$A$2:$W$101,COLUMN(tab_Tecnologias_TE_RE!$W$1),0)</f>
        <v>3</v>
      </c>
    </row>
    <row r="199" spans="1:13">
      <c r="A199" s="94">
        <v>5177</v>
      </c>
      <c r="B199" s="85">
        <v>509</v>
      </c>
      <c r="C199" s="95" t="str">
        <f>VLOOKUP(B199,tab_Tecnologias_TE_RE!$A$1:$B$101,2,0)</f>
        <v>GAS_CC_CAPEX40_6USD_CCS</v>
      </c>
      <c r="D199" s="151" t="s">
        <v>148</v>
      </c>
      <c r="E199" s="17">
        <v>2</v>
      </c>
      <c r="F199" s="124">
        <v>200</v>
      </c>
      <c r="G199" s="96" t="str">
        <f t="shared" si="3"/>
        <v>GAS_CC_CAPEX40_6USD_CCS_2_1_2049</v>
      </c>
      <c r="H199" s="23">
        <v>1</v>
      </c>
      <c r="I199" s="344" t="str">
        <f>VLOOKUP(H199,tab_tipo_expansao!$A$2:$B$4,2,0)</f>
        <v>opcional</v>
      </c>
      <c r="J199" s="59">
        <v>2049</v>
      </c>
      <c r="K199" s="59">
        <v>2050</v>
      </c>
      <c r="L199" s="97">
        <f>F199*VLOOKUP(B199,tab_Tecnologias_TE_RE!$A$2:$C$101,3,0)</f>
        <v>200</v>
      </c>
      <c r="M199" s="95">
        <f>VLOOKUP(B199,tab_Tecnologias_TE_RE!$A$2:$W$101,COLUMN(tab_Tecnologias_TE_RE!$W$1),0)</f>
        <v>3</v>
      </c>
    </row>
    <row r="200" spans="1:13">
      <c r="A200" s="94">
        <v>5178</v>
      </c>
      <c r="B200" s="85">
        <v>509</v>
      </c>
      <c r="C200" s="95" t="str">
        <f>VLOOKUP(B200,tab_Tecnologias_TE_RE!$A$1:$B$101,2,0)</f>
        <v>GAS_CC_CAPEX40_6USD_CCS</v>
      </c>
      <c r="D200" s="151" t="s">
        <v>148</v>
      </c>
      <c r="E200" s="17">
        <v>2</v>
      </c>
      <c r="F200" s="124">
        <v>200</v>
      </c>
      <c r="G200" s="96" t="str">
        <f t="shared" si="3"/>
        <v>GAS_CC_CAPEX40_6USD_CCS_2_1_2050</v>
      </c>
      <c r="H200" s="23">
        <v>1</v>
      </c>
      <c r="I200" s="344" t="str">
        <f>VLOOKUP(H200,tab_tipo_expansao!$A$2:$B$4,2,0)</f>
        <v>opcional</v>
      </c>
      <c r="J200" s="59">
        <v>2050</v>
      </c>
      <c r="K200" s="59">
        <v>2050</v>
      </c>
      <c r="L200" s="97">
        <f>F200*VLOOKUP(B200,tab_Tecnologias_TE_RE!$A$2:$C$101,3,0)</f>
        <v>200</v>
      </c>
      <c r="M200" s="95">
        <f>VLOOKUP(B200,tab_Tecnologias_TE_RE!$A$2:$W$101,COLUMN(tab_Tecnologias_TE_RE!$W$1),0)</f>
        <v>3</v>
      </c>
    </row>
    <row r="201" spans="1:13">
      <c r="A201" s="94">
        <v>5169</v>
      </c>
      <c r="B201" s="85">
        <v>308</v>
      </c>
      <c r="C201" s="95" t="str">
        <f>VLOOKUP(B201,tab_Tecnologias_TE_RE!$A$1:$B$101,2,0)</f>
        <v>GAS_CC_flexível_pos2040_CCS</v>
      </c>
      <c r="D201" s="151" t="s">
        <v>148</v>
      </c>
      <c r="E201" s="17">
        <v>1</v>
      </c>
      <c r="F201" s="124">
        <v>535</v>
      </c>
      <c r="G201" s="96" t="str">
        <f t="shared" si="3"/>
        <v>GAS_CC_flexível_pos2040_CCS_1_1_2041</v>
      </c>
      <c r="H201" s="23">
        <v>1</v>
      </c>
      <c r="I201" s="344" t="str">
        <f>VLOOKUP(H201,tab_tipo_expansao!$A$2:$B$4,2,0)</f>
        <v>opcional</v>
      </c>
      <c r="J201" s="59">
        <v>2041</v>
      </c>
      <c r="K201" s="59">
        <v>2050</v>
      </c>
      <c r="L201" s="97">
        <f>F201*VLOOKUP(B201,tab_Tecnologias_TE_RE!$A$2:$C$101,3,0)</f>
        <v>535</v>
      </c>
      <c r="M201" s="95">
        <f>VLOOKUP(B201,tab_Tecnologias_TE_RE!$A$2:$W$101,COLUMN(tab_Tecnologias_TE_RE!$W$1),0)</f>
        <v>3</v>
      </c>
    </row>
    <row r="202" spans="1:13">
      <c r="A202" s="94">
        <v>5170</v>
      </c>
      <c r="B202" s="85">
        <v>308</v>
      </c>
      <c r="C202" s="95" t="str">
        <f>VLOOKUP(B202,tab_Tecnologias_TE_RE!$A$1:$B$101,2,0)</f>
        <v>GAS_CC_flexível_pos2040_CCS</v>
      </c>
      <c r="D202" s="151" t="s">
        <v>148</v>
      </c>
      <c r="E202" s="17">
        <v>1</v>
      </c>
      <c r="F202" s="124">
        <v>535</v>
      </c>
      <c r="G202" s="96" t="str">
        <f t="shared" si="3"/>
        <v>GAS_CC_flexível_pos2040_CCS_1_1_2042</v>
      </c>
      <c r="H202" s="23">
        <v>1</v>
      </c>
      <c r="I202" s="344" t="str">
        <f>VLOOKUP(H202,tab_tipo_expansao!$A$2:$B$4,2,0)</f>
        <v>opcional</v>
      </c>
      <c r="J202" s="59">
        <v>2042</v>
      </c>
      <c r="K202" s="59">
        <v>2050</v>
      </c>
      <c r="L202" s="97">
        <f>F202*VLOOKUP(B202,tab_Tecnologias_TE_RE!$A$2:$C$101,3,0)</f>
        <v>535</v>
      </c>
      <c r="M202" s="95">
        <f>VLOOKUP(B202,tab_Tecnologias_TE_RE!$A$2:$W$101,COLUMN(tab_Tecnologias_TE_RE!$W$1),0)</f>
        <v>3</v>
      </c>
    </row>
    <row r="203" spans="1:13">
      <c r="A203" s="94">
        <v>5171</v>
      </c>
      <c r="B203" s="85">
        <v>308</v>
      </c>
      <c r="C203" s="95" t="str">
        <f>VLOOKUP(B203,tab_Tecnologias_TE_RE!$A$1:$B$101,2,0)</f>
        <v>GAS_CC_flexível_pos2040_CCS</v>
      </c>
      <c r="D203" s="151" t="s">
        <v>148</v>
      </c>
      <c r="E203" s="17">
        <v>1</v>
      </c>
      <c r="F203" s="124">
        <v>535</v>
      </c>
      <c r="G203" s="96" t="str">
        <f t="shared" si="3"/>
        <v>GAS_CC_flexível_pos2040_CCS_1_1_2043</v>
      </c>
      <c r="H203" s="23">
        <v>1</v>
      </c>
      <c r="I203" s="344" t="str">
        <f>VLOOKUP(H203,tab_tipo_expansao!$A$2:$B$4,2,0)</f>
        <v>opcional</v>
      </c>
      <c r="J203" s="59">
        <v>2043</v>
      </c>
      <c r="K203" s="59">
        <v>2050</v>
      </c>
      <c r="L203" s="97">
        <f>F203*VLOOKUP(B203,tab_Tecnologias_TE_RE!$A$2:$C$101,3,0)</f>
        <v>535</v>
      </c>
      <c r="M203" s="95">
        <f>VLOOKUP(B203,tab_Tecnologias_TE_RE!$A$2:$W$101,COLUMN(tab_Tecnologias_TE_RE!$W$1),0)</f>
        <v>3</v>
      </c>
    </row>
    <row r="204" spans="1:13">
      <c r="A204" s="94">
        <v>5172</v>
      </c>
      <c r="B204" s="85">
        <v>308</v>
      </c>
      <c r="C204" s="95" t="str">
        <f>VLOOKUP(B204,tab_Tecnologias_TE_RE!$A$1:$B$101,2,0)</f>
        <v>GAS_CC_flexível_pos2040_CCS</v>
      </c>
      <c r="D204" s="151" t="s">
        <v>148</v>
      </c>
      <c r="E204" s="17">
        <v>1</v>
      </c>
      <c r="F204" s="124">
        <v>535</v>
      </c>
      <c r="G204" s="96" t="str">
        <f t="shared" si="3"/>
        <v>GAS_CC_flexível_pos2040_CCS_1_1_2044</v>
      </c>
      <c r="H204" s="23">
        <v>1</v>
      </c>
      <c r="I204" s="344" t="str">
        <f>VLOOKUP(H204,tab_tipo_expansao!$A$2:$B$4,2,0)</f>
        <v>opcional</v>
      </c>
      <c r="J204" s="59">
        <v>2044</v>
      </c>
      <c r="K204" s="59">
        <v>2050</v>
      </c>
      <c r="L204" s="97">
        <f>F204*VLOOKUP(B204,tab_Tecnologias_TE_RE!$A$2:$C$101,3,0)</f>
        <v>535</v>
      </c>
      <c r="M204" s="95">
        <f>VLOOKUP(B204,tab_Tecnologias_TE_RE!$A$2:$W$101,COLUMN(tab_Tecnologias_TE_RE!$W$1),0)</f>
        <v>3</v>
      </c>
    </row>
    <row r="205" spans="1:13">
      <c r="A205" s="94">
        <v>5173</v>
      </c>
      <c r="B205" s="85">
        <v>308</v>
      </c>
      <c r="C205" s="95" t="str">
        <f>VLOOKUP(B205,tab_Tecnologias_TE_RE!$A$1:$B$101,2,0)</f>
        <v>GAS_CC_flexível_pos2040_CCS</v>
      </c>
      <c r="D205" s="151" t="s">
        <v>148</v>
      </c>
      <c r="E205" s="17">
        <v>1</v>
      </c>
      <c r="F205" s="124">
        <v>535</v>
      </c>
      <c r="G205" s="96" t="str">
        <f t="shared" si="3"/>
        <v>GAS_CC_flexível_pos2040_CCS_1_1_2045</v>
      </c>
      <c r="H205" s="23">
        <v>1</v>
      </c>
      <c r="I205" s="344" t="str">
        <f>VLOOKUP(H205,tab_tipo_expansao!$A$2:$B$4,2,0)</f>
        <v>opcional</v>
      </c>
      <c r="J205" s="59">
        <v>2045</v>
      </c>
      <c r="K205" s="59">
        <v>2050</v>
      </c>
      <c r="L205" s="97">
        <f>F205*VLOOKUP(B205,tab_Tecnologias_TE_RE!$A$2:$C$101,3,0)</f>
        <v>535</v>
      </c>
      <c r="M205" s="95">
        <f>VLOOKUP(B205,tab_Tecnologias_TE_RE!$A$2:$W$101,COLUMN(tab_Tecnologias_TE_RE!$W$1),0)</f>
        <v>3</v>
      </c>
    </row>
    <row r="206" spans="1:13">
      <c r="A206" s="94">
        <v>5174</v>
      </c>
      <c r="B206" s="85">
        <v>308</v>
      </c>
      <c r="C206" s="95" t="str">
        <f>VLOOKUP(B206,tab_Tecnologias_TE_RE!$A$1:$B$101,2,0)</f>
        <v>GAS_CC_flexível_pos2040_CCS</v>
      </c>
      <c r="D206" s="151" t="s">
        <v>148</v>
      </c>
      <c r="E206" s="17">
        <v>1</v>
      </c>
      <c r="F206" s="124">
        <v>535</v>
      </c>
      <c r="G206" s="96" t="str">
        <f t="shared" si="3"/>
        <v>GAS_CC_flexível_pos2040_CCS_1_1_2046</v>
      </c>
      <c r="H206" s="23">
        <v>1</v>
      </c>
      <c r="I206" s="344" t="str">
        <f>VLOOKUP(H206,tab_tipo_expansao!$A$2:$B$4,2,0)</f>
        <v>opcional</v>
      </c>
      <c r="J206" s="59">
        <v>2046</v>
      </c>
      <c r="K206" s="59">
        <v>2050</v>
      </c>
      <c r="L206" s="97">
        <f>F206*VLOOKUP(B206,tab_Tecnologias_TE_RE!$A$2:$C$101,3,0)</f>
        <v>535</v>
      </c>
      <c r="M206" s="95">
        <f>VLOOKUP(B206,tab_Tecnologias_TE_RE!$A$2:$W$101,COLUMN(tab_Tecnologias_TE_RE!$W$1),0)</f>
        <v>3</v>
      </c>
    </row>
    <row r="207" spans="1:13">
      <c r="A207" s="94">
        <v>5175</v>
      </c>
      <c r="B207" s="85">
        <v>308</v>
      </c>
      <c r="C207" s="95" t="str">
        <f>VLOOKUP(B207,tab_Tecnologias_TE_RE!$A$1:$B$101,2,0)</f>
        <v>GAS_CC_flexível_pos2040_CCS</v>
      </c>
      <c r="D207" s="151" t="s">
        <v>148</v>
      </c>
      <c r="E207" s="17">
        <v>1</v>
      </c>
      <c r="F207" s="124">
        <v>535</v>
      </c>
      <c r="G207" s="96" t="str">
        <f t="shared" si="3"/>
        <v>GAS_CC_flexível_pos2040_CCS_1_1_2047</v>
      </c>
      <c r="H207" s="23">
        <v>1</v>
      </c>
      <c r="I207" s="344" t="str">
        <f>VLOOKUP(H207,tab_tipo_expansao!$A$2:$B$4,2,0)</f>
        <v>opcional</v>
      </c>
      <c r="J207" s="59">
        <v>2047</v>
      </c>
      <c r="K207" s="59">
        <v>2050</v>
      </c>
      <c r="L207" s="97">
        <f>F207*VLOOKUP(B207,tab_Tecnologias_TE_RE!$A$2:$C$101,3,0)</f>
        <v>535</v>
      </c>
      <c r="M207" s="95">
        <f>VLOOKUP(B207,tab_Tecnologias_TE_RE!$A$2:$W$101,COLUMN(tab_Tecnologias_TE_RE!$W$1),0)</f>
        <v>3</v>
      </c>
    </row>
    <row r="208" spans="1:13">
      <c r="A208" s="94">
        <v>5176</v>
      </c>
      <c r="B208" s="85">
        <v>308</v>
      </c>
      <c r="C208" s="95" t="str">
        <f>VLOOKUP(B208,tab_Tecnologias_TE_RE!$A$1:$B$101,2,0)</f>
        <v>GAS_CC_flexível_pos2040_CCS</v>
      </c>
      <c r="D208" s="151" t="s">
        <v>148</v>
      </c>
      <c r="E208" s="17">
        <v>1</v>
      </c>
      <c r="F208" s="124">
        <v>535</v>
      </c>
      <c r="G208" s="96" t="str">
        <f t="shared" si="3"/>
        <v>GAS_CC_flexível_pos2040_CCS_1_1_2048</v>
      </c>
      <c r="H208" s="23">
        <v>1</v>
      </c>
      <c r="I208" s="344" t="str">
        <f>VLOOKUP(H208,tab_tipo_expansao!$A$2:$B$4,2,0)</f>
        <v>opcional</v>
      </c>
      <c r="J208" s="59">
        <v>2048</v>
      </c>
      <c r="K208" s="59">
        <v>2050</v>
      </c>
      <c r="L208" s="97">
        <f>F208*VLOOKUP(B208,tab_Tecnologias_TE_RE!$A$2:$C$101,3,0)</f>
        <v>535</v>
      </c>
      <c r="M208" s="95">
        <f>VLOOKUP(B208,tab_Tecnologias_TE_RE!$A$2:$W$101,COLUMN(tab_Tecnologias_TE_RE!$W$1),0)</f>
        <v>3</v>
      </c>
    </row>
    <row r="209" spans="1:13">
      <c r="A209" s="94">
        <v>5177</v>
      </c>
      <c r="B209" s="85">
        <v>308</v>
      </c>
      <c r="C209" s="95" t="str">
        <f>VLOOKUP(B209,tab_Tecnologias_TE_RE!$A$1:$B$101,2,0)</f>
        <v>GAS_CC_flexível_pos2040_CCS</v>
      </c>
      <c r="D209" s="151" t="s">
        <v>148</v>
      </c>
      <c r="E209" s="17">
        <v>1</v>
      </c>
      <c r="F209" s="124">
        <v>535</v>
      </c>
      <c r="G209" s="96" t="str">
        <f t="shared" si="3"/>
        <v>GAS_CC_flexível_pos2040_CCS_1_1_2049</v>
      </c>
      <c r="H209" s="23">
        <v>1</v>
      </c>
      <c r="I209" s="344" t="str">
        <f>VLOOKUP(H209,tab_tipo_expansao!$A$2:$B$4,2,0)</f>
        <v>opcional</v>
      </c>
      <c r="J209" s="59">
        <v>2049</v>
      </c>
      <c r="K209" s="59">
        <v>2050</v>
      </c>
      <c r="L209" s="97">
        <f>F209*VLOOKUP(B209,tab_Tecnologias_TE_RE!$A$2:$C$101,3,0)</f>
        <v>535</v>
      </c>
      <c r="M209" s="95">
        <f>VLOOKUP(B209,tab_Tecnologias_TE_RE!$A$2:$W$101,COLUMN(tab_Tecnologias_TE_RE!$W$1),0)</f>
        <v>3</v>
      </c>
    </row>
    <row r="210" spans="1:13">
      <c r="A210" s="94">
        <v>5178</v>
      </c>
      <c r="B210" s="85">
        <v>308</v>
      </c>
      <c r="C210" s="95" t="str">
        <f>VLOOKUP(B210,tab_Tecnologias_TE_RE!$A$1:$B$101,2,0)</f>
        <v>GAS_CC_flexível_pos2040_CCS</v>
      </c>
      <c r="D210" s="151" t="s">
        <v>148</v>
      </c>
      <c r="E210" s="17">
        <v>1</v>
      </c>
      <c r="F210" s="124">
        <v>535</v>
      </c>
      <c r="G210" s="96" t="str">
        <f t="shared" si="3"/>
        <v>GAS_CC_flexível_pos2040_CCS_1_1_2050</v>
      </c>
      <c r="H210" s="23">
        <v>1</v>
      </c>
      <c r="I210" s="344" t="str">
        <f>VLOOKUP(H210,tab_tipo_expansao!$A$2:$B$4,2,0)</f>
        <v>opcional</v>
      </c>
      <c r="J210" s="59">
        <v>2050</v>
      </c>
      <c r="K210" s="59">
        <v>2050</v>
      </c>
      <c r="L210" s="97">
        <f>F210*VLOOKUP(B210,tab_Tecnologias_TE_RE!$A$2:$C$101,3,0)</f>
        <v>535</v>
      </c>
      <c r="M210" s="95">
        <f>VLOOKUP(B210,tab_Tecnologias_TE_RE!$A$2:$W$101,COLUMN(tab_Tecnologias_TE_RE!$W$1),0)</f>
        <v>3</v>
      </c>
    </row>
    <row r="211" spans="1:13">
      <c r="A211" s="94">
        <v>5179</v>
      </c>
      <c r="B211" s="85">
        <v>509</v>
      </c>
      <c r="C211" s="95" t="str">
        <f>VLOOKUP(B211,tab_Tecnologias_TE_RE!$A$1:$B$101,2,0)</f>
        <v>GAS_CC_CAPEX40_6USD_CCS</v>
      </c>
      <c r="D211" s="151" t="s">
        <v>148</v>
      </c>
      <c r="E211" s="17">
        <v>2</v>
      </c>
      <c r="F211" s="124">
        <v>200</v>
      </c>
      <c r="G211" s="96" t="str">
        <f t="shared" si="3"/>
        <v>GAS_CC_CAPEX40_6USD_CCS_2_1_2031</v>
      </c>
      <c r="H211" s="23">
        <v>1</v>
      </c>
      <c r="I211" s="344" t="str">
        <f>VLOOKUP(H211,tab_tipo_expansao!$A$2:$B$4,2,0)</f>
        <v>opcional</v>
      </c>
      <c r="J211" s="59">
        <v>2031</v>
      </c>
      <c r="K211" s="59">
        <v>2040</v>
      </c>
      <c r="L211" s="97">
        <f>F211*VLOOKUP(B211,tab_Tecnologias_TE_RE!$A$2:$C$101,3,0)</f>
        <v>200</v>
      </c>
      <c r="M211" s="95">
        <f>VLOOKUP(B211,tab_Tecnologias_TE_RE!$A$2:$W$101,COLUMN(tab_Tecnologias_TE_RE!$W$1),0)</f>
        <v>3</v>
      </c>
    </row>
    <row r="212" spans="1:13">
      <c r="A212" s="94">
        <v>5180</v>
      </c>
      <c r="B212" s="85">
        <v>509</v>
      </c>
      <c r="C212" s="95" t="str">
        <f>VLOOKUP(B212,tab_Tecnologias_TE_RE!$A$1:$B$101,2,0)</f>
        <v>GAS_CC_CAPEX40_6USD_CCS</v>
      </c>
      <c r="D212" s="151" t="s">
        <v>148</v>
      </c>
      <c r="E212" s="17">
        <v>2</v>
      </c>
      <c r="F212" s="124">
        <v>200</v>
      </c>
      <c r="G212" s="96" t="str">
        <f t="shared" si="3"/>
        <v>GAS_CC_CAPEX40_6USD_CCS_2_1_2032</v>
      </c>
      <c r="H212" s="23">
        <v>1</v>
      </c>
      <c r="I212" s="344" t="str">
        <f>VLOOKUP(H212,tab_tipo_expansao!$A$2:$B$4,2,0)</f>
        <v>opcional</v>
      </c>
      <c r="J212" s="59">
        <v>2032</v>
      </c>
      <c r="K212" s="59">
        <v>2040</v>
      </c>
      <c r="L212" s="97">
        <f>F212*VLOOKUP(B212,tab_Tecnologias_TE_RE!$A$2:$C$101,3,0)</f>
        <v>200</v>
      </c>
      <c r="M212" s="95">
        <f>VLOOKUP(B212,tab_Tecnologias_TE_RE!$A$2:$W$101,COLUMN(tab_Tecnologias_TE_RE!$W$1),0)</f>
        <v>3</v>
      </c>
    </row>
    <row r="213" spans="1:13">
      <c r="A213" s="94">
        <v>5181</v>
      </c>
      <c r="B213" s="85">
        <v>509</v>
      </c>
      <c r="C213" s="95" t="str">
        <f>VLOOKUP(B213,tab_Tecnologias_TE_RE!$A$1:$B$101,2,0)</f>
        <v>GAS_CC_CAPEX40_6USD_CCS</v>
      </c>
      <c r="D213" s="151" t="s">
        <v>148</v>
      </c>
      <c r="E213" s="17">
        <v>2</v>
      </c>
      <c r="F213" s="124">
        <v>200</v>
      </c>
      <c r="G213" s="96" t="str">
        <f t="shared" si="3"/>
        <v>GAS_CC_CAPEX40_6USD_CCS_2_1_2033</v>
      </c>
      <c r="H213" s="23">
        <v>1</v>
      </c>
      <c r="I213" s="344" t="str">
        <f>VLOOKUP(H213,tab_tipo_expansao!$A$2:$B$4,2,0)</f>
        <v>opcional</v>
      </c>
      <c r="J213" s="59">
        <v>2033</v>
      </c>
      <c r="K213" s="59">
        <v>2040</v>
      </c>
      <c r="L213" s="97">
        <f>F213*VLOOKUP(B213,tab_Tecnologias_TE_RE!$A$2:$C$101,3,0)</f>
        <v>200</v>
      </c>
      <c r="M213" s="95">
        <f>VLOOKUP(B213,tab_Tecnologias_TE_RE!$A$2:$W$101,COLUMN(tab_Tecnologias_TE_RE!$W$1),0)</f>
        <v>3</v>
      </c>
    </row>
    <row r="214" spans="1:13">
      <c r="A214" s="94">
        <v>5182</v>
      </c>
      <c r="B214" s="85">
        <v>509</v>
      </c>
      <c r="C214" s="95" t="str">
        <f>VLOOKUP(B214,tab_Tecnologias_TE_RE!$A$1:$B$101,2,0)</f>
        <v>GAS_CC_CAPEX40_6USD_CCS</v>
      </c>
      <c r="D214" s="151" t="s">
        <v>148</v>
      </c>
      <c r="E214" s="17">
        <v>2</v>
      </c>
      <c r="F214" s="124">
        <v>200</v>
      </c>
      <c r="G214" s="96" t="str">
        <f t="shared" si="3"/>
        <v>GAS_CC_CAPEX40_6USD_CCS_2_1_2034</v>
      </c>
      <c r="H214" s="23">
        <v>1</v>
      </c>
      <c r="I214" s="344" t="str">
        <f>VLOOKUP(H214,tab_tipo_expansao!$A$2:$B$4,2,0)</f>
        <v>opcional</v>
      </c>
      <c r="J214" s="59">
        <v>2034</v>
      </c>
      <c r="K214" s="59">
        <v>2040</v>
      </c>
      <c r="L214" s="97">
        <f>F214*VLOOKUP(B214,tab_Tecnologias_TE_RE!$A$2:$C$101,3,0)</f>
        <v>200</v>
      </c>
      <c r="M214" s="95">
        <f>VLOOKUP(B214,tab_Tecnologias_TE_RE!$A$2:$W$101,COLUMN(tab_Tecnologias_TE_RE!$W$1),0)</f>
        <v>3</v>
      </c>
    </row>
    <row r="215" spans="1:13">
      <c r="A215" s="94">
        <v>5183</v>
      </c>
      <c r="B215" s="85">
        <v>509</v>
      </c>
      <c r="C215" s="95" t="str">
        <f>VLOOKUP(B215,tab_Tecnologias_TE_RE!$A$1:$B$101,2,0)</f>
        <v>GAS_CC_CAPEX40_6USD_CCS</v>
      </c>
      <c r="D215" s="151" t="s">
        <v>148</v>
      </c>
      <c r="E215" s="17">
        <v>2</v>
      </c>
      <c r="F215" s="124">
        <v>200</v>
      </c>
      <c r="G215" s="96" t="str">
        <f t="shared" si="3"/>
        <v>GAS_CC_CAPEX40_6USD_CCS_2_1_2035</v>
      </c>
      <c r="H215" s="23">
        <v>1</v>
      </c>
      <c r="I215" s="344" t="str">
        <f>VLOOKUP(H215,tab_tipo_expansao!$A$2:$B$4,2,0)</f>
        <v>opcional</v>
      </c>
      <c r="J215" s="59">
        <v>2035</v>
      </c>
      <c r="K215" s="59">
        <v>2040</v>
      </c>
      <c r="L215" s="97">
        <f>F215*VLOOKUP(B215,tab_Tecnologias_TE_RE!$A$2:$C$101,3,0)</f>
        <v>200</v>
      </c>
      <c r="M215" s="95">
        <f>VLOOKUP(B215,tab_Tecnologias_TE_RE!$A$2:$W$101,COLUMN(tab_Tecnologias_TE_RE!$W$1),0)</f>
        <v>3</v>
      </c>
    </row>
    <row r="216" spans="1:13">
      <c r="A216" s="94">
        <v>5184</v>
      </c>
      <c r="B216" s="85">
        <v>509</v>
      </c>
      <c r="C216" s="95" t="str">
        <f>VLOOKUP(B216,tab_Tecnologias_TE_RE!$A$1:$B$101,2,0)</f>
        <v>GAS_CC_CAPEX40_6USD_CCS</v>
      </c>
      <c r="D216" s="151" t="s">
        <v>148</v>
      </c>
      <c r="E216" s="17">
        <v>2</v>
      </c>
      <c r="F216" s="124">
        <v>200</v>
      </c>
      <c r="G216" s="96" t="str">
        <f t="shared" si="3"/>
        <v>GAS_CC_CAPEX40_6USD_CCS_2_1_2036</v>
      </c>
      <c r="H216" s="23">
        <v>1</v>
      </c>
      <c r="I216" s="344" t="str">
        <f>VLOOKUP(H216,tab_tipo_expansao!$A$2:$B$4,2,0)</f>
        <v>opcional</v>
      </c>
      <c r="J216" s="59">
        <v>2036</v>
      </c>
      <c r="K216" s="59">
        <v>2040</v>
      </c>
      <c r="L216" s="97">
        <f>F216*VLOOKUP(B216,tab_Tecnologias_TE_RE!$A$2:$C$101,3,0)</f>
        <v>200</v>
      </c>
      <c r="M216" s="95">
        <f>VLOOKUP(B216,tab_Tecnologias_TE_RE!$A$2:$W$101,COLUMN(tab_Tecnologias_TE_RE!$W$1),0)</f>
        <v>3</v>
      </c>
    </row>
    <row r="217" spans="1:13">
      <c r="A217" s="94">
        <v>5185</v>
      </c>
      <c r="B217" s="85">
        <v>509</v>
      </c>
      <c r="C217" s="95" t="str">
        <f>VLOOKUP(B217,tab_Tecnologias_TE_RE!$A$1:$B$101,2,0)</f>
        <v>GAS_CC_CAPEX40_6USD_CCS</v>
      </c>
      <c r="D217" s="151" t="s">
        <v>148</v>
      </c>
      <c r="E217" s="17">
        <v>2</v>
      </c>
      <c r="F217" s="124">
        <v>200</v>
      </c>
      <c r="G217" s="96" t="str">
        <f t="shared" si="3"/>
        <v>GAS_CC_CAPEX40_6USD_CCS_2_1_2037</v>
      </c>
      <c r="H217" s="23">
        <v>1</v>
      </c>
      <c r="I217" s="344" t="str">
        <f>VLOOKUP(H217,tab_tipo_expansao!$A$2:$B$4,2,0)</f>
        <v>opcional</v>
      </c>
      <c r="J217" s="59">
        <v>2037</v>
      </c>
      <c r="K217" s="59">
        <v>2040</v>
      </c>
      <c r="L217" s="97">
        <f>F217*VLOOKUP(B217,tab_Tecnologias_TE_RE!$A$2:$C$101,3,0)</f>
        <v>200</v>
      </c>
      <c r="M217" s="95">
        <f>VLOOKUP(B217,tab_Tecnologias_TE_RE!$A$2:$W$101,COLUMN(tab_Tecnologias_TE_RE!$W$1),0)</f>
        <v>3</v>
      </c>
    </row>
    <row r="218" spans="1:13">
      <c r="A218" s="94">
        <v>5186</v>
      </c>
      <c r="B218" s="85">
        <v>509</v>
      </c>
      <c r="C218" s="95" t="str">
        <f>VLOOKUP(B218,tab_Tecnologias_TE_RE!$A$1:$B$101,2,0)</f>
        <v>GAS_CC_CAPEX40_6USD_CCS</v>
      </c>
      <c r="D218" s="151" t="s">
        <v>148</v>
      </c>
      <c r="E218" s="17">
        <v>2</v>
      </c>
      <c r="F218" s="124">
        <v>200</v>
      </c>
      <c r="G218" s="96" t="str">
        <f t="shared" si="3"/>
        <v>GAS_CC_CAPEX40_6USD_CCS_2_1_2038</v>
      </c>
      <c r="H218" s="23">
        <v>1</v>
      </c>
      <c r="I218" s="344" t="str">
        <f>VLOOKUP(H218,tab_tipo_expansao!$A$2:$B$4,2,0)</f>
        <v>opcional</v>
      </c>
      <c r="J218" s="59">
        <v>2038</v>
      </c>
      <c r="K218" s="59">
        <v>2040</v>
      </c>
      <c r="L218" s="97">
        <f>F218*VLOOKUP(B218,tab_Tecnologias_TE_RE!$A$2:$C$101,3,0)</f>
        <v>200</v>
      </c>
      <c r="M218" s="95">
        <f>VLOOKUP(B218,tab_Tecnologias_TE_RE!$A$2:$W$101,COLUMN(tab_Tecnologias_TE_RE!$W$1),0)</f>
        <v>3</v>
      </c>
    </row>
    <row r="219" spans="1:13">
      <c r="A219" s="94">
        <v>5187</v>
      </c>
      <c r="B219" s="85">
        <v>509</v>
      </c>
      <c r="C219" s="95" t="str">
        <f>VLOOKUP(B219,tab_Tecnologias_TE_RE!$A$1:$B$101,2,0)</f>
        <v>GAS_CC_CAPEX40_6USD_CCS</v>
      </c>
      <c r="D219" s="151" t="s">
        <v>148</v>
      </c>
      <c r="E219" s="17">
        <v>2</v>
      </c>
      <c r="F219" s="124">
        <v>200</v>
      </c>
      <c r="G219" s="96" t="str">
        <f t="shared" si="3"/>
        <v>GAS_CC_CAPEX40_6USD_CCS_2_1_2039</v>
      </c>
      <c r="H219" s="23">
        <v>1</v>
      </c>
      <c r="I219" s="344" t="str">
        <f>VLOOKUP(H219,tab_tipo_expansao!$A$2:$B$4,2,0)</f>
        <v>opcional</v>
      </c>
      <c r="J219" s="59">
        <v>2039</v>
      </c>
      <c r="K219" s="59">
        <v>2040</v>
      </c>
      <c r="L219" s="97">
        <f>F219*VLOOKUP(B219,tab_Tecnologias_TE_RE!$A$2:$C$101,3,0)</f>
        <v>200</v>
      </c>
      <c r="M219" s="95">
        <f>VLOOKUP(B219,tab_Tecnologias_TE_RE!$A$2:$W$101,COLUMN(tab_Tecnologias_TE_RE!$W$1),0)</f>
        <v>3</v>
      </c>
    </row>
    <row r="220" spans="1:13">
      <c r="A220" s="94">
        <v>5188</v>
      </c>
      <c r="B220" s="85">
        <v>509</v>
      </c>
      <c r="C220" s="95" t="str">
        <f>VLOOKUP(B220,tab_Tecnologias_TE_RE!$A$1:$B$101,2,0)</f>
        <v>GAS_CC_CAPEX40_6USD_CCS</v>
      </c>
      <c r="D220" s="151" t="s">
        <v>148</v>
      </c>
      <c r="E220" s="17">
        <v>2</v>
      </c>
      <c r="F220" s="124">
        <v>200</v>
      </c>
      <c r="G220" s="96" t="str">
        <f t="shared" si="3"/>
        <v>GAS_CC_CAPEX40_6USD_CCS_2_1_2040</v>
      </c>
      <c r="H220" s="23">
        <v>1</v>
      </c>
      <c r="I220" s="344" t="str">
        <f>VLOOKUP(H220,tab_tipo_expansao!$A$2:$B$4,2,0)</f>
        <v>opcional</v>
      </c>
      <c r="J220" s="59">
        <v>2040</v>
      </c>
      <c r="K220" s="59">
        <v>2040</v>
      </c>
      <c r="L220" s="97">
        <f>F220*VLOOKUP(B220,tab_Tecnologias_TE_RE!$A$2:$C$101,3,0)</f>
        <v>200</v>
      </c>
      <c r="M220" s="95">
        <f>VLOOKUP(B220,tab_Tecnologias_TE_RE!$A$2:$W$101,COLUMN(tab_Tecnologias_TE_RE!$W$1),0)</f>
        <v>3</v>
      </c>
    </row>
    <row r="221" spans="1:13">
      <c r="A221" s="94">
        <v>5179</v>
      </c>
      <c r="B221" s="85">
        <v>320</v>
      </c>
      <c r="C221" s="95" t="str">
        <f>VLOOKUP(B221,tab_Tecnologias_TE_RE!$A$1:$B$101,2,0)</f>
        <v>GAS_CC_flexível_30_40_CCS</v>
      </c>
      <c r="D221" s="151" t="s">
        <v>148</v>
      </c>
      <c r="E221" s="17">
        <v>3</v>
      </c>
      <c r="F221" s="124">
        <v>190</v>
      </c>
      <c r="G221" s="96" t="str">
        <f t="shared" si="3"/>
        <v>GAS_CC_flexível_30_40_CCS_3_1_2031</v>
      </c>
      <c r="H221" s="23">
        <v>1</v>
      </c>
      <c r="I221" s="344" t="str">
        <f>VLOOKUP(H221,tab_tipo_expansao!$A$2:$B$4,2,0)</f>
        <v>opcional</v>
      </c>
      <c r="J221" s="59">
        <v>2031</v>
      </c>
      <c r="K221" s="59">
        <v>2040</v>
      </c>
      <c r="L221" s="97">
        <f>F221*VLOOKUP(B221,tab_Tecnologias_TE_RE!$A$2:$C$101,3,0)</f>
        <v>190</v>
      </c>
      <c r="M221" s="95">
        <f>VLOOKUP(B221,tab_Tecnologias_TE_RE!$A$2:$W$101,COLUMN(tab_Tecnologias_TE_RE!$W$1),0)</f>
        <v>3</v>
      </c>
    </row>
    <row r="222" spans="1:13">
      <c r="A222" s="94">
        <v>5180</v>
      </c>
      <c r="B222" s="85">
        <v>320</v>
      </c>
      <c r="C222" s="95" t="str">
        <f>VLOOKUP(B222,tab_Tecnologias_TE_RE!$A$1:$B$101,2,0)</f>
        <v>GAS_CC_flexível_30_40_CCS</v>
      </c>
      <c r="D222" s="151" t="s">
        <v>148</v>
      </c>
      <c r="E222" s="17">
        <v>3</v>
      </c>
      <c r="F222" s="124">
        <v>190</v>
      </c>
      <c r="G222" s="96" t="str">
        <f t="shared" si="3"/>
        <v>GAS_CC_flexível_30_40_CCS_3_1_2032</v>
      </c>
      <c r="H222" s="23">
        <v>1</v>
      </c>
      <c r="I222" s="344" t="str">
        <f>VLOOKUP(H222,tab_tipo_expansao!$A$2:$B$4,2,0)</f>
        <v>opcional</v>
      </c>
      <c r="J222" s="59">
        <v>2032</v>
      </c>
      <c r="K222" s="59">
        <v>2040</v>
      </c>
      <c r="L222" s="97">
        <f>F222*VLOOKUP(B222,tab_Tecnologias_TE_RE!$A$2:$C$101,3,0)</f>
        <v>190</v>
      </c>
      <c r="M222" s="95">
        <f>VLOOKUP(B222,tab_Tecnologias_TE_RE!$A$2:$W$101,COLUMN(tab_Tecnologias_TE_RE!$W$1),0)</f>
        <v>3</v>
      </c>
    </row>
    <row r="223" spans="1:13">
      <c r="A223" s="94">
        <v>5181</v>
      </c>
      <c r="B223" s="85">
        <v>320</v>
      </c>
      <c r="C223" s="95" t="str">
        <f>VLOOKUP(B223,tab_Tecnologias_TE_RE!$A$1:$B$101,2,0)</f>
        <v>GAS_CC_flexível_30_40_CCS</v>
      </c>
      <c r="D223" s="151" t="s">
        <v>148</v>
      </c>
      <c r="E223" s="17">
        <v>3</v>
      </c>
      <c r="F223" s="124">
        <v>190</v>
      </c>
      <c r="G223" s="96" t="str">
        <f t="shared" si="3"/>
        <v>GAS_CC_flexível_30_40_CCS_3_1_2033</v>
      </c>
      <c r="H223" s="23">
        <v>1</v>
      </c>
      <c r="I223" s="344" t="str">
        <f>VLOOKUP(H223,tab_tipo_expansao!$A$2:$B$4,2,0)</f>
        <v>opcional</v>
      </c>
      <c r="J223" s="59">
        <v>2033</v>
      </c>
      <c r="K223" s="59">
        <v>2040</v>
      </c>
      <c r="L223" s="97">
        <f>F223*VLOOKUP(B223,tab_Tecnologias_TE_RE!$A$2:$C$101,3,0)</f>
        <v>190</v>
      </c>
      <c r="M223" s="95">
        <f>VLOOKUP(B223,tab_Tecnologias_TE_RE!$A$2:$W$101,COLUMN(tab_Tecnologias_TE_RE!$W$1),0)</f>
        <v>3</v>
      </c>
    </row>
    <row r="224" spans="1:13">
      <c r="A224" s="94">
        <v>5182</v>
      </c>
      <c r="B224" s="85">
        <v>320</v>
      </c>
      <c r="C224" s="95" t="str">
        <f>VLOOKUP(B224,tab_Tecnologias_TE_RE!$A$1:$B$101,2,0)</f>
        <v>GAS_CC_flexível_30_40_CCS</v>
      </c>
      <c r="D224" s="151" t="s">
        <v>148</v>
      </c>
      <c r="E224" s="17">
        <v>3</v>
      </c>
      <c r="F224" s="124">
        <v>190</v>
      </c>
      <c r="G224" s="96" t="str">
        <f t="shared" si="3"/>
        <v>GAS_CC_flexível_30_40_CCS_3_1_2034</v>
      </c>
      <c r="H224" s="23">
        <v>1</v>
      </c>
      <c r="I224" s="344" t="str">
        <f>VLOOKUP(H224,tab_tipo_expansao!$A$2:$B$4,2,0)</f>
        <v>opcional</v>
      </c>
      <c r="J224" s="59">
        <v>2034</v>
      </c>
      <c r="K224" s="59">
        <v>2040</v>
      </c>
      <c r="L224" s="97">
        <f>F224*VLOOKUP(B224,tab_Tecnologias_TE_RE!$A$2:$C$101,3,0)</f>
        <v>190</v>
      </c>
      <c r="M224" s="95">
        <f>VLOOKUP(B224,tab_Tecnologias_TE_RE!$A$2:$W$101,COLUMN(tab_Tecnologias_TE_RE!$W$1),0)</f>
        <v>3</v>
      </c>
    </row>
    <row r="225" spans="1:13">
      <c r="A225">
        <v>5183</v>
      </c>
      <c r="B225">
        <v>320</v>
      </c>
      <c r="C225" s="95" t="str">
        <f>VLOOKUP(B225,tab_Tecnologias_TE_RE!$A$1:$B$101,2,0)</f>
        <v>GAS_CC_flexível_30_40_CCS</v>
      </c>
      <c r="D225" t="s">
        <v>148</v>
      </c>
      <c r="E225">
        <v>3</v>
      </c>
      <c r="F225" s="124">
        <v>190</v>
      </c>
      <c r="G225" s="96" t="str">
        <f t="shared" si="3"/>
        <v>GAS_CC_flexível_30_40_CCS_3_1_2035</v>
      </c>
      <c r="H225" s="23">
        <v>1</v>
      </c>
      <c r="I225" s="344" t="str">
        <f>VLOOKUP(H225,tab_tipo_expansao!$A$2:$B$4,2,0)</f>
        <v>opcional</v>
      </c>
      <c r="J225">
        <v>2035</v>
      </c>
      <c r="K225">
        <v>2040</v>
      </c>
      <c r="L225" s="97">
        <f>F225*VLOOKUP(B225,tab_Tecnologias_TE_RE!$A$2:$C$101,3,0)</f>
        <v>190</v>
      </c>
      <c r="M225" s="95">
        <f>VLOOKUP(B225,tab_Tecnologias_TE_RE!$A$2:$W$101,COLUMN(tab_Tecnologias_TE_RE!$W$1),0)</f>
        <v>3</v>
      </c>
    </row>
    <row r="226" spans="1:13">
      <c r="A226">
        <v>5184</v>
      </c>
      <c r="B226">
        <v>320</v>
      </c>
      <c r="C226" s="95" t="str">
        <f>VLOOKUP(B226,tab_Tecnologias_TE_RE!$A$1:$B$101,2,0)</f>
        <v>GAS_CC_flexível_30_40_CCS</v>
      </c>
      <c r="D226" t="s">
        <v>148</v>
      </c>
      <c r="E226">
        <v>3</v>
      </c>
      <c r="F226" s="124">
        <v>190</v>
      </c>
      <c r="G226" s="96" t="str">
        <f t="shared" si="3"/>
        <v>GAS_CC_flexível_30_40_CCS_3_1_2036</v>
      </c>
      <c r="H226" s="23">
        <v>1</v>
      </c>
      <c r="I226" s="344" t="str">
        <f>VLOOKUP(H226,tab_tipo_expansao!$A$2:$B$4,2,0)</f>
        <v>opcional</v>
      </c>
      <c r="J226">
        <v>2036</v>
      </c>
      <c r="K226">
        <v>2040</v>
      </c>
      <c r="L226" s="97">
        <f>F226*VLOOKUP(B226,tab_Tecnologias_TE_RE!$A$2:$C$101,3,0)</f>
        <v>190</v>
      </c>
      <c r="M226" s="95">
        <f>VLOOKUP(B226,tab_Tecnologias_TE_RE!$A$2:$W$101,COLUMN(tab_Tecnologias_TE_RE!$W$1),0)</f>
        <v>3</v>
      </c>
    </row>
    <row r="227" spans="1:13">
      <c r="A227">
        <v>5185</v>
      </c>
      <c r="B227">
        <v>320</v>
      </c>
      <c r="C227" s="95" t="str">
        <f>VLOOKUP(B227,tab_Tecnologias_TE_RE!$A$1:$B$101,2,0)</f>
        <v>GAS_CC_flexível_30_40_CCS</v>
      </c>
      <c r="D227" t="s">
        <v>148</v>
      </c>
      <c r="E227">
        <v>3</v>
      </c>
      <c r="F227" s="124">
        <v>190</v>
      </c>
      <c r="G227" s="96" t="str">
        <f t="shared" si="3"/>
        <v>GAS_CC_flexível_30_40_CCS_3_1_2037</v>
      </c>
      <c r="H227" s="23">
        <v>1</v>
      </c>
      <c r="I227" s="344" t="str">
        <f>VLOOKUP(H227,tab_tipo_expansao!$A$2:$B$4,2,0)</f>
        <v>opcional</v>
      </c>
      <c r="J227">
        <v>2037</v>
      </c>
      <c r="K227">
        <v>2040</v>
      </c>
      <c r="L227" s="97">
        <f>F227*VLOOKUP(B227,tab_Tecnologias_TE_RE!$A$2:$C$101,3,0)</f>
        <v>190</v>
      </c>
      <c r="M227" s="95">
        <f>VLOOKUP(B227,tab_Tecnologias_TE_RE!$A$2:$W$101,COLUMN(tab_Tecnologias_TE_RE!$W$1),0)</f>
        <v>3</v>
      </c>
    </row>
    <row r="228" spans="1:13">
      <c r="A228">
        <v>5186</v>
      </c>
      <c r="B228">
        <v>320</v>
      </c>
      <c r="C228" s="95" t="str">
        <f>VLOOKUP(B228,tab_Tecnologias_TE_RE!$A$1:$B$101,2,0)</f>
        <v>GAS_CC_flexível_30_40_CCS</v>
      </c>
      <c r="D228" t="s">
        <v>148</v>
      </c>
      <c r="E228">
        <v>3</v>
      </c>
      <c r="F228" s="124">
        <v>190</v>
      </c>
      <c r="G228" s="96" t="str">
        <f t="shared" si="3"/>
        <v>GAS_CC_flexível_30_40_CCS_3_1_2038</v>
      </c>
      <c r="H228" s="23">
        <v>1</v>
      </c>
      <c r="I228" s="344" t="str">
        <f>VLOOKUP(H228,tab_tipo_expansao!$A$2:$B$4,2,0)</f>
        <v>opcional</v>
      </c>
      <c r="J228">
        <v>2038</v>
      </c>
      <c r="K228">
        <v>2040</v>
      </c>
      <c r="L228" s="97">
        <f>F228*VLOOKUP(B228,tab_Tecnologias_TE_RE!$A$2:$C$101,3,0)</f>
        <v>190</v>
      </c>
      <c r="M228" s="95">
        <f>VLOOKUP(B228,tab_Tecnologias_TE_RE!$A$2:$W$101,COLUMN(tab_Tecnologias_TE_RE!$W$1),0)</f>
        <v>3</v>
      </c>
    </row>
    <row r="229" spans="1:13">
      <c r="A229">
        <v>5187</v>
      </c>
      <c r="B229">
        <v>320</v>
      </c>
      <c r="C229" s="95" t="str">
        <f>VLOOKUP(B229,tab_Tecnologias_TE_RE!$A$1:$B$101,2,0)</f>
        <v>GAS_CC_flexível_30_40_CCS</v>
      </c>
      <c r="D229" t="s">
        <v>148</v>
      </c>
      <c r="E229">
        <v>3</v>
      </c>
      <c r="F229" s="124">
        <v>190</v>
      </c>
      <c r="G229" s="96" t="str">
        <f t="shared" si="3"/>
        <v>GAS_CC_flexível_30_40_CCS_3_1_2039</v>
      </c>
      <c r="H229" s="23">
        <v>1</v>
      </c>
      <c r="I229" s="344" t="str">
        <f>VLOOKUP(H229,tab_tipo_expansao!$A$2:$B$4,2,0)</f>
        <v>opcional</v>
      </c>
      <c r="J229">
        <v>2039</v>
      </c>
      <c r="K229">
        <v>2040</v>
      </c>
      <c r="L229" s="97">
        <f>F229*VLOOKUP(B229,tab_Tecnologias_TE_RE!$A$2:$C$101,3,0)</f>
        <v>190</v>
      </c>
      <c r="M229" s="95">
        <f>VLOOKUP(B229,tab_Tecnologias_TE_RE!$A$2:$W$101,COLUMN(tab_Tecnologias_TE_RE!$W$1),0)</f>
        <v>3</v>
      </c>
    </row>
    <row r="230" spans="1:13">
      <c r="A230">
        <v>5188</v>
      </c>
      <c r="B230">
        <v>320</v>
      </c>
      <c r="C230" s="95" t="str">
        <f>VLOOKUP(B230,tab_Tecnologias_TE_RE!$A$1:$B$101,2,0)</f>
        <v>GAS_CC_flexível_30_40_CCS</v>
      </c>
      <c r="D230" t="s">
        <v>148</v>
      </c>
      <c r="E230">
        <v>3</v>
      </c>
      <c r="F230" s="124">
        <v>190</v>
      </c>
      <c r="G230" s="96" t="str">
        <f t="shared" si="3"/>
        <v>GAS_CC_flexível_30_40_CCS_3_1_2040</v>
      </c>
      <c r="H230" s="23">
        <v>1</v>
      </c>
      <c r="I230" s="344" t="str">
        <f>VLOOKUP(H230,tab_tipo_expansao!$A$2:$B$4,2,0)</f>
        <v>opcional</v>
      </c>
      <c r="J230">
        <v>2040</v>
      </c>
      <c r="K230">
        <v>2040</v>
      </c>
      <c r="L230" s="97">
        <f>F230*VLOOKUP(B230,tab_Tecnologias_TE_RE!$A$2:$C$101,3,0)</f>
        <v>190</v>
      </c>
      <c r="M230" s="95">
        <f>VLOOKUP(B230,tab_Tecnologias_TE_RE!$A$2:$W$101,COLUMN(tab_Tecnologias_TE_RE!$W$1),0)</f>
        <v>3</v>
      </c>
    </row>
    <row r="231" spans="1:13">
      <c r="A231">
        <v>5179</v>
      </c>
      <c r="B231">
        <v>320</v>
      </c>
      <c r="C231" s="95" t="str">
        <f>VLOOKUP(B231,tab_Tecnologias_TE_RE!$A$1:$B$101,2,0)</f>
        <v>GAS_CC_flexível_30_40_CCS</v>
      </c>
      <c r="D231" t="s">
        <v>148</v>
      </c>
      <c r="E231">
        <v>1</v>
      </c>
      <c r="F231" s="124">
        <v>535</v>
      </c>
      <c r="G231" s="96" t="str">
        <f t="shared" si="3"/>
        <v>GAS_CC_flexível_30_40_CCS_1_1_2031</v>
      </c>
      <c r="H231" s="23">
        <v>1</v>
      </c>
      <c r="I231" s="344" t="str">
        <f>VLOOKUP(H231,tab_tipo_expansao!$A$2:$B$4,2,0)</f>
        <v>opcional</v>
      </c>
      <c r="J231">
        <v>2031</v>
      </c>
      <c r="K231">
        <v>2040</v>
      </c>
      <c r="L231" s="97">
        <f>F231*VLOOKUP(B231,tab_Tecnologias_TE_RE!$A$2:$C$101,3,0)</f>
        <v>535</v>
      </c>
      <c r="M231" s="95">
        <f>VLOOKUP(B231,tab_Tecnologias_TE_RE!$A$2:$W$101,COLUMN(tab_Tecnologias_TE_RE!$W$1),0)</f>
        <v>3</v>
      </c>
    </row>
    <row r="232" spans="1:13">
      <c r="A232">
        <v>5180</v>
      </c>
      <c r="B232">
        <v>320</v>
      </c>
      <c r="C232" s="95" t="str">
        <f>VLOOKUP(B232,tab_Tecnologias_TE_RE!$A$1:$B$101,2,0)</f>
        <v>GAS_CC_flexível_30_40_CCS</v>
      </c>
      <c r="D232" t="s">
        <v>148</v>
      </c>
      <c r="E232">
        <v>1</v>
      </c>
      <c r="F232" s="124">
        <v>535</v>
      </c>
      <c r="G232" s="96" t="str">
        <f t="shared" si="3"/>
        <v>GAS_CC_flexível_30_40_CCS_1_1_2032</v>
      </c>
      <c r="H232" s="23">
        <v>1</v>
      </c>
      <c r="I232" s="344" t="str">
        <f>VLOOKUP(H232,tab_tipo_expansao!$A$2:$B$4,2,0)</f>
        <v>opcional</v>
      </c>
      <c r="J232">
        <v>2032</v>
      </c>
      <c r="K232">
        <v>2040</v>
      </c>
      <c r="L232" s="97">
        <f>F232*VLOOKUP(B232,tab_Tecnologias_TE_RE!$A$2:$C$101,3,0)</f>
        <v>535</v>
      </c>
      <c r="M232" s="95">
        <f>VLOOKUP(B232,tab_Tecnologias_TE_RE!$A$2:$W$101,COLUMN(tab_Tecnologias_TE_RE!$W$1),0)</f>
        <v>3</v>
      </c>
    </row>
    <row r="233" spans="1:13">
      <c r="A233">
        <v>5181</v>
      </c>
      <c r="B233">
        <v>320</v>
      </c>
      <c r="C233" s="95" t="str">
        <f>VLOOKUP(B233,tab_Tecnologias_TE_RE!$A$1:$B$101,2,0)</f>
        <v>GAS_CC_flexível_30_40_CCS</v>
      </c>
      <c r="D233" t="s">
        <v>148</v>
      </c>
      <c r="E233">
        <v>1</v>
      </c>
      <c r="F233" s="124">
        <v>535</v>
      </c>
      <c r="G233" s="96" t="str">
        <f t="shared" si="3"/>
        <v>GAS_CC_flexível_30_40_CCS_1_1_2033</v>
      </c>
      <c r="H233" s="23">
        <v>1</v>
      </c>
      <c r="I233" s="344" t="str">
        <f>VLOOKUP(H233,tab_tipo_expansao!$A$2:$B$4,2,0)</f>
        <v>opcional</v>
      </c>
      <c r="J233">
        <v>2033</v>
      </c>
      <c r="K233">
        <v>2040</v>
      </c>
      <c r="L233" s="97">
        <f>F233*VLOOKUP(B233,tab_Tecnologias_TE_RE!$A$2:$C$101,3,0)</f>
        <v>535</v>
      </c>
      <c r="M233" s="95">
        <f>VLOOKUP(B233,tab_Tecnologias_TE_RE!$A$2:$W$101,COLUMN(tab_Tecnologias_TE_RE!$W$1),0)</f>
        <v>3</v>
      </c>
    </row>
    <row r="234" spans="1:13">
      <c r="A234">
        <v>5182</v>
      </c>
      <c r="B234">
        <v>320</v>
      </c>
      <c r="C234" s="95" t="str">
        <f>VLOOKUP(B234,tab_Tecnologias_TE_RE!$A$1:$B$101,2,0)</f>
        <v>GAS_CC_flexível_30_40_CCS</v>
      </c>
      <c r="D234" t="s">
        <v>148</v>
      </c>
      <c r="E234">
        <v>1</v>
      </c>
      <c r="F234" s="124">
        <v>535</v>
      </c>
      <c r="G234" s="96" t="str">
        <f t="shared" si="3"/>
        <v>GAS_CC_flexível_30_40_CCS_1_1_2034</v>
      </c>
      <c r="H234" s="23">
        <v>1</v>
      </c>
      <c r="I234" s="344" t="str">
        <f>VLOOKUP(H234,tab_tipo_expansao!$A$2:$B$4,2,0)</f>
        <v>opcional</v>
      </c>
      <c r="J234">
        <v>2034</v>
      </c>
      <c r="K234">
        <v>2040</v>
      </c>
      <c r="L234" s="97">
        <f>F234*VLOOKUP(B234,tab_Tecnologias_TE_RE!$A$2:$C$101,3,0)</f>
        <v>535</v>
      </c>
      <c r="M234" s="95">
        <f>VLOOKUP(B234,tab_Tecnologias_TE_RE!$A$2:$W$101,COLUMN(tab_Tecnologias_TE_RE!$W$1),0)</f>
        <v>3</v>
      </c>
    </row>
    <row r="235" spans="1:13">
      <c r="A235">
        <v>5183</v>
      </c>
      <c r="B235">
        <v>320</v>
      </c>
      <c r="C235" s="95" t="str">
        <f>VLOOKUP(B235,tab_Tecnologias_TE_RE!$A$1:$B$101,2,0)</f>
        <v>GAS_CC_flexível_30_40_CCS</v>
      </c>
      <c r="D235" t="s">
        <v>148</v>
      </c>
      <c r="E235">
        <v>1</v>
      </c>
      <c r="F235" s="124">
        <v>535</v>
      </c>
      <c r="G235" s="96" t="str">
        <f t="shared" si="3"/>
        <v>GAS_CC_flexível_30_40_CCS_1_1_2035</v>
      </c>
      <c r="H235" s="23">
        <v>1</v>
      </c>
      <c r="I235" s="344" t="str">
        <f>VLOOKUP(H235,tab_tipo_expansao!$A$2:$B$4,2,0)</f>
        <v>opcional</v>
      </c>
      <c r="J235">
        <v>2035</v>
      </c>
      <c r="K235">
        <v>2040</v>
      </c>
      <c r="L235" s="97">
        <f>F235*VLOOKUP(B235,tab_Tecnologias_TE_RE!$A$2:$C$101,3,0)</f>
        <v>535</v>
      </c>
      <c r="M235" s="95">
        <f>VLOOKUP(B235,tab_Tecnologias_TE_RE!$A$2:$W$101,COLUMN(tab_Tecnologias_TE_RE!$W$1),0)</f>
        <v>3</v>
      </c>
    </row>
    <row r="236" spans="1:13">
      <c r="A236">
        <v>5184</v>
      </c>
      <c r="B236">
        <v>320</v>
      </c>
      <c r="C236" s="95" t="str">
        <f>VLOOKUP(B236,tab_Tecnologias_TE_RE!$A$1:$B$101,2,0)</f>
        <v>GAS_CC_flexível_30_40_CCS</v>
      </c>
      <c r="D236" t="s">
        <v>148</v>
      </c>
      <c r="E236">
        <v>1</v>
      </c>
      <c r="F236" s="124">
        <v>535</v>
      </c>
      <c r="G236" s="96" t="str">
        <f t="shared" si="3"/>
        <v>GAS_CC_flexível_30_40_CCS_1_1_2036</v>
      </c>
      <c r="H236" s="23">
        <v>1</v>
      </c>
      <c r="I236" s="344" t="str">
        <f>VLOOKUP(H236,tab_tipo_expansao!$A$2:$B$4,2,0)</f>
        <v>opcional</v>
      </c>
      <c r="J236">
        <v>2036</v>
      </c>
      <c r="K236">
        <v>2040</v>
      </c>
      <c r="L236" s="97">
        <f>F236*VLOOKUP(B236,tab_Tecnologias_TE_RE!$A$2:$C$101,3,0)</f>
        <v>535</v>
      </c>
      <c r="M236" s="95">
        <f>VLOOKUP(B236,tab_Tecnologias_TE_RE!$A$2:$W$101,COLUMN(tab_Tecnologias_TE_RE!$W$1),0)</f>
        <v>3</v>
      </c>
    </row>
    <row r="237" spans="1:13">
      <c r="A237">
        <v>5185</v>
      </c>
      <c r="B237">
        <v>320</v>
      </c>
      <c r="C237" s="95" t="str">
        <f>VLOOKUP(B237,tab_Tecnologias_TE_RE!$A$1:$B$101,2,0)</f>
        <v>GAS_CC_flexível_30_40_CCS</v>
      </c>
      <c r="D237" t="s">
        <v>148</v>
      </c>
      <c r="E237">
        <v>1</v>
      </c>
      <c r="F237" s="124">
        <v>535</v>
      </c>
      <c r="G237" s="96" t="str">
        <f t="shared" si="3"/>
        <v>GAS_CC_flexível_30_40_CCS_1_1_2037</v>
      </c>
      <c r="H237" s="23">
        <v>1</v>
      </c>
      <c r="I237" s="344" t="str">
        <f>VLOOKUP(H237,tab_tipo_expansao!$A$2:$B$4,2,0)</f>
        <v>opcional</v>
      </c>
      <c r="J237">
        <v>2037</v>
      </c>
      <c r="K237">
        <v>2040</v>
      </c>
      <c r="L237" s="97">
        <f>F237*VLOOKUP(B237,tab_Tecnologias_TE_RE!$A$2:$C$101,3,0)</f>
        <v>535</v>
      </c>
      <c r="M237" s="95">
        <f>VLOOKUP(B237,tab_Tecnologias_TE_RE!$A$2:$W$101,COLUMN(tab_Tecnologias_TE_RE!$W$1),0)</f>
        <v>3</v>
      </c>
    </row>
    <row r="238" spans="1:13">
      <c r="A238">
        <v>5186</v>
      </c>
      <c r="B238">
        <v>320</v>
      </c>
      <c r="C238" s="95" t="str">
        <f>VLOOKUP(B238,tab_Tecnologias_TE_RE!$A$1:$B$101,2,0)</f>
        <v>GAS_CC_flexível_30_40_CCS</v>
      </c>
      <c r="D238" t="s">
        <v>148</v>
      </c>
      <c r="E238">
        <v>1</v>
      </c>
      <c r="F238" s="124">
        <v>535</v>
      </c>
      <c r="G238" s="96" t="str">
        <f t="shared" si="3"/>
        <v>GAS_CC_flexível_30_40_CCS_1_1_2038</v>
      </c>
      <c r="H238" s="23">
        <v>1</v>
      </c>
      <c r="I238" s="344" t="str">
        <f>VLOOKUP(H238,tab_tipo_expansao!$A$2:$B$4,2,0)</f>
        <v>opcional</v>
      </c>
      <c r="J238">
        <v>2038</v>
      </c>
      <c r="K238">
        <v>2040</v>
      </c>
      <c r="L238" s="97">
        <f>F238*VLOOKUP(B238,tab_Tecnologias_TE_RE!$A$2:$C$101,3,0)</f>
        <v>535</v>
      </c>
      <c r="M238" s="95">
        <f>VLOOKUP(B238,tab_Tecnologias_TE_RE!$A$2:$W$101,COLUMN(tab_Tecnologias_TE_RE!$W$1),0)</f>
        <v>3</v>
      </c>
    </row>
    <row r="239" spans="1:13">
      <c r="A239">
        <v>5187</v>
      </c>
      <c r="B239">
        <v>320</v>
      </c>
      <c r="C239" s="95" t="str">
        <f>VLOOKUP(B239,tab_Tecnologias_TE_RE!$A$1:$B$101,2,0)</f>
        <v>GAS_CC_flexível_30_40_CCS</v>
      </c>
      <c r="D239" t="s">
        <v>148</v>
      </c>
      <c r="E239">
        <v>1</v>
      </c>
      <c r="F239" s="124">
        <v>535</v>
      </c>
      <c r="G239" s="96" t="str">
        <f t="shared" si="3"/>
        <v>GAS_CC_flexível_30_40_CCS_1_1_2039</v>
      </c>
      <c r="H239" s="23">
        <v>1</v>
      </c>
      <c r="I239" s="344" t="str">
        <f>VLOOKUP(H239,tab_tipo_expansao!$A$2:$B$4,2,0)</f>
        <v>opcional</v>
      </c>
      <c r="J239">
        <v>2039</v>
      </c>
      <c r="K239">
        <v>2040</v>
      </c>
      <c r="L239" s="97">
        <f>F239*VLOOKUP(B239,tab_Tecnologias_TE_RE!$A$2:$C$101,3,0)</f>
        <v>535</v>
      </c>
      <c r="M239" s="95">
        <f>VLOOKUP(B239,tab_Tecnologias_TE_RE!$A$2:$W$101,COLUMN(tab_Tecnologias_TE_RE!$W$1),0)</f>
        <v>3</v>
      </c>
    </row>
    <row r="240" spans="1:13">
      <c r="A240">
        <v>5188</v>
      </c>
      <c r="B240">
        <v>320</v>
      </c>
      <c r="C240" s="95" t="str">
        <f>VLOOKUP(B240,tab_Tecnologias_TE_RE!$A$1:$B$101,2,0)</f>
        <v>GAS_CC_flexível_30_40_CCS</v>
      </c>
      <c r="D240" t="s">
        <v>148</v>
      </c>
      <c r="E240">
        <v>1</v>
      </c>
      <c r="F240" s="124">
        <v>535</v>
      </c>
      <c r="G240" s="96" t="str">
        <f t="shared" si="3"/>
        <v>GAS_CC_flexível_30_40_CCS_1_1_2040</v>
      </c>
      <c r="H240" s="23">
        <v>1</v>
      </c>
      <c r="I240" s="344" t="str">
        <f>VLOOKUP(H240,tab_tipo_expansao!$A$2:$B$4,2,0)</f>
        <v>opcional</v>
      </c>
      <c r="J240">
        <v>2040</v>
      </c>
      <c r="K240">
        <v>2040</v>
      </c>
      <c r="L240" s="97">
        <f>F240*VLOOKUP(B240,tab_Tecnologias_TE_RE!$A$2:$C$101,3,0)</f>
        <v>535</v>
      </c>
      <c r="M240" s="95">
        <f>VLOOKUP(B240,tab_Tecnologias_TE_RE!$A$2:$W$101,COLUMN(tab_Tecnologias_TE_RE!$W$1),0)</f>
        <v>3</v>
      </c>
    </row>
    <row r="241" spans="1:13">
      <c r="A241">
        <v>5189</v>
      </c>
      <c r="B241">
        <v>506</v>
      </c>
      <c r="C241" s="95" t="str">
        <f>VLOOKUP(B241,tab_Tecnologias_TE_RE!$A$1:$B$101,2,0)</f>
        <v>GAS_CC_NAC_Não_Conv_CCS</v>
      </c>
      <c r="D241" t="s">
        <v>148</v>
      </c>
      <c r="E241">
        <v>1</v>
      </c>
      <c r="F241" s="124">
        <v>3400</v>
      </c>
      <c r="G241" s="96" t="str">
        <f t="shared" si="3"/>
        <v>GAS_CC_NAC_Não_Conv_CCS_1_1_2030</v>
      </c>
      <c r="H241" s="23">
        <v>1</v>
      </c>
      <c r="I241" s="344" t="str">
        <f>VLOOKUP(H241,tab_tipo_expansao!$A$2:$B$4,2,0)</f>
        <v>opcional</v>
      </c>
      <c r="J241">
        <v>2030</v>
      </c>
      <c r="K241">
        <v>2040</v>
      </c>
      <c r="L241" s="97">
        <f>F241*VLOOKUP(B241,tab_Tecnologias_TE_RE!$A$2:$C$101,3,0)</f>
        <v>3400</v>
      </c>
      <c r="M241" s="95">
        <f>VLOOKUP(B241,tab_Tecnologias_TE_RE!$A$2:$W$101,COLUMN(tab_Tecnologias_TE_RE!$W$1),0)</f>
        <v>3</v>
      </c>
    </row>
    <row r="242" spans="1:13">
      <c r="A242">
        <v>5190</v>
      </c>
      <c r="B242">
        <v>506</v>
      </c>
      <c r="C242" s="95" t="str">
        <f>VLOOKUP(B242,tab_Tecnologias_TE_RE!$A$1:$B$101,2,0)</f>
        <v>GAS_CC_NAC_Não_Conv_CCS</v>
      </c>
      <c r="D242" t="s">
        <v>148</v>
      </c>
      <c r="E242">
        <v>1</v>
      </c>
      <c r="F242" s="124">
        <v>3400</v>
      </c>
      <c r="G242" s="96" t="str">
        <f t="shared" si="3"/>
        <v>GAS_CC_NAC_Não_Conv_CCS_1_1_2031</v>
      </c>
      <c r="H242" s="23">
        <v>1</v>
      </c>
      <c r="I242" s="344" t="str">
        <f>VLOOKUP(H242,tab_tipo_expansao!$A$2:$B$4,2,0)</f>
        <v>opcional</v>
      </c>
      <c r="J242">
        <v>2031</v>
      </c>
      <c r="K242">
        <v>2040</v>
      </c>
      <c r="L242" s="97">
        <f>F242*VLOOKUP(B242,tab_Tecnologias_TE_RE!$A$2:$C$101,3,0)</f>
        <v>3400</v>
      </c>
      <c r="M242" s="95">
        <f>VLOOKUP(B242,tab_Tecnologias_TE_RE!$A$2:$W$101,COLUMN(tab_Tecnologias_TE_RE!$W$1),0)</f>
        <v>3</v>
      </c>
    </row>
    <row r="243" spans="1:13">
      <c r="A243">
        <v>5191</v>
      </c>
      <c r="B243">
        <v>506</v>
      </c>
      <c r="C243" s="95" t="str">
        <f>VLOOKUP(B243,tab_Tecnologias_TE_RE!$A$1:$B$101,2,0)</f>
        <v>GAS_CC_NAC_Não_Conv_CCS</v>
      </c>
      <c r="D243" t="s">
        <v>148</v>
      </c>
      <c r="E243">
        <v>1</v>
      </c>
      <c r="F243" s="124">
        <v>3400</v>
      </c>
      <c r="G243" s="96" t="str">
        <f t="shared" si="3"/>
        <v>GAS_CC_NAC_Não_Conv_CCS_1_1_2032</v>
      </c>
      <c r="H243" s="23">
        <v>1</v>
      </c>
      <c r="I243" s="344" t="str">
        <f>VLOOKUP(H243,tab_tipo_expansao!$A$2:$B$4,2,0)</f>
        <v>opcional</v>
      </c>
      <c r="J243">
        <v>2032</v>
      </c>
      <c r="K243">
        <v>2040</v>
      </c>
      <c r="L243" s="97">
        <f>F243*VLOOKUP(B243,tab_Tecnologias_TE_RE!$A$2:$C$101,3,0)</f>
        <v>3400</v>
      </c>
      <c r="M243" s="95">
        <f>VLOOKUP(B243,tab_Tecnologias_TE_RE!$A$2:$W$101,COLUMN(tab_Tecnologias_TE_RE!$W$1),0)</f>
        <v>3</v>
      </c>
    </row>
    <row r="244" spans="1:13">
      <c r="A244">
        <v>5192</v>
      </c>
      <c r="B244">
        <v>506</v>
      </c>
      <c r="C244" s="95" t="str">
        <f>VLOOKUP(B244,tab_Tecnologias_TE_RE!$A$1:$B$101,2,0)</f>
        <v>GAS_CC_NAC_Não_Conv_CCS</v>
      </c>
      <c r="D244" t="s">
        <v>148</v>
      </c>
      <c r="E244">
        <v>1</v>
      </c>
      <c r="F244" s="124">
        <v>3400</v>
      </c>
      <c r="G244" s="96" t="str">
        <f t="shared" si="3"/>
        <v>GAS_CC_NAC_Não_Conv_CCS_1_1_2033</v>
      </c>
      <c r="H244" s="23">
        <v>1</v>
      </c>
      <c r="I244" s="344" t="str">
        <f>VLOOKUP(H244,tab_tipo_expansao!$A$2:$B$4,2,0)</f>
        <v>opcional</v>
      </c>
      <c r="J244">
        <v>2033</v>
      </c>
      <c r="K244">
        <v>2040</v>
      </c>
      <c r="L244" s="97">
        <f>F244*VLOOKUP(B244,tab_Tecnologias_TE_RE!$A$2:$C$101,3,0)</f>
        <v>3400</v>
      </c>
      <c r="M244" s="95">
        <f>VLOOKUP(B244,tab_Tecnologias_TE_RE!$A$2:$W$101,COLUMN(tab_Tecnologias_TE_RE!$W$1),0)</f>
        <v>3</v>
      </c>
    </row>
    <row r="245" spans="1:13">
      <c r="A245">
        <v>5193</v>
      </c>
      <c r="B245">
        <v>506</v>
      </c>
      <c r="C245" s="95" t="str">
        <f>VLOOKUP(B245,tab_Tecnologias_TE_RE!$A$1:$B$101,2,0)</f>
        <v>GAS_CC_NAC_Não_Conv_CCS</v>
      </c>
      <c r="D245" t="s">
        <v>148</v>
      </c>
      <c r="E245">
        <v>1</v>
      </c>
      <c r="F245" s="124">
        <v>3400</v>
      </c>
      <c r="G245" s="96" t="str">
        <f t="shared" si="3"/>
        <v>GAS_CC_NAC_Não_Conv_CCS_1_1_2034</v>
      </c>
      <c r="H245" s="23">
        <v>1</v>
      </c>
      <c r="I245" s="344" t="str">
        <f>VLOOKUP(H245,tab_tipo_expansao!$A$2:$B$4,2,0)</f>
        <v>opcional</v>
      </c>
      <c r="J245">
        <v>2034</v>
      </c>
      <c r="K245">
        <v>2040</v>
      </c>
      <c r="L245" s="97">
        <f>F245*VLOOKUP(B245,tab_Tecnologias_TE_RE!$A$2:$C$101,3,0)</f>
        <v>3400</v>
      </c>
      <c r="M245" s="95">
        <f>VLOOKUP(B245,tab_Tecnologias_TE_RE!$A$2:$W$101,COLUMN(tab_Tecnologias_TE_RE!$W$1),0)</f>
        <v>3</v>
      </c>
    </row>
    <row r="246" spans="1:13">
      <c r="A246">
        <v>5194</v>
      </c>
      <c r="B246">
        <v>506</v>
      </c>
      <c r="C246" s="95" t="str">
        <f>VLOOKUP(B246,tab_Tecnologias_TE_RE!$A$1:$B$101,2,0)</f>
        <v>GAS_CC_NAC_Não_Conv_CCS</v>
      </c>
      <c r="D246" t="s">
        <v>148</v>
      </c>
      <c r="E246">
        <v>1</v>
      </c>
      <c r="F246" s="124">
        <v>3400</v>
      </c>
      <c r="G246" s="96" t="str">
        <f t="shared" si="3"/>
        <v>GAS_CC_NAC_Não_Conv_CCS_1_1_2035</v>
      </c>
      <c r="H246" s="23">
        <v>1</v>
      </c>
      <c r="I246" s="344" t="str">
        <f>VLOOKUP(H246,tab_tipo_expansao!$A$2:$B$4,2,0)</f>
        <v>opcional</v>
      </c>
      <c r="J246">
        <v>2035</v>
      </c>
      <c r="K246">
        <v>2040</v>
      </c>
      <c r="L246" s="97">
        <f>F246*VLOOKUP(B246,tab_Tecnologias_TE_RE!$A$2:$C$101,3,0)</f>
        <v>3400</v>
      </c>
      <c r="M246" s="95">
        <f>VLOOKUP(B246,tab_Tecnologias_TE_RE!$A$2:$W$101,COLUMN(tab_Tecnologias_TE_RE!$W$1),0)</f>
        <v>3</v>
      </c>
    </row>
    <row r="247" spans="1:13">
      <c r="A247">
        <v>5195</v>
      </c>
      <c r="B247">
        <v>506</v>
      </c>
      <c r="C247" s="95" t="str">
        <f>VLOOKUP(B247,tab_Tecnologias_TE_RE!$A$1:$B$101,2,0)</f>
        <v>GAS_CC_NAC_Não_Conv_CCS</v>
      </c>
      <c r="D247" t="s">
        <v>148</v>
      </c>
      <c r="E247">
        <v>1</v>
      </c>
      <c r="F247" s="124">
        <v>3400</v>
      </c>
      <c r="G247" s="96" t="str">
        <f t="shared" si="3"/>
        <v>GAS_CC_NAC_Não_Conv_CCS_1_1_2036</v>
      </c>
      <c r="H247" s="23">
        <v>1</v>
      </c>
      <c r="I247" s="344" t="str">
        <f>VLOOKUP(H247,tab_tipo_expansao!$A$2:$B$4,2,0)</f>
        <v>opcional</v>
      </c>
      <c r="J247">
        <v>2036</v>
      </c>
      <c r="K247">
        <v>2040</v>
      </c>
      <c r="L247" s="97">
        <f>F247*VLOOKUP(B247,tab_Tecnologias_TE_RE!$A$2:$C$101,3,0)</f>
        <v>3400</v>
      </c>
      <c r="M247" s="95">
        <f>VLOOKUP(B247,tab_Tecnologias_TE_RE!$A$2:$W$101,COLUMN(tab_Tecnologias_TE_RE!$W$1),0)</f>
        <v>3</v>
      </c>
    </row>
    <row r="248" spans="1:13">
      <c r="A248">
        <v>5196</v>
      </c>
      <c r="B248">
        <v>506</v>
      </c>
      <c r="C248" s="95" t="str">
        <f>VLOOKUP(B248,tab_Tecnologias_TE_RE!$A$1:$B$101,2,0)</f>
        <v>GAS_CC_NAC_Não_Conv_CCS</v>
      </c>
      <c r="D248" t="s">
        <v>148</v>
      </c>
      <c r="E248">
        <v>1</v>
      </c>
      <c r="F248" s="124">
        <v>3400</v>
      </c>
      <c r="G248" s="96" t="str">
        <f t="shared" si="3"/>
        <v>GAS_CC_NAC_Não_Conv_CCS_1_1_2037</v>
      </c>
      <c r="H248" s="23">
        <v>1</v>
      </c>
      <c r="I248" s="344" t="str">
        <f>VLOOKUP(H248,tab_tipo_expansao!$A$2:$B$4,2,0)</f>
        <v>opcional</v>
      </c>
      <c r="J248">
        <v>2037</v>
      </c>
      <c r="K248">
        <v>2040</v>
      </c>
      <c r="L248" s="97">
        <f>F248*VLOOKUP(B248,tab_Tecnologias_TE_RE!$A$2:$C$101,3,0)</f>
        <v>3400</v>
      </c>
      <c r="M248" s="95">
        <f>VLOOKUP(B248,tab_Tecnologias_TE_RE!$A$2:$W$101,COLUMN(tab_Tecnologias_TE_RE!$W$1),0)</f>
        <v>3</v>
      </c>
    </row>
    <row r="249" spans="1:13">
      <c r="A249">
        <v>5197</v>
      </c>
      <c r="B249">
        <v>506</v>
      </c>
      <c r="C249" s="95" t="str">
        <f>VLOOKUP(B249,tab_Tecnologias_TE_RE!$A$1:$B$101,2,0)</f>
        <v>GAS_CC_NAC_Não_Conv_CCS</v>
      </c>
      <c r="D249" t="s">
        <v>148</v>
      </c>
      <c r="E249">
        <v>1</v>
      </c>
      <c r="F249" s="124">
        <v>3400</v>
      </c>
      <c r="G249" s="96" t="str">
        <f t="shared" si="3"/>
        <v>GAS_CC_NAC_Não_Conv_CCS_1_1_2038</v>
      </c>
      <c r="H249" s="23">
        <v>1</v>
      </c>
      <c r="I249" s="344" t="str">
        <f>VLOOKUP(H249,tab_tipo_expansao!$A$2:$B$4,2,0)</f>
        <v>opcional</v>
      </c>
      <c r="J249">
        <v>2038</v>
      </c>
      <c r="K249">
        <v>2040</v>
      </c>
      <c r="L249" s="97">
        <f>F249*VLOOKUP(B249,tab_Tecnologias_TE_RE!$A$2:$C$101,3,0)</f>
        <v>3400</v>
      </c>
      <c r="M249" s="95">
        <f>VLOOKUP(B249,tab_Tecnologias_TE_RE!$A$2:$W$101,COLUMN(tab_Tecnologias_TE_RE!$W$1),0)</f>
        <v>3</v>
      </c>
    </row>
    <row r="250" spans="1:13">
      <c r="A250">
        <v>5198</v>
      </c>
      <c r="B250">
        <v>506</v>
      </c>
      <c r="C250" s="95" t="str">
        <f>VLOOKUP(B250,tab_Tecnologias_TE_RE!$A$1:$B$101,2,0)</f>
        <v>GAS_CC_NAC_Não_Conv_CCS</v>
      </c>
      <c r="D250" t="s">
        <v>148</v>
      </c>
      <c r="E250">
        <v>1</v>
      </c>
      <c r="F250" s="124">
        <v>3400</v>
      </c>
      <c r="G250" s="96" t="str">
        <f t="shared" si="3"/>
        <v>GAS_CC_NAC_Não_Conv_CCS_1_1_2039</v>
      </c>
      <c r="H250" s="23">
        <v>1</v>
      </c>
      <c r="I250" s="344" t="str">
        <f>VLOOKUP(H250,tab_tipo_expansao!$A$2:$B$4,2,0)</f>
        <v>opcional</v>
      </c>
      <c r="J250">
        <v>2039</v>
      </c>
      <c r="K250">
        <v>2040</v>
      </c>
      <c r="L250" s="97">
        <f>F250*VLOOKUP(B250,tab_Tecnologias_TE_RE!$A$2:$C$101,3,0)</f>
        <v>3400</v>
      </c>
      <c r="M250" s="95">
        <f>VLOOKUP(B250,tab_Tecnologias_TE_RE!$A$2:$W$101,COLUMN(tab_Tecnologias_TE_RE!$W$1),0)</f>
        <v>3</v>
      </c>
    </row>
    <row r="251" spans="1:13">
      <c r="A251">
        <v>5199</v>
      </c>
      <c r="B251">
        <v>506</v>
      </c>
      <c r="C251" s="95" t="str">
        <f>VLOOKUP(B251,tab_Tecnologias_TE_RE!$A$1:$B$101,2,0)</f>
        <v>GAS_CC_NAC_Não_Conv_CCS</v>
      </c>
      <c r="D251" t="s">
        <v>148</v>
      </c>
      <c r="E251">
        <v>1</v>
      </c>
      <c r="F251" s="124">
        <v>3400</v>
      </c>
      <c r="G251" s="96" t="str">
        <f t="shared" si="3"/>
        <v>GAS_CC_NAC_Não_Conv_CCS_1_1_2040</v>
      </c>
      <c r="H251" s="23">
        <v>1</v>
      </c>
      <c r="I251" s="344" t="str">
        <f>VLOOKUP(H251,tab_tipo_expansao!$A$2:$B$4,2,0)</f>
        <v>opcional</v>
      </c>
      <c r="J251">
        <v>2040</v>
      </c>
      <c r="K251">
        <v>2040</v>
      </c>
      <c r="L251" s="97">
        <f>F251*VLOOKUP(B251,tab_Tecnologias_TE_RE!$A$2:$C$101,3,0)</f>
        <v>3400</v>
      </c>
      <c r="M251" s="95">
        <f>VLOOKUP(B251,tab_Tecnologias_TE_RE!$A$2:$W$101,COLUMN(tab_Tecnologias_TE_RE!$W$1),0)</f>
        <v>3</v>
      </c>
    </row>
    <row r="252" spans="1:13">
      <c r="A252">
        <v>5200</v>
      </c>
      <c r="B252">
        <v>506</v>
      </c>
      <c r="C252" s="95" t="str">
        <f>VLOOKUP(B252,tab_Tecnologias_TE_RE!$A$1:$B$101,2,0)</f>
        <v>GAS_CC_NAC_Não_Conv_CCS</v>
      </c>
      <c r="D252" t="s">
        <v>148</v>
      </c>
      <c r="E252">
        <v>1</v>
      </c>
      <c r="F252" s="124">
        <v>1550</v>
      </c>
      <c r="G252" s="96" t="str">
        <f t="shared" si="3"/>
        <v>GAS_CC_NAC_Não_Conv_CCS_1_1_2041</v>
      </c>
      <c r="H252" s="23">
        <v>1</v>
      </c>
      <c r="I252" s="344" t="str">
        <f>VLOOKUP(H252,tab_tipo_expansao!$A$2:$B$4,2,0)</f>
        <v>opcional</v>
      </c>
      <c r="J252">
        <v>2041</v>
      </c>
      <c r="K252">
        <v>2050</v>
      </c>
      <c r="L252" s="97">
        <f>F252*VLOOKUP(B252,tab_Tecnologias_TE_RE!$A$2:$C$101,3,0)</f>
        <v>1550</v>
      </c>
      <c r="M252" s="95">
        <f>VLOOKUP(B252,tab_Tecnologias_TE_RE!$A$2:$W$101,COLUMN(tab_Tecnologias_TE_RE!$W$1),0)</f>
        <v>3</v>
      </c>
    </row>
    <row r="253" spans="1:13">
      <c r="A253">
        <v>5201</v>
      </c>
      <c r="B253">
        <v>506</v>
      </c>
      <c r="C253" s="95" t="str">
        <f>VLOOKUP(B253,tab_Tecnologias_TE_RE!$A$1:$B$101,2,0)</f>
        <v>GAS_CC_NAC_Não_Conv_CCS</v>
      </c>
      <c r="D253" t="s">
        <v>148</v>
      </c>
      <c r="E253">
        <v>1</v>
      </c>
      <c r="F253" s="124">
        <v>1550</v>
      </c>
      <c r="G253" s="96" t="str">
        <f t="shared" si="3"/>
        <v>GAS_CC_NAC_Não_Conv_CCS_1_1_2042</v>
      </c>
      <c r="H253" s="23">
        <v>1</v>
      </c>
      <c r="I253" s="344" t="str">
        <f>VLOOKUP(H253,tab_tipo_expansao!$A$2:$B$4,2,0)</f>
        <v>opcional</v>
      </c>
      <c r="J253">
        <v>2042</v>
      </c>
      <c r="K253">
        <v>2050</v>
      </c>
      <c r="L253" s="97">
        <f>F253*VLOOKUP(B253,tab_Tecnologias_TE_RE!$A$2:$C$101,3,0)</f>
        <v>1550</v>
      </c>
      <c r="M253" s="95">
        <f>VLOOKUP(B253,tab_Tecnologias_TE_RE!$A$2:$W$101,COLUMN(tab_Tecnologias_TE_RE!$W$1),0)</f>
        <v>3</v>
      </c>
    </row>
    <row r="254" spans="1:13">
      <c r="A254">
        <v>5202</v>
      </c>
      <c r="B254">
        <v>506</v>
      </c>
      <c r="C254" s="95" t="str">
        <f>VLOOKUP(B254,tab_Tecnologias_TE_RE!$A$1:$B$101,2,0)</f>
        <v>GAS_CC_NAC_Não_Conv_CCS</v>
      </c>
      <c r="D254" t="s">
        <v>148</v>
      </c>
      <c r="E254">
        <v>1</v>
      </c>
      <c r="F254" s="124">
        <v>1550</v>
      </c>
      <c r="G254" s="96" t="str">
        <f t="shared" si="3"/>
        <v>GAS_CC_NAC_Não_Conv_CCS_1_1_2043</v>
      </c>
      <c r="H254" s="23">
        <v>1</v>
      </c>
      <c r="I254" s="344" t="str">
        <f>VLOOKUP(H254,tab_tipo_expansao!$A$2:$B$4,2,0)</f>
        <v>opcional</v>
      </c>
      <c r="J254">
        <v>2043</v>
      </c>
      <c r="K254">
        <v>2050</v>
      </c>
      <c r="L254" s="97">
        <f>F254*VLOOKUP(B254,tab_Tecnologias_TE_RE!$A$2:$C$101,3,0)</f>
        <v>1550</v>
      </c>
      <c r="M254" s="95">
        <f>VLOOKUP(B254,tab_Tecnologias_TE_RE!$A$2:$W$101,COLUMN(tab_Tecnologias_TE_RE!$W$1),0)</f>
        <v>3</v>
      </c>
    </row>
    <row r="255" spans="1:13">
      <c r="A255">
        <v>5203</v>
      </c>
      <c r="B255">
        <v>506</v>
      </c>
      <c r="C255" s="95" t="str">
        <f>VLOOKUP(B255,tab_Tecnologias_TE_RE!$A$1:$B$101,2,0)</f>
        <v>GAS_CC_NAC_Não_Conv_CCS</v>
      </c>
      <c r="D255" t="s">
        <v>148</v>
      </c>
      <c r="E255">
        <v>1</v>
      </c>
      <c r="F255" s="124">
        <v>1550</v>
      </c>
      <c r="G255" s="96" t="str">
        <f t="shared" si="3"/>
        <v>GAS_CC_NAC_Não_Conv_CCS_1_1_2044</v>
      </c>
      <c r="H255" s="23">
        <v>1</v>
      </c>
      <c r="I255" s="344" t="str">
        <f>VLOOKUP(H255,tab_tipo_expansao!$A$2:$B$4,2,0)</f>
        <v>opcional</v>
      </c>
      <c r="J255">
        <v>2044</v>
      </c>
      <c r="K255">
        <v>2050</v>
      </c>
      <c r="L255" s="97">
        <f>F255*VLOOKUP(B255,tab_Tecnologias_TE_RE!$A$2:$C$101,3,0)</f>
        <v>1550</v>
      </c>
      <c r="M255" s="95">
        <f>VLOOKUP(B255,tab_Tecnologias_TE_RE!$A$2:$W$101,COLUMN(tab_Tecnologias_TE_RE!$W$1),0)</f>
        <v>3</v>
      </c>
    </row>
    <row r="256" spans="1:13">
      <c r="A256">
        <v>5204</v>
      </c>
      <c r="B256">
        <v>506</v>
      </c>
      <c r="C256" s="95" t="str">
        <f>VLOOKUP(B256,tab_Tecnologias_TE_RE!$A$1:$B$101,2,0)</f>
        <v>GAS_CC_NAC_Não_Conv_CCS</v>
      </c>
      <c r="D256" t="s">
        <v>148</v>
      </c>
      <c r="E256">
        <v>1</v>
      </c>
      <c r="F256" s="124">
        <v>1550</v>
      </c>
      <c r="G256" s="96" t="str">
        <f t="shared" si="3"/>
        <v>GAS_CC_NAC_Não_Conv_CCS_1_1_2045</v>
      </c>
      <c r="H256" s="23">
        <v>1</v>
      </c>
      <c r="I256" s="344" t="str">
        <f>VLOOKUP(H256,tab_tipo_expansao!$A$2:$B$4,2,0)</f>
        <v>opcional</v>
      </c>
      <c r="J256">
        <v>2045</v>
      </c>
      <c r="K256">
        <v>2050</v>
      </c>
      <c r="L256" s="97">
        <f>F256*VLOOKUP(B256,tab_Tecnologias_TE_RE!$A$2:$C$101,3,0)</f>
        <v>1550</v>
      </c>
      <c r="M256" s="95">
        <f>VLOOKUP(B256,tab_Tecnologias_TE_RE!$A$2:$W$101,COLUMN(tab_Tecnologias_TE_RE!$W$1),0)</f>
        <v>3</v>
      </c>
    </row>
    <row r="257" spans="1:13">
      <c r="A257">
        <v>5205</v>
      </c>
      <c r="B257">
        <v>506</v>
      </c>
      <c r="C257" s="95" t="str">
        <f>VLOOKUP(B257,tab_Tecnologias_TE_RE!$A$1:$B$101,2,0)</f>
        <v>GAS_CC_NAC_Não_Conv_CCS</v>
      </c>
      <c r="D257" t="s">
        <v>148</v>
      </c>
      <c r="E257">
        <v>1</v>
      </c>
      <c r="F257" s="124">
        <v>1550</v>
      </c>
      <c r="G257" s="96" t="str">
        <f t="shared" si="3"/>
        <v>GAS_CC_NAC_Não_Conv_CCS_1_1_2046</v>
      </c>
      <c r="H257" s="23">
        <v>1</v>
      </c>
      <c r="I257" s="344" t="str">
        <f>VLOOKUP(H257,tab_tipo_expansao!$A$2:$B$4,2,0)</f>
        <v>opcional</v>
      </c>
      <c r="J257">
        <v>2046</v>
      </c>
      <c r="K257">
        <v>2050</v>
      </c>
      <c r="L257" s="97">
        <f>F257*VLOOKUP(B257,tab_Tecnologias_TE_RE!$A$2:$C$101,3,0)</f>
        <v>1550</v>
      </c>
      <c r="M257" s="95">
        <f>VLOOKUP(B257,tab_Tecnologias_TE_RE!$A$2:$W$101,COLUMN(tab_Tecnologias_TE_RE!$W$1),0)</f>
        <v>3</v>
      </c>
    </row>
    <row r="258" spans="1:13">
      <c r="A258">
        <v>5206</v>
      </c>
      <c r="B258">
        <v>506</v>
      </c>
      <c r="C258" s="95" t="str">
        <f>VLOOKUP(B258,tab_Tecnologias_TE_RE!$A$1:$B$101,2,0)</f>
        <v>GAS_CC_NAC_Não_Conv_CCS</v>
      </c>
      <c r="D258" t="s">
        <v>148</v>
      </c>
      <c r="E258">
        <v>1</v>
      </c>
      <c r="F258" s="124">
        <v>1550</v>
      </c>
      <c r="G258" s="96" t="str">
        <f t="shared" si="3"/>
        <v>GAS_CC_NAC_Não_Conv_CCS_1_1_2047</v>
      </c>
      <c r="H258" s="23">
        <v>1</v>
      </c>
      <c r="I258" s="344" t="str">
        <f>VLOOKUP(H258,tab_tipo_expansao!$A$2:$B$4,2,0)</f>
        <v>opcional</v>
      </c>
      <c r="J258">
        <v>2047</v>
      </c>
      <c r="K258">
        <v>2050</v>
      </c>
      <c r="L258" s="97">
        <f>F258*VLOOKUP(B258,tab_Tecnologias_TE_RE!$A$2:$C$101,3,0)</f>
        <v>1550</v>
      </c>
      <c r="M258" s="95">
        <f>VLOOKUP(B258,tab_Tecnologias_TE_RE!$A$2:$W$101,COLUMN(tab_Tecnologias_TE_RE!$W$1),0)</f>
        <v>3</v>
      </c>
    </row>
    <row r="259" spans="1:13">
      <c r="A259">
        <v>5207</v>
      </c>
      <c r="B259">
        <v>506</v>
      </c>
      <c r="C259" s="95" t="str">
        <f>VLOOKUP(B259,tab_Tecnologias_TE_RE!$A$1:$B$101,2,0)</f>
        <v>GAS_CC_NAC_Não_Conv_CCS</v>
      </c>
      <c r="D259" t="s">
        <v>148</v>
      </c>
      <c r="E259">
        <v>1</v>
      </c>
      <c r="F259" s="124">
        <v>1550</v>
      </c>
      <c r="G259" s="96" t="str">
        <f t="shared" ref="G259:G269" si="4">C259&amp;"_"&amp;E259&amp;"_"&amp;H259&amp;"_"&amp;J259</f>
        <v>GAS_CC_NAC_Não_Conv_CCS_1_1_2048</v>
      </c>
      <c r="H259" s="23">
        <v>1</v>
      </c>
      <c r="I259" s="344" t="str">
        <f>VLOOKUP(H259,tab_tipo_expansao!$A$2:$B$4,2,0)</f>
        <v>opcional</v>
      </c>
      <c r="J259">
        <v>2048</v>
      </c>
      <c r="K259">
        <v>2050</v>
      </c>
      <c r="L259" s="97">
        <f>F259*VLOOKUP(B259,tab_Tecnologias_TE_RE!$A$2:$C$101,3,0)</f>
        <v>1550</v>
      </c>
      <c r="M259" s="95">
        <f>VLOOKUP(B259,tab_Tecnologias_TE_RE!$A$2:$W$101,COLUMN(tab_Tecnologias_TE_RE!$W$1),0)</f>
        <v>3</v>
      </c>
    </row>
    <row r="260" spans="1:13">
      <c r="A260">
        <v>5208</v>
      </c>
      <c r="B260">
        <v>506</v>
      </c>
      <c r="C260" s="95" t="str">
        <f>VLOOKUP(B260,tab_Tecnologias_TE_RE!$A$1:$B$101,2,0)</f>
        <v>GAS_CC_NAC_Não_Conv_CCS</v>
      </c>
      <c r="D260" t="s">
        <v>148</v>
      </c>
      <c r="E260">
        <v>1</v>
      </c>
      <c r="F260" s="124">
        <v>1550</v>
      </c>
      <c r="G260" s="96" t="str">
        <f t="shared" si="4"/>
        <v>GAS_CC_NAC_Não_Conv_CCS_1_1_2049</v>
      </c>
      <c r="H260" s="23">
        <v>1</v>
      </c>
      <c r="I260" s="344" t="str">
        <f>VLOOKUP(H260,tab_tipo_expansao!$A$2:$B$4,2,0)</f>
        <v>opcional</v>
      </c>
      <c r="J260">
        <v>2049</v>
      </c>
      <c r="K260">
        <v>2050</v>
      </c>
      <c r="L260" s="97">
        <f>F260*VLOOKUP(B260,tab_Tecnologias_TE_RE!$A$2:$C$101,3,0)</f>
        <v>1550</v>
      </c>
      <c r="M260" s="95">
        <f>VLOOKUP(B260,tab_Tecnologias_TE_RE!$A$2:$W$101,COLUMN(tab_Tecnologias_TE_RE!$W$1),0)</f>
        <v>3</v>
      </c>
    </row>
    <row r="261" spans="1:13">
      <c r="A261">
        <v>5209</v>
      </c>
      <c r="B261">
        <v>506</v>
      </c>
      <c r="C261" s="95" t="str">
        <f>VLOOKUP(B261,tab_Tecnologias_TE_RE!$A$1:$B$101,2,0)</f>
        <v>GAS_CC_NAC_Não_Conv_CCS</v>
      </c>
      <c r="D261" t="s">
        <v>148</v>
      </c>
      <c r="E261">
        <v>1</v>
      </c>
      <c r="F261" s="124">
        <v>1550</v>
      </c>
      <c r="G261" s="96" t="str">
        <f t="shared" si="4"/>
        <v>GAS_CC_NAC_Não_Conv_CCS_1_1_2050</v>
      </c>
      <c r="H261" s="23">
        <v>1</v>
      </c>
      <c r="I261" s="344" t="str">
        <f>VLOOKUP(H261,tab_tipo_expansao!$A$2:$B$4,2,0)</f>
        <v>opcional</v>
      </c>
      <c r="J261">
        <v>2050</v>
      </c>
      <c r="K261">
        <v>2050</v>
      </c>
      <c r="L261" s="97">
        <f>F261*VLOOKUP(B261,tab_Tecnologias_TE_RE!$A$2:$C$101,3,0)</f>
        <v>1550</v>
      </c>
      <c r="M261" s="95">
        <f>VLOOKUP(B261,tab_Tecnologias_TE_RE!$A$2:$W$101,COLUMN(tab_Tecnologias_TE_RE!$W$1),0)</f>
        <v>3</v>
      </c>
    </row>
    <row r="262" spans="1:13">
      <c r="A262">
        <v>5210</v>
      </c>
      <c r="B262">
        <v>508</v>
      </c>
      <c r="C262" s="95" t="str">
        <f>VLOOKUP(B262,tab_Tecnologias_TE_RE!$A$1:$B$101,2,0)</f>
        <v>UHE_repotenciação</v>
      </c>
      <c r="D262" t="s">
        <v>148</v>
      </c>
      <c r="E262">
        <v>1</v>
      </c>
      <c r="F262" s="124">
        <v>7945</v>
      </c>
      <c r="G262" s="96" t="str">
        <f t="shared" si="4"/>
        <v>UHE_repotenciação_1_3_2030</v>
      </c>
      <c r="H262">
        <v>3</v>
      </c>
      <c r="I262" s="344" t="str">
        <f>VLOOKUP(H262,tab_tipo_expansao!$A$2:$B$4,2,0)</f>
        <v>não_considerar</v>
      </c>
      <c r="J262">
        <v>2030</v>
      </c>
      <c r="K262">
        <v>2050</v>
      </c>
      <c r="L262" s="97">
        <f>F262*VLOOKUP(B262,tab_Tecnologias_TE_RE!$A$2:$C$101,3,0)</f>
        <v>7945</v>
      </c>
      <c r="M262" s="95">
        <f>VLOOKUP(B262,tab_Tecnologias_TE_RE!$A$2:$W$101,COLUMN(tab_Tecnologias_TE_RE!$W$1),0)</f>
        <v>1</v>
      </c>
    </row>
    <row r="263" spans="1:13">
      <c r="A263">
        <v>5211</v>
      </c>
      <c r="B263">
        <v>508</v>
      </c>
      <c r="C263" s="95" t="str">
        <f>VLOOKUP(B263,tab_Tecnologias_TE_RE!$A$1:$B$101,2,0)</f>
        <v>UHE_repotenciação</v>
      </c>
      <c r="D263" t="s">
        <v>151</v>
      </c>
      <c r="E263">
        <v>2</v>
      </c>
      <c r="F263" s="124">
        <v>3428</v>
      </c>
      <c r="G263" s="96" t="str">
        <f t="shared" si="4"/>
        <v>UHE_repotenciação_2_3_2030</v>
      </c>
      <c r="H263">
        <v>3</v>
      </c>
      <c r="I263" s="344" t="str">
        <f>VLOOKUP(H263,tab_tipo_expansao!$A$2:$B$4,2,0)</f>
        <v>não_considerar</v>
      </c>
      <c r="J263">
        <v>2030</v>
      </c>
      <c r="K263">
        <v>2050</v>
      </c>
      <c r="L263" s="97">
        <f>F263*VLOOKUP(B263,tab_Tecnologias_TE_RE!$A$2:$C$101,3,0)</f>
        <v>3428</v>
      </c>
      <c r="M263" s="95">
        <f>VLOOKUP(B263,tab_Tecnologias_TE_RE!$A$2:$W$101,COLUMN(tab_Tecnologias_TE_RE!$W$1),0)</f>
        <v>1</v>
      </c>
    </row>
    <row r="264" spans="1:13">
      <c r="A264">
        <v>5212</v>
      </c>
      <c r="B264">
        <v>508</v>
      </c>
      <c r="C264" s="95" t="str">
        <f>VLOOKUP(B264,tab_Tecnologias_TE_RE!$A$1:$B$101,2,0)</f>
        <v>UHE_repotenciação</v>
      </c>
      <c r="D264" t="s">
        <v>154</v>
      </c>
      <c r="E264">
        <v>3</v>
      </c>
      <c r="F264" s="124">
        <v>2216</v>
      </c>
      <c r="G264" s="96" t="str">
        <f t="shared" si="4"/>
        <v>UHE_repotenciação_3_3_2030</v>
      </c>
      <c r="H264">
        <v>3</v>
      </c>
      <c r="I264" s="344" t="str">
        <f>VLOOKUP(H264,tab_tipo_expansao!$A$2:$B$4,2,0)</f>
        <v>não_considerar</v>
      </c>
      <c r="J264">
        <v>2030</v>
      </c>
      <c r="K264">
        <v>2050</v>
      </c>
      <c r="L264" s="97">
        <f>F264*VLOOKUP(B264,tab_Tecnologias_TE_RE!$A$2:$C$101,3,0)</f>
        <v>2216</v>
      </c>
      <c r="M264" s="95">
        <f>VLOOKUP(B264,tab_Tecnologias_TE_RE!$A$2:$W$101,COLUMN(tab_Tecnologias_TE_RE!$W$1),0)</f>
        <v>1</v>
      </c>
    </row>
    <row r="265" spans="1:13">
      <c r="A265">
        <v>5213</v>
      </c>
      <c r="B265">
        <v>508</v>
      </c>
      <c r="C265" s="95" t="str">
        <f>VLOOKUP(B265,tab_Tecnologias_TE_RE!$A$1:$B$101,2,0)</f>
        <v>UHE_repotenciação</v>
      </c>
      <c r="D265" t="s">
        <v>155</v>
      </c>
      <c r="E265">
        <v>4</v>
      </c>
      <c r="F265" s="124">
        <v>4341</v>
      </c>
      <c r="G265" s="96" t="str">
        <f t="shared" si="4"/>
        <v>UHE_repotenciação_4_3_2030</v>
      </c>
      <c r="H265">
        <v>3</v>
      </c>
      <c r="I265" s="344" t="str">
        <f>VLOOKUP(H265,tab_tipo_expansao!$A$2:$B$4,2,0)</f>
        <v>não_considerar</v>
      </c>
      <c r="J265">
        <v>2030</v>
      </c>
      <c r="K265">
        <v>2050</v>
      </c>
      <c r="L265" s="97">
        <f>F265*VLOOKUP(B265,tab_Tecnologias_TE_RE!$A$2:$C$101,3,0)</f>
        <v>4341</v>
      </c>
      <c r="M265" s="95">
        <f>VLOOKUP(B265,tab_Tecnologias_TE_RE!$A$2:$W$101,COLUMN(tab_Tecnologias_TE_RE!$W$1),0)</f>
        <v>1</v>
      </c>
    </row>
    <row r="266" spans="1:13">
      <c r="A266">
        <v>5214</v>
      </c>
      <c r="B266">
        <v>508</v>
      </c>
      <c r="C266" s="95" t="str">
        <f>VLOOKUP(B266,tab_Tecnologias_TE_RE!$A$1:$B$101,2,0)</f>
        <v>UHE_repotenciação</v>
      </c>
      <c r="D266" t="s">
        <v>153</v>
      </c>
      <c r="E266">
        <v>5</v>
      </c>
      <c r="F266" s="124">
        <v>2800</v>
      </c>
      <c r="G266" s="96" t="str">
        <f t="shared" si="4"/>
        <v>UHE_repotenciação_5_3_2030</v>
      </c>
      <c r="H266">
        <v>3</v>
      </c>
      <c r="I266" s="344" t="str">
        <f>VLOOKUP(H266,tab_tipo_expansao!$A$2:$B$4,2,0)</f>
        <v>não_considerar</v>
      </c>
      <c r="J266">
        <v>2030</v>
      </c>
      <c r="K266">
        <v>2050</v>
      </c>
      <c r="L266" s="97">
        <f>F266*VLOOKUP(B266,tab_Tecnologias_TE_RE!$A$2:$C$101,3,0)</f>
        <v>2800</v>
      </c>
      <c r="M266" s="95">
        <f>VLOOKUP(B266,tab_Tecnologias_TE_RE!$A$2:$W$101,COLUMN(tab_Tecnologias_TE_RE!$W$1),0)</f>
        <v>1</v>
      </c>
    </row>
    <row r="267" spans="1:13">
      <c r="A267">
        <v>5215</v>
      </c>
      <c r="B267">
        <v>508</v>
      </c>
      <c r="C267" s="95" t="str">
        <f>VLOOKUP(B267,tab_Tecnologias_TE_RE!$A$1:$B$101,2,0)</f>
        <v>UHE_repotenciação</v>
      </c>
      <c r="D267" t="s">
        <v>157</v>
      </c>
      <c r="E267">
        <v>6</v>
      </c>
      <c r="F267" s="124">
        <v>1532</v>
      </c>
      <c r="G267" s="96" t="str">
        <f t="shared" si="4"/>
        <v>UHE_repotenciação_6_3_2030</v>
      </c>
      <c r="H267">
        <v>3</v>
      </c>
      <c r="I267" s="344" t="str">
        <f>VLOOKUP(H267,tab_tipo_expansao!$A$2:$B$4,2,0)</f>
        <v>não_considerar</v>
      </c>
      <c r="J267">
        <v>2030</v>
      </c>
      <c r="K267">
        <v>2050</v>
      </c>
      <c r="L267" s="97">
        <f>F267*VLOOKUP(B267,tab_Tecnologias_TE_RE!$A$2:$C$101,3,0)</f>
        <v>1532</v>
      </c>
      <c r="M267" s="95">
        <f>VLOOKUP(B267,tab_Tecnologias_TE_RE!$A$2:$W$101,COLUMN(tab_Tecnologias_TE_RE!$W$1),0)</f>
        <v>1</v>
      </c>
    </row>
    <row r="268" spans="1:13">
      <c r="A268">
        <v>5216</v>
      </c>
      <c r="B268">
        <v>508</v>
      </c>
      <c r="C268" s="95" t="str">
        <f>VLOOKUP(B268,tab_Tecnologias_TE_RE!$A$1:$B$101,2,0)</f>
        <v>UHE_repotenciação</v>
      </c>
      <c r="D268" t="s">
        <v>156</v>
      </c>
      <c r="E268">
        <v>7</v>
      </c>
      <c r="F268" s="124">
        <v>124</v>
      </c>
      <c r="G268" s="96" t="str">
        <f t="shared" si="4"/>
        <v>UHE_repotenciação_7_3_2030</v>
      </c>
      <c r="H268">
        <v>3</v>
      </c>
      <c r="I268" s="344" t="str">
        <f>VLOOKUP(H268,tab_tipo_expansao!$A$2:$B$4,2,0)</f>
        <v>não_considerar</v>
      </c>
      <c r="J268">
        <v>2030</v>
      </c>
      <c r="K268">
        <v>2050</v>
      </c>
      <c r="L268" s="97">
        <f>F268*VLOOKUP(B268,tab_Tecnologias_TE_RE!$A$2:$C$101,3,0)</f>
        <v>124</v>
      </c>
      <c r="M268" s="95">
        <f>VLOOKUP(B268,tab_Tecnologias_TE_RE!$A$2:$W$101,COLUMN(tab_Tecnologias_TE_RE!$W$1),0)</f>
        <v>1</v>
      </c>
    </row>
    <row r="269" spans="1:13">
      <c r="A269">
        <v>5217</v>
      </c>
      <c r="B269">
        <v>508</v>
      </c>
      <c r="C269" s="95" t="str">
        <f>VLOOKUP(B269,tab_Tecnologias_TE_RE!$A$1:$B$101,2,0)</f>
        <v>UHE_repotenciação</v>
      </c>
      <c r="D269" t="s">
        <v>160</v>
      </c>
      <c r="E269">
        <v>10</v>
      </c>
      <c r="F269" s="124">
        <v>655</v>
      </c>
      <c r="G269" s="96" t="str">
        <f t="shared" si="4"/>
        <v>UHE_repotenciação_10_3_2030</v>
      </c>
      <c r="H269">
        <v>3</v>
      </c>
      <c r="I269" s="344" t="str">
        <f>VLOOKUP(H269,tab_tipo_expansao!$A$2:$B$4,2,0)</f>
        <v>não_considerar</v>
      </c>
      <c r="J269">
        <v>2030</v>
      </c>
      <c r="K269">
        <v>2050</v>
      </c>
      <c r="L269" s="97">
        <f>F269*VLOOKUP(B269,tab_Tecnologias_TE_RE!$A$2:$C$101,3,0)</f>
        <v>655</v>
      </c>
      <c r="M269" s="95">
        <f>VLOOKUP(B269,tab_Tecnologias_TE_RE!$A$2:$W$101,COLUMN(tab_Tecnologias_TE_RE!$W$1),0)</f>
        <v>1</v>
      </c>
    </row>
  </sheetData>
  <autoFilter ref="A1:O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H2" activePane="bottomRight" state="frozen"/>
      <selection pane="bottomRight" activeCell="AM7" sqref="AM7"/>
      <selection pane="bottomLeft" activeCell="A2" sqref="A2"/>
      <selection pane="topRight" activeCell="D1" sqref="D1"/>
    </sheetView>
  </sheetViews>
  <sheetFormatPr defaultColWidth="8.85546875" defaultRowHeight="13.15"/>
  <cols>
    <col min="1" max="1" width="15" style="134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5" t="s">
        <v>163</v>
      </c>
      <c r="G1" s="385" t="s">
        <v>164</v>
      </c>
      <c r="H1" s="385" t="s">
        <v>165</v>
      </c>
      <c r="I1" s="385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6" t="s">
        <v>203</v>
      </c>
    </row>
    <row r="2" spans="1:49" ht="13.9" thickTop="1">
      <c r="A2" s="23">
        <v>311</v>
      </c>
      <c r="B2" s="341" t="s">
        <v>204</v>
      </c>
      <c r="C2" s="73">
        <v>1</v>
      </c>
      <c r="D2" s="77">
        <v>1</v>
      </c>
      <c r="E2" s="77">
        <v>1</v>
      </c>
      <c r="F2" s="386">
        <v>0.04</v>
      </c>
      <c r="G2" s="386">
        <v>0.39</v>
      </c>
      <c r="H2" s="386">
        <v>0.54</v>
      </c>
      <c r="I2" s="386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85">
        <f>(1-$T2)*(1-$U2)</f>
        <v>0.93110399999999993</v>
      </c>
      <c r="W2" s="20">
        <v>7</v>
      </c>
      <c r="X2" s="32" t="str">
        <f>IF(W2="","",VLOOKUP(W2,[2]tab_cod_categoria!$A$2:$B$30,2,0))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1">
        <v>1200</v>
      </c>
      <c r="AF2" s="78">
        <f>AE2*[3]constantes!$B$4</f>
        <v>4680</v>
      </c>
      <c r="AG2" s="23">
        <v>10</v>
      </c>
      <c r="AH2" s="23"/>
      <c r="AI2" s="23"/>
      <c r="AJ2" s="627">
        <f t="shared" ref="AJ2:AJ33" si="1">AD2+AH2+AI2</f>
        <v>3.0419999999999998</v>
      </c>
      <c r="AK2" s="79">
        <f t="shared" ref="AK2:AK64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33" ca="1" si="3">IF(AD2=0,"",AL2*AM2+AQ2)</f>
        <v>0.41971711860161609</v>
      </c>
      <c r="AO2" s="80">
        <f ca="1">IF(AJ2=0,"",AN2/constantes!$B$3)</f>
        <v>5.2464639825202006</v>
      </c>
      <c r="AP2" s="639">
        <f ca="1">IF(AJ2=0,"",PV(constantes!$B$3,AA2,-AN2)*constantes!$B$3)</f>
        <v>0.3296675631888436</v>
      </c>
      <c r="AQ2" s="83">
        <f t="shared" ref="AQ2:AQ64" si="4">AR2*C2/1000</f>
        <v>0.09</v>
      </c>
      <c r="AR2" s="483">
        <v>90</v>
      </c>
      <c r="AS2" s="383">
        <v>0</v>
      </c>
      <c r="AT2" s="383">
        <v>2390.0573613766728</v>
      </c>
      <c r="AU2" s="398">
        <v>0.21299999999999999</v>
      </c>
    </row>
    <row r="3" spans="1:49">
      <c r="A3" s="23">
        <v>312</v>
      </c>
      <c r="B3" s="342" t="s">
        <v>205</v>
      </c>
      <c r="C3" s="85">
        <v>1</v>
      </c>
      <c r="D3" s="77">
        <v>1</v>
      </c>
      <c r="E3" s="77">
        <v>1</v>
      </c>
      <c r="F3" s="386">
        <v>0.04</v>
      </c>
      <c r="G3" s="386">
        <v>0.39</v>
      </c>
      <c r="H3" s="386">
        <v>0.54</v>
      </c>
      <c r="I3" s="386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85">
        <f t="shared" ref="V3:V55" si="6">(1-$T3)*(1-$U3)</f>
        <v>0.93110399999999993</v>
      </c>
      <c r="W3" s="20">
        <v>7</v>
      </c>
      <c r="X3" s="32" t="str">
        <f>IF(W3="","",VLOOKUP(W3,[2]tab_cod_categoria!$A$2:$B$30,2,0))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1">
        <v>1800</v>
      </c>
      <c r="AF3" s="78">
        <f>AE3*[3]constantes!$B$4</f>
        <v>7020</v>
      </c>
      <c r="AG3" s="23">
        <v>10</v>
      </c>
      <c r="AH3" s="23"/>
      <c r="AI3" s="23"/>
      <c r="AJ3" s="627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ref="AN3:AN64" ca="1" si="8">IF(AD3=0,"",AL3*AM3+AQ3)</f>
        <v>0.85088565831142171</v>
      </c>
      <c r="AO3" s="80">
        <f ca="1">IF(AJ3=0,"",AN3/constantes!$B$3)</f>
        <v>10.636070728892772</v>
      </c>
      <c r="AP3" s="639">
        <f ca="1">IF(AJ3=0,"",PV(constantes!$B$3,AA3,-AN3)*constantes!$B$3)</f>
        <v>0.6683296656148856</v>
      </c>
      <c r="AQ3" s="83">
        <f t="shared" ref="AQ3:AQ64" si="9">AR3*C3/1000</f>
        <v>0.09</v>
      </c>
      <c r="AR3" s="383">
        <v>90</v>
      </c>
      <c r="AS3" s="383">
        <v>0</v>
      </c>
      <c r="AT3" s="383">
        <v>961.13798737705463</v>
      </c>
      <c r="AU3" s="398">
        <v>0.21299999999999999</v>
      </c>
    </row>
    <row r="4" spans="1:49">
      <c r="A4" s="23">
        <v>304</v>
      </c>
      <c r="B4" s="340" t="s">
        <v>206</v>
      </c>
      <c r="C4" s="85">
        <v>1</v>
      </c>
      <c r="D4" s="77">
        <v>0.5</v>
      </c>
      <c r="E4" s="77">
        <v>1</v>
      </c>
      <c r="F4" s="386">
        <v>0.75</v>
      </c>
      <c r="G4" s="386">
        <v>0.75</v>
      </c>
      <c r="H4" s="386">
        <v>0.75</v>
      </c>
      <c r="I4" s="386">
        <v>0.75</v>
      </c>
      <c r="J4" s="66">
        <f t="shared" si="5"/>
        <v>1</v>
      </c>
      <c r="K4" s="558">
        <v>1</v>
      </c>
      <c r="L4" s="558">
        <v>1</v>
      </c>
      <c r="M4" s="558">
        <v>1</v>
      </c>
      <c r="N4" s="558">
        <v>1</v>
      </c>
      <c r="O4" s="66">
        <f t="shared" si="0"/>
        <v>1</v>
      </c>
      <c r="P4" s="558">
        <v>1</v>
      </c>
      <c r="Q4" s="558">
        <v>1</v>
      </c>
      <c r="R4" s="558">
        <v>1</v>
      </c>
      <c r="S4" s="558">
        <v>1</v>
      </c>
      <c r="T4" s="74">
        <v>3.7499999999999999E-2</v>
      </c>
      <c r="U4" s="74">
        <v>4.2500000000000003E-2</v>
      </c>
      <c r="V4" s="585">
        <f t="shared" si="6"/>
        <v>0.92159374999999999</v>
      </c>
      <c r="W4" s="20">
        <v>4</v>
      </c>
      <c r="X4" s="32" t="str">
        <f>IF(W4="","",VLOOKUP(W4,[2]tab_cod_categoria!$A$2:$B$30,2,0))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1">
        <f>2300</f>
        <v>2300</v>
      </c>
      <c r="AF4" s="78">
        <f>AE4*[3]constantes!$B$4</f>
        <v>8970</v>
      </c>
      <c r="AG4" s="23">
        <v>9</v>
      </c>
      <c r="AH4" s="23"/>
      <c r="AI4" s="86"/>
      <c r="AJ4" s="627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8"/>
        <v>1.3347716373544907</v>
      </c>
      <c r="AO4" s="80">
        <f ca="1">IF(AJ4=0,"",AN4/constantes!$B$3)</f>
        <v>16.684645466931133</v>
      </c>
      <c r="AP4" s="639">
        <f ca="1">IF(AJ4=0,"",PV(constantes!$B$3,AA4,-AN4)*constantes!$B$3)</f>
        <v>1.1398710793308089</v>
      </c>
      <c r="AQ4" s="83">
        <f t="shared" si="9"/>
        <v>0.37804878048780488</v>
      </c>
      <c r="AR4" s="483">
        <f t="shared" ref="AR4:AR7" si="10">120+230*(AE4/2050)</f>
        <v>378.04878048780489</v>
      </c>
      <c r="AS4" s="383">
        <v>0</v>
      </c>
      <c r="AT4" s="383">
        <v>480</v>
      </c>
      <c r="AU4" s="398">
        <v>0.56999999999999995</v>
      </c>
    </row>
    <row r="5" spans="1:49">
      <c r="A5" s="23">
        <v>307</v>
      </c>
      <c r="B5" s="340" t="s">
        <v>207</v>
      </c>
      <c r="C5" s="85">
        <v>1</v>
      </c>
      <c r="D5" s="77">
        <v>0.5</v>
      </c>
      <c r="E5" s="77">
        <v>1</v>
      </c>
      <c r="F5" s="386">
        <v>0.75</v>
      </c>
      <c r="G5" s="386">
        <v>0.75</v>
      </c>
      <c r="H5" s="386">
        <v>0.75</v>
      </c>
      <c r="I5" s="386">
        <v>0.75</v>
      </c>
      <c r="J5" s="66">
        <f t="shared" si="5"/>
        <v>1</v>
      </c>
      <c r="K5" s="558">
        <v>1</v>
      </c>
      <c r="L5" s="558">
        <v>1</v>
      </c>
      <c r="M5" s="558">
        <v>1</v>
      </c>
      <c r="N5" s="558">
        <v>1</v>
      </c>
      <c r="O5" s="66">
        <f t="shared" si="0"/>
        <v>1</v>
      </c>
      <c r="P5" s="558">
        <v>1</v>
      </c>
      <c r="Q5" s="558">
        <v>1</v>
      </c>
      <c r="R5" s="558">
        <v>1</v>
      </c>
      <c r="S5" s="558">
        <v>1</v>
      </c>
      <c r="T5" s="74">
        <v>3.7499999999999999E-2</v>
      </c>
      <c r="U5" s="74">
        <v>4.2500000000000003E-2</v>
      </c>
      <c r="V5" s="585">
        <f t="shared" si="6"/>
        <v>0.92159374999999999</v>
      </c>
      <c r="W5" s="20">
        <v>4</v>
      </c>
      <c r="X5" s="32" t="str">
        <f>IF(W5="","",VLOOKUP(W5,[2]tab_cod_categoria!$A$2:$B$30,2,0))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0</v>
      </c>
      <c r="AD5" s="77">
        <f t="shared" si="7"/>
        <v>16.146000000000001</v>
      </c>
      <c r="AE5" s="551">
        <f>1.8*2300</f>
        <v>4140</v>
      </c>
      <c r="AF5" s="78">
        <f>AE5*[3]constantes!$B$4</f>
        <v>16146</v>
      </c>
      <c r="AG5" s="23">
        <v>9</v>
      </c>
      <c r="AH5" s="23"/>
      <c r="AI5" s="86"/>
      <c r="AJ5" s="627">
        <f t="shared" si="1"/>
        <v>16.146000000000001</v>
      </c>
      <c r="AK5" s="79">
        <f t="shared" si="2"/>
        <v>16146</v>
      </c>
      <c r="AL5" s="80">
        <f ca="1">IF(AJ5=0,"",AJ5*(OFFSET(cod_desembolso!$A$1,AG5,23)))</f>
        <v>18.383044268806088</v>
      </c>
      <c r="AM5" s="81">
        <f>(constantes!$B$3*(1+constantes!$B$3)^(AA5))/((1+constantes!$B$3)^(AA5)-1)</f>
        <v>9.3678779051968114E-2</v>
      </c>
      <c r="AN5" s="82">
        <f t="shared" ca="1" si="8"/>
        <v>2.3065889472380832</v>
      </c>
      <c r="AO5" s="80">
        <f ca="1">IF(AJ5=0,"",AN5/constantes!$B$3)</f>
        <v>28.83236184047604</v>
      </c>
      <c r="AP5" s="639">
        <f ca="1">IF(AJ5=0,"",PV(constantes!$B$3,AA5,-AN5)*constantes!$B$3)</f>
        <v>1.9697856616670957</v>
      </c>
      <c r="AQ5" s="83">
        <f t="shared" si="9"/>
        <v>0.58448780487804874</v>
      </c>
      <c r="AR5" s="483">
        <f t="shared" si="10"/>
        <v>584.48780487804879</v>
      </c>
      <c r="AS5" s="383">
        <v>0</v>
      </c>
      <c r="AT5" s="383">
        <v>480</v>
      </c>
      <c r="AU5" s="398">
        <v>0.56999999999999995</v>
      </c>
    </row>
    <row r="6" spans="1:49">
      <c r="A6" s="23">
        <v>305</v>
      </c>
      <c r="B6" s="340" t="s">
        <v>208</v>
      </c>
      <c r="C6" s="73">
        <v>1</v>
      </c>
      <c r="D6" s="77">
        <v>0.5</v>
      </c>
      <c r="E6" s="77">
        <v>1</v>
      </c>
      <c r="F6" s="386">
        <v>0.75</v>
      </c>
      <c r="G6" s="386">
        <v>0.75</v>
      </c>
      <c r="H6" s="386">
        <v>0.75</v>
      </c>
      <c r="I6" s="386">
        <v>0.75</v>
      </c>
      <c r="J6" s="66">
        <f t="shared" si="5"/>
        <v>1</v>
      </c>
      <c r="K6" s="558">
        <v>1</v>
      </c>
      <c r="L6" s="558">
        <v>1</v>
      </c>
      <c r="M6" s="558">
        <v>1</v>
      </c>
      <c r="N6" s="558">
        <v>1</v>
      </c>
      <c r="O6" s="66">
        <f t="shared" si="0"/>
        <v>1</v>
      </c>
      <c r="P6" s="558">
        <v>1</v>
      </c>
      <c r="Q6" s="558">
        <v>1</v>
      </c>
      <c r="R6" s="558">
        <v>1</v>
      </c>
      <c r="S6" s="558">
        <v>1</v>
      </c>
      <c r="T6" s="74">
        <v>3.7499999999999999E-2</v>
      </c>
      <c r="U6" s="74">
        <v>4.2500000000000003E-2</v>
      </c>
      <c r="V6" s="585">
        <f t="shared" si="6"/>
        <v>0.92159374999999999</v>
      </c>
      <c r="W6" s="20">
        <v>4</v>
      </c>
      <c r="X6" s="32" t="str">
        <f>IF(W6="","",VLOOKUP(W6,[2]tab_cod_categoria!$A$2:$B$30,2,0))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</v>
      </c>
      <c r="AD6" s="77">
        <f t="shared" si="7"/>
        <v>17.55</v>
      </c>
      <c r="AE6" s="551">
        <f>1.8*2500</f>
        <v>4500</v>
      </c>
      <c r="AF6" s="78">
        <f>AE6*[3]constantes!$B$4</f>
        <v>17550</v>
      </c>
      <c r="AG6" s="23">
        <v>9</v>
      </c>
      <c r="AH6" s="23"/>
      <c r="AI6" s="86"/>
      <c r="AJ6" s="627">
        <f t="shared" si="1"/>
        <v>17.55</v>
      </c>
      <c r="AK6" s="79">
        <f t="shared" si="2"/>
        <v>17550</v>
      </c>
      <c r="AL6" s="80">
        <f ca="1">IF(AJ6=0,"",AJ6*(OFFSET(cod_desembolso!$A$1,AG6,23)))</f>
        <v>19.981569857397922</v>
      </c>
      <c r="AM6" s="81">
        <f>(constantes!$B$3*(1+constantes!$B$3)^(AA6))/((1+constantes!$B$3)^(AA6)-1)</f>
        <v>9.3678779051968114E-2</v>
      </c>
      <c r="AN6" s="82">
        <f t="shared" ca="1" si="8"/>
        <v>2.4967271165631342</v>
      </c>
      <c r="AO6" s="80">
        <f ca="1">IF(AJ6=0,"",AN6/constantes!$B$3)</f>
        <v>31.209088957039178</v>
      </c>
      <c r="AP6" s="639">
        <f ca="1">IF(AJ6=0,"",PV(constantes!$B$3,AA6,-AN6)*constantes!$B$3)</f>
        <v>2.1321602538633257</v>
      </c>
      <c r="AQ6" s="83">
        <f t="shared" si="9"/>
        <v>0.62487804878048792</v>
      </c>
      <c r="AR6" s="483">
        <f t="shared" si="10"/>
        <v>624.87804878048792</v>
      </c>
      <c r="AS6" s="383">
        <v>0</v>
      </c>
      <c r="AT6" s="383">
        <v>900</v>
      </c>
      <c r="AU6" s="398">
        <v>0.42499999999999999</v>
      </c>
    </row>
    <row r="7" spans="1:49">
      <c r="A7" s="23">
        <v>309</v>
      </c>
      <c r="B7" s="340" t="s">
        <v>209</v>
      </c>
      <c r="C7" s="73">
        <v>1</v>
      </c>
      <c r="D7" s="77">
        <v>0.5</v>
      </c>
      <c r="E7" s="77">
        <v>1</v>
      </c>
      <c r="F7" s="386">
        <v>0.75</v>
      </c>
      <c r="G7" s="386">
        <v>0.75</v>
      </c>
      <c r="H7" s="386">
        <v>0.75</v>
      </c>
      <c r="I7" s="386">
        <v>0.75</v>
      </c>
      <c r="J7" s="66">
        <f t="shared" si="5"/>
        <v>1</v>
      </c>
      <c r="K7" s="558">
        <v>1</v>
      </c>
      <c r="L7" s="558">
        <v>1</v>
      </c>
      <c r="M7" s="558">
        <v>1</v>
      </c>
      <c r="N7" s="558">
        <v>1</v>
      </c>
      <c r="O7" s="66">
        <f t="shared" si="0"/>
        <v>1</v>
      </c>
      <c r="P7" s="558">
        <v>1</v>
      </c>
      <c r="Q7" s="558">
        <v>1</v>
      </c>
      <c r="R7" s="558">
        <v>1</v>
      </c>
      <c r="S7" s="558">
        <v>1</v>
      </c>
      <c r="T7" s="74">
        <v>3.7499999999999999E-2</v>
      </c>
      <c r="U7" s="74">
        <v>4.2500000000000003E-2</v>
      </c>
      <c r="V7" s="585">
        <f t="shared" si="6"/>
        <v>0.92159374999999999</v>
      </c>
      <c r="W7" s="20">
        <v>4</v>
      </c>
      <c r="X7" s="32" t="str">
        <f>IF(W7="","",VLOOKUP(W7,[2]tab_cod_categoria!$A$2:$B$30,2,0))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0</v>
      </c>
      <c r="AD7" s="77">
        <f t="shared" si="7"/>
        <v>28.009799999999998</v>
      </c>
      <c r="AE7" s="551">
        <f>1.8*3990</f>
        <v>7182</v>
      </c>
      <c r="AF7" s="78">
        <f>AE7*[3]constantes!$B$4</f>
        <v>28009.8</v>
      </c>
      <c r="AG7" s="23">
        <v>9</v>
      </c>
      <c r="AH7" s="23"/>
      <c r="AI7" s="86"/>
      <c r="AJ7" s="627">
        <f t="shared" si="1"/>
        <v>28.009799999999998</v>
      </c>
      <c r="AK7" s="79">
        <f t="shared" si="2"/>
        <v>28009.8</v>
      </c>
      <c r="AL7" s="80">
        <f ca="1">IF(AJ7=0,"",AJ7*(OFFSET(cod_desembolso!$A$1,AG7,23)))</f>
        <v>31.89058549240708</v>
      </c>
      <c r="AM7" s="81">
        <f>(constantes!$B$3*(1+constantes!$B$3)^(AA7))/((1+constantes!$B$3)^(AA7)-1)</f>
        <v>9.3678779051968114E-2</v>
      </c>
      <c r="AN7" s="82">
        <f t="shared" ca="1" si="8"/>
        <v>3.9132564780347616</v>
      </c>
      <c r="AO7" s="80">
        <f ca="1">IF(AJ7=0,"",AN7/constantes!$B$3)</f>
        <v>48.91570597543452</v>
      </c>
      <c r="AP7" s="639">
        <f ca="1">IF(AJ7=0,"",PV(constantes!$B$3,AA7,-AN7)*constantes!$B$3)</f>
        <v>3.3418509657252393</v>
      </c>
      <c r="AQ7" s="83">
        <f t="shared" si="9"/>
        <v>0.92578536585365856</v>
      </c>
      <c r="AR7" s="483">
        <f t="shared" si="10"/>
        <v>925.7853658536585</v>
      </c>
      <c r="AS7" s="383">
        <v>0</v>
      </c>
      <c r="AT7" s="383">
        <v>900</v>
      </c>
      <c r="AU7" s="398">
        <v>0.42499999999999999</v>
      </c>
    </row>
    <row r="8" spans="1:49">
      <c r="A8" s="23">
        <v>306</v>
      </c>
      <c r="B8" s="340" t="s">
        <v>210</v>
      </c>
      <c r="C8" s="85">
        <v>1</v>
      </c>
      <c r="D8" s="77">
        <v>0.5</v>
      </c>
      <c r="E8" s="77">
        <v>1</v>
      </c>
      <c r="F8" s="386">
        <v>0.75</v>
      </c>
      <c r="G8" s="386">
        <v>0.75</v>
      </c>
      <c r="H8" s="386">
        <v>0.75</v>
      </c>
      <c r="I8" s="386">
        <v>0.75</v>
      </c>
      <c r="J8" s="66">
        <f t="shared" si="5"/>
        <v>1</v>
      </c>
      <c r="K8" s="558">
        <v>1</v>
      </c>
      <c r="L8" s="558">
        <v>1</v>
      </c>
      <c r="M8" s="558">
        <v>1</v>
      </c>
      <c r="N8" s="558">
        <v>1</v>
      </c>
      <c r="O8" s="66">
        <f t="shared" si="0"/>
        <v>1</v>
      </c>
      <c r="P8" s="558">
        <v>1</v>
      </c>
      <c r="Q8" s="558">
        <v>1</v>
      </c>
      <c r="R8" s="558">
        <v>1</v>
      </c>
      <c r="S8" s="558">
        <v>1</v>
      </c>
      <c r="T8" s="74">
        <v>3.7499999999999999E-2</v>
      </c>
      <c r="U8" s="74">
        <v>4.2500000000000003E-2</v>
      </c>
      <c r="V8" s="585">
        <f t="shared" si="6"/>
        <v>0.92159374999999999</v>
      </c>
      <c r="W8" s="20">
        <v>4</v>
      </c>
      <c r="X8" s="32" t="str">
        <f>IF(W8="","",VLOOKUP(W8,[2]tab_cod_categoria!$A$2:$B$30,2,0))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</v>
      </c>
      <c r="AD8" s="77">
        <f t="shared" si="7"/>
        <v>21.551399999999997</v>
      </c>
      <c r="AE8" s="551">
        <f>1.8*3070</f>
        <v>5526</v>
      </c>
      <c r="AF8" s="78">
        <f>AE8*[3]constantes!$B$4</f>
        <v>21551.399999999998</v>
      </c>
      <c r="AG8" s="23">
        <v>9</v>
      </c>
      <c r="AH8" s="23"/>
      <c r="AI8" s="86"/>
      <c r="AJ8" s="627">
        <f t="shared" si="1"/>
        <v>21.551399999999997</v>
      </c>
      <c r="AK8" s="79">
        <f t="shared" si="2"/>
        <v>21551.399999999998</v>
      </c>
      <c r="AL8" s="80">
        <f ca="1">IF(AJ8=0,"",AJ8*(OFFSET(cod_desembolso!$A$1,AG8,23)))</f>
        <v>24.537367784884644</v>
      </c>
      <c r="AM8" s="81">
        <f>(constantes!$B$3*(1+constantes!$B$3)^(AA8))/((1+constantes!$B$3)^(AA8)-1)</f>
        <v>9.3678779051968114E-2</v>
      </c>
      <c r="AN8" s="82">
        <f t="shared" ca="1" si="8"/>
        <v>3.038620899139528</v>
      </c>
      <c r="AO8" s="80">
        <f ca="1">IF(AJ8=0,"",AN8/constantes!$B$3)</f>
        <v>37.982761239244098</v>
      </c>
      <c r="AP8" s="639">
        <f ca="1">IF(AJ8=0,"",PV(constantes!$B$3,AA8,-AN8)*constantes!$B$3)</f>
        <v>2.5949278416225812</v>
      </c>
      <c r="AQ8" s="83">
        <f t="shared" si="9"/>
        <v>0.73999024390243906</v>
      </c>
      <c r="AR8" s="483">
        <f>120+230*(AE8/2050)</f>
        <v>739.99024390243903</v>
      </c>
      <c r="AS8" s="383">
        <v>0</v>
      </c>
      <c r="AT8" s="383">
        <v>900</v>
      </c>
      <c r="AU8" s="398">
        <v>0.42499999999999999</v>
      </c>
    </row>
    <row r="9" spans="1:49" s="572" customFormat="1">
      <c r="A9" s="564">
        <v>329</v>
      </c>
      <c r="B9" s="613" t="s">
        <v>211</v>
      </c>
      <c r="C9" s="73">
        <v>1</v>
      </c>
      <c r="D9" s="77">
        <v>0</v>
      </c>
      <c r="E9" s="556">
        <v>0</v>
      </c>
      <c r="F9" s="386">
        <v>1</v>
      </c>
      <c r="G9" s="386">
        <v>1</v>
      </c>
      <c r="H9" s="386">
        <v>1</v>
      </c>
      <c r="I9" s="386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85">
        <f t="shared" si="6"/>
        <v>0.97019999999999995</v>
      </c>
      <c r="W9" s="20">
        <v>10</v>
      </c>
      <c r="X9" s="32" t="str">
        <f>IF(W9="","",VLOOKUP(W9,[2]tab_cod_categoria!$A$2:$B$30,2,0))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1">
        <v>600</v>
      </c>
      <c r="AF9" s="78">
        <f>AE9*[3]constantes!$B$4</f>
        <v>2340</v>
      </c>
      <c r="AG9" s="23">
        <v>1</v>
      </c>
      <c r="AH9" s="568"/>
      <c r="AI9" s="568"/>
      <c r="AJ9" s="628">
        <f>AD9+AH9+AI9</f>
        <v>2.34</v>
      </c>
      <c r="AK9" s="569">
        <f t="shared" si="2"/>
        <v>2340</v>
      </c>
      <c r="AL9" s="80">
        <f ca="1">IF(AJ9=0,"",AJ9*(OFFSET(cod_desembolso!$A$1,AG9,23)))</f>
        <v>2.4317993338267039</v>
      </c>
      <c r="AM9" s="81">
        <f>(constantes!$B$3*(1+constantes!$B$3)^(AA9))/((1+constantes!$B$3)^(AA9)-1)</f>
        <v>0.10185220882315059</v>
      </c>
      <c r="AN9" s="82">
        <f t="shared" ca="1" si="8"/>
        <v>0.44768413356491593</v>
      </c>
      <c r="AO9" s="80">
        <f ca="1">IF(AJ9=0,"",AN9/constantes!$B$3)</f>
        <v>5.5960516695614491</v>
      </c>
      <c r="AP9" s="639">
        <f ca="1">IF(AJ9=0,"",PV(constantes!$B$3,AA9,-AN9)*constantes!$B$3)</f>
        <v>0.35163430522532502</v>
      </c>
      <c r="AQ9" s="83">
        <f t="shared" si="9"/>
        <v>0.2</v>
      </c>
      <c r="AR9" s="615">
        <v>200</v>
      </c>
      <c r="AS9" s="571">
        <v>0</v>
      </c>
      <c r="AT9" s="570">
        <v>0</v>
      </c>
      <c r="AU9" s="584"/>
      <c r="AV9" s="572">
        <f ca="1">AP9/C9</f>
        <v>0.35163430522532502</v>
      </c>
    </row>
    <row r="10" spans="1:49">
      <c r="A10" s="23">
        <v>302</v>
      </c>
      <c r="B10" s="296" t="s">
        <v>212</v>
      </c>
      <c r="C10" s="73">
        <v>1</v>
      </c>
      <c r="D10" s="77">
        <v>0</v>
      </c>
      <c r="E10" s="77">
        <v>1</v>
      </c>
      <c r="F10" s="386">
        <v>0.9474715600000001</v>
      </c>
      <c r="G10" s="386">
        <v>0.9474715600000001</v>
      </c>
      <c r="H10" s="386">
        <v>0.9474715600000001</v>
      </c>
      <c r="I10" s="386">
        <v>0.9474715600000001</v>
      </c>
      <c r="J10" s="66">
        <f t="shared" si="5"/>
        <v>1</v>
      </c>
      <c r="K10" s="558">
        <v>1</v>
      </c>
      <c r="L10" s="558">
        <v>1</v>
      </c>
      <c r="M10" s="558">
        <v>1</v>
      </c>
      <c r="N10" s="558">
        <v>1</v>
      </c>
      <c r="O10" s="66">
        <f t="shared" si="0"/>
        <v>1</v>
      </c>
      <c r="P10" s="558">
        <v>1</v>
      </c>
      <c r="Q10" s="558">
        <v>1</v>
      </c>
      <c r="R10" s="558">
        <v>1</v>
      </c>
      <c r="S10" s="558">
        <v>1</v>
      </c>
      <c r="T10" s="74">
        <v>2.06E-2</v>
      </c>
      <c r="U10" s="74">
        <v>3.2599999999999997E-2</v>
      </c>
      <c r="V10" s="585">
        <f t="shared" si="6"/>
        <v>0.9474715600000001</v>
      </c>
      <c r="W10" s="20">
        <v>3</v>
      </c>
      <c r="X10" s="32" t="str">
        <f>IF(W10="","",VLOOKUP(W10,[2]tab_cod_categoria!$A$2:$B$30,2,0))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</v>
      </c>
      <c r="AD10" s="77">
        <f t="shared" si="7"/>
        <v>7.02</v>
      </c>
      <c r="AE10" s="551">
        <f>1.8*1000</f>
        <v>1800</v>
      </c>
      <c r="AF10" s="78">
        <f>AE10*[3]constantes!$B$4</f>
        <v>7020</v>
      </c>
      <c r="AG10" s="23">
        <v>7</v>
      </c>
      <c r="AH10" s="23"/>
      <c r="AI10" s="23"/>
      <c r="AJ10" s="627">
        <f>AD10+AH10+AI10</f>
        <v>7.02</v>
      </c>
      <c r="AK10" s="79">
        <f t="shared" si="2"/>
        <v>7020</v>
      </c>
      <c r="AL10" s="80">
        <f ca="1">IF(AJ10=0,"",AJ10*(OFFSET(cod_desembolso!$A$1,AG10,23)))</f>
        <v>7.8346738217495204</v>
      </c>
      <c r="AM10" s="81">
        <f>(constantes!$B$3*(1+constantes!$B$3)^(AA10))/((1+constantes!$B$3)^(AA10)-1)</f>
        <v>0.10185220882315059</v>
      </c>
      <c r="AN10" s="82">
        <f t="shared" ca="1" si="8"/>
        <v>0.96797883415410346</v>
      </c>
      <c r="AO10" s="80">
        <f ca="1">IF(AJ10=0,"",AN10/constantes!$B$3)</f>
        <v>12.099735426926292</v>
      </c>
      <c r="AP10" s="639">
        <f ca="1">IF(AJ10=0,"",PV(constantes!$B$3,AA10,-AN10)*constantes!$B$3)</f>
        <v>0.76030071048127212</v>
      </c>
      <c r="AQ10" s="83">
        <f t="shared" si="9"/>
        <v>0.17</v>
      </c>
      <c r="AR10" s="483">
        <v>170</v>
      </c>
      <c r="AS10" s="383">
        <v>20</v>
      </c>
      <c r="AT10" s="383">
        <v>177.73</v>
      </c>
      <c r="AU10" s="399">
        <v>0.88</v>
      </c>
    </row>
    <row r="11" spans="1:49">
      <c r="A11" s="23">
        <v>308</v>
      </c>
      <c r="B11" s="296" t="s">
        <v>213</v>
      </c>
      <c r="C11" s="73">
        <v>1</v>
      </c>
      <c r="D11" s="77">
        <v>0</v>
      </c>
      <c r="E11" s="77">
        <v>1</v>
      </c>
      <c r="F11" s="386">
        <v>0.9474715600000001</v>
      </c>
      <c r="G11" s="386">
        <v>0.9474715600000001</v>
      </c>
      <c r="H11" s="386">
        <v>0.9474715600000001</v>
      </c>
      <c r="I11" s="386">
        <v>0.9474715600000001</v>
      </c>
      <c r="J11" s="66">
        <f t="shared" si="5"/>
        <v>1</v>
      </c>
      <c r="K11" s="558">
        <v>1</v>
      </c>
      <c r="L11" s="558">
        <v>1</v>
      </c>
      <c r="M11" s="558">
        <v>1</v>
      </c>
      <c r="N11" s="558">
        <v>1</v>
      </c>
      <c r="O11" s="66">
        <f t="shared" si="0"/>
        <v>1</v>
      </c>
      <c r="P11" s="558">
        <v>1</v>
      </c>
      <c r="Q11" s="558">
        <v>1</v>
      </c>
      <c r="R11" s="558">
        <v>1</v>
      </c>
      <c r="S11" s="558">
        <v>1</v>
      </c>
      <c r="T11" s="74">
        <v>2.06E-2</v>
      </c>
      <c r="U11" s="74">
        <v>3.2599999999999997E-2</v>
      </c>
      <c r="V11" s="585">
        <f t="shared" si="6"/>
        <v>0.9474715600000001</v>
      </c>
      <c r="W11" s="20">
        <v>3</v>
      </c>
      <c r="X11" s="32" t="str">
        <f>IF(W11="","",VLOOKUP(W11,[2]tab_cod_categoria!$A$2:$B$30,2,0))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</v>
      </c>
      <c r="AD11" s="77">
        <f t="shared" si="7"/>
        <v>7.02</v>
      </c>
      <c r="AE11" s="551">
        <f>1.8*1000</f>
        <v>1800</v>
      </c>
      <c r="AF11" s="78">
        <f>AE11*[3]constantes!$B$4</f>
        <v>7020</v>
      </c>
      <c r="AG11" s="23">
        <v>7</v>
      </c>
      <c r="AH11" s="23"/>
      <c r="AI11" s="23"/>
      <c r="AJ11" s="627">
        <f>AD11+AH11+AI11</f>
        <v>7.02</v>
      </c>
      <c r="AK11" s="79">
        <f t="shared" si="2"/>
        <v>7020</v>
      </c>
      <c r="AL11" s="80">
        <f ca="1">IF(AJ11=0,"",AJ11*(OFFSET(cod_desembolso!$A$1,AG11,23)))</f>
        <v>7.8346738217495204</v>
      </c>
      <c r="AM11" s="81">
        <f>(constantes!$B$3*(1+constantes!$B$3)^(AA11))/((1+constantes!$B$3)^(AA11)-1)</f>
        <v>0.10185220882315059</v>
      </c>
      <c r="AN11" s="82">
        <f t="shared" ca="1" si="8"/>
        <v>0.96797883415410346</v>
      </c>
      <c r="AO11" s="80">
        <f ca="1">IF(AJ11=0,"",AN11/constantes!$B$3)</f>
        <v>12.099735426926292</v>
      </c>
      <c r="AP11" s="639">
        <f ca="1">IF(AJ11=0,"",PV(constantes!$B$3,AA11,-AN11)*constantes!$B$3)</f>
        <v>0.76030071048127212</v>
      </c>
      <c r="AQ11" s="83">
        <f t="shared" si="9"/>
        <v>0.17</v>
      </c>
      <c r="AR11" s="483">
        <v>170</v>
      </c>
      <c r="AS11" s="383">
        <v>20</v>
      </c>
      <c r="AT11" s="383">
        <v>177.73</v>
      </c>
      <c r="AU11" s="399">
        <v>0.88</v>
      </c>
    </row>
    <row r="12" spans="1:49">
      <c r="A12" s="23">
        <v>320</v>
      </c>
      <c r="B12" s="296" t="s">
        <v>214</v>
      </c>
      <c r="C12" s="73">
        <v>1</v>
      </c>
      <c r="D12" s="77">
        <v>0</v>
      </c>
      <c r="E12" s="77">
        <v>1</v>
      </c>
      <c r="F12" s="386">
        <v>0.9474715600000001</v>
      </c>
      <c r="G12" s="386">
        <v>0.9474715600000001</v>
      </c>
      <c r="H12" s="386">
        <v>0.9474715600000001</v>
      </c>
      <c r="I12" s="386">
        <v>0.9474715600000001</v>
      </c>
      <c r="J12" s="66">
        <f t="shared" si="5"/>
        <v>1</v>
      </c>
      <c r="K12" s="558">
        <v>1</v>
      </c>
      <c r="L12" s="558">
        <v>1</v>
      </c>
      <c r="M12" s="558">
        <v>1</v>
      </c>
      <c r="N12" s="558">
        <v>1</v>
      </c>
      <c r="O12" s="66">
        <f t="shared" si="0"/>
        <v>1</v>
      </c>
      <c r="P12" s="558">
        <v>1</v>
      </c>
      <c r="Q12" s="558">
        <v>1</v>
      </c>
      <c r="R12" s="558">
        <v>1</v>
      </c>
      <c r="S12" s="558">
        <v>1</v>
      </c>
      <c r="T12" s="74">
        <v>2.06E-2</v>
      </c>
      <c r="U12" s="74">
        <v>3.2599999999999997E-2</v>
      </c>
      <c r="V12" s="585">
        <f t="shared" si="6"/>
        <v>0.9474715600000001</v>
      </c>
      <c r="W12" s="20">
        <v>3</v>
      </c>
      <c r="X12" s="32" t="str">
        <f>IF(W12="","",VLOOKUP(W12,[2]tab_cod_categoria!$A$2:$B$30,2,0))</f>
        <v>Gás Natural</v>
      </c>
      <c r="Y12" s="297">
        <v>1503</v>
      </c>
      <c r="Z12" s="75">
        <v>3</v>
      </c>
      <c r="AA12" s="76">
        <v>20</v>
      </c>
      <c r="AB12" s="77">
        <v>0.55000000000000004</v>
      </c>
      <c r="AC12" s="65">
        <v>0</v>
      </c>
      <c r="AD12" s="77">
        <f t="shared" si="7"/>
        <v>7.02</v>
      </c>
      <c r="AE12" s="551">
        <f>1.8*1000</f>
        <v>1800</v>
      </c>
      <c r="AF12" s="78">
        <f>AE12*[3]constantes!$B$4</f>
        <v>7020</v>
      </c>
      <c r="AG12" s="23">
        <v>7</v>
      </c>
      <c r="AH12" s="23"/>
      <c r="AI12" s="23"/>
      <c r="AJ12" s="627">
        <f t="shared" si="1"/>
        <v>7.02</v>
      </c>
      <c r="AK12" s="79">
        <f t="shared" si="2"/>
        <v>7020</v>
      </c>
      <c r="AL12" s="80">
        <f ca="1">IF(AJ12=0,"",AJ12*(OFFSET(cod_desembolso!$A$1,AG12,23)))</f>
        <v>7.8346738217495204</v>
      </c>
      <c r="AM12" s="81">
        <f>(constantes!$B$3*(1+constantes!$B$3)^(AA12))/((1+constantes!$B$3)^(AA12)-1)</f>
        <v>0.10185220882315059</v>
      </c>
      <c r="AN12" s="82">
        <f t="shared" ca="1" si="8"/>
        <v>0.96797883415410346</v>
      </c>
      <c r="AO12" s="80">
        <f ca="1">IF(AJ12=0,"",AN12/constantes!$B$3)</f>
        <v>12.099735426926292</v>
      </c>
      <c r="AP12" s="639">
        <f ca="1">IF(AJ12=0,"",PV(constantes!$B$3,AA12,-AN12)*constantes!$B$3)</f>
        <v>0.76030071048127212</v>
      </c>
      <c r="AQ12" s="83">
        <f t="shared" si="9"/>
        <v>0.17</v>
      </c>
      <c r="AR12" s="483">
        <v>170</v>
      </c>
      <c r="AS12" s="383">
        <v>20</v>
      </c>
      <c r="AT12" s="383">
        <v>177.73</v>
      </c>
      <c r="AU12" s="399">
        <v>0.88</v>
      </c>
    </row>
    <row r="13" spans="1:49" s="572" customFormat="1">
      <c r="A13" s="564">
        <v>301</v>
      </c>
      <c r="B13" s="387" t="s">
        <v>215</v>
      </c>
      <c r="C13" s="573">
        <v>1</v>
      </c>
      <c r="D13" s="574">
        <v>0</v>
      </c>
      <c r="E13" s="575">
        <v>1</v>
      </c>
      <c r="F13" s="565">
        <v>0.9474715600000001</v>
      </c>
      <c r="G13" s="565">
        <v>0.9474715600000001</v>
      </c>
      <c r="H13" s="565">
        <v>0.9474715600000001</v>
      </c>
      <c r="I13" s="565">
        <v>0.9474715600000001</v>
      </c>
      <c r="J13" s="576">
        <f>AVERAGE(K13:N13)</f>
        <v>1</v>
      </c>
      <c r="K13" s="566">
        <v>1</v>
      </c>
      <c r="L13" s="566">
        <v>1</v>
      </c>
      <c r="M13" s="566">
        <v>1</v>
      </c>
      <c r="N13" s="566">
        <v>1</v>
      </c>
      <c r="O13" s="576">
        <f>AVERAGE(P13:S13)</f>
        <v>1</v>
      </c>
      <c r="P13" s="566">
        <v>1</v>
      </c>
      <c r="Q13" s="566">
        <v>1</v>
      </c>
      <c r="R13" s="566">
        <v>1</v>
      </c>
      <c r="S13" s="566">
        <v>1</v>
      </c>
      <c r="T13" s="577">
        <v>2.06E-2</v>
      </c>
      <c r="U13" s="577">
        <v>3.2599999999999997E-2</v>
      </c>
      <c r="V13" s="585">
        <f t="shared" si="6"/>
        <v>0.9474715600000001</v>
      </c>
      <c r="W13" s="578">
        <v>3</v>
      </c>
      <c r="X13" s="579" t="str">
        <f>IF(W13="","",VLOOKUP(W13,[2]tab_cod_categoria!$A$2:$B$30,2,0))</f>
        <v>Gás Natural</v>
      </c>
      <c r="Y13" s="580">
        <v>1301</v>
      </c>
      <c r="Z13" s="568">
        <v>2</v>
      </c>
      <c r="AA13" s="568">
        <v>20</v>
      </c>
      <c r="AB13" s="581">
        <v>1</v>
      </c>
      <c r="AC13" s="582">
        <v>0</v>
      </c>
      <c r="AD13" s="581">
        <f t="shared" si="7"/>
        <v>5.6159999999999997</v>
      </c>
      <c r="AE13" s="567">
        <f>1.8*800</f>
        <v>1440</v>
      </c>
      <c r="AF13" s="78">
        <f>AE13*[3]constantes!$B$4</f>
        <v>5616</v>
      </c>
      <c r="AG13" s="23">
        <v>7</v>
      </c>
      <c r="AH13" s="568"/>
      <c r="AI13" s="568"/>
      <c r="AJ13" s="628">
        <f>AD13+AH13+AI13</f>
        <v>5.6159999999999997</v>
      </c>
      <c r="AK13" s="569">
        <f t="shared" si="2"/>
        <v>5616</v>
      </c>
      <c r="AL13" s="80">
        <f ca="1">IF(AJ13=0,"",AJ13*(OFFSET(cod_desembolso!$A$1,AG13,23)))</f>
        <v>6.2677390573996163</v>
      </c>
      <c r="AM13" s="81">
        <f>(constantes!$B$3*(1+constantes!$B$3)^(AA13))/((1+constantes!$B$3)^(AA13)-1)</f>
        <v>0.10185220882315059</v>
      </c>
      <c r="AN13" s="82">
        <f t="shared" ca="1" si="8"/>
        <v>0.90838306732328278</v>
      </c>
      <c r="AO13" s="80">
        <f ca="1">IF(AJ13=0,"",AN13/constantes!$B$3)</f>
        <v>11.354788341541035</v>
      </c>
      <c r="AP13" s="639">
        <f ca="1">IF(AJ13=0,"",PV(constantes!$B$3,AA13,-AN13)*constantes!$B$3)</f>
        <v>0.71349110859287412</v>
      </c>
      <c r="AQ13" s="83">
        <f t="shared" si="9"/>
        <v>0.27</v>
      </c>
      <c r="AR13" s="570">
        <f>270</f>
        <v>270</v>
      </c>
      <c r="AS13" s="383">
        <v>20</v>
      </c>
      <c r="AT13" s="570">
        <v>279.29000000000002</v>
      </c>
      <c r="AU13" s="584"/>
      <c r="AV13" s="572">
        <f ca="1">AP13/C13</f>
        <v>0.71349110859287412</v>
      </c>
      <c r="AW13" s="570">
        <v>271.42525427074401</v>
      </c>
    </row>
    <row r="14" spans="1:49">
      <c r="A14" s="23">
        <v>303</v>
      </c>
      <c r="B14" s="381" t="s">
        <v>216</v>
      </c>
      <c r="C14" s="73">
        <v>1</v>
      </c>
      <c r="D14" s="403">
        <v>0.8</v>
      </c>
      <c r="E14" s="403">
        <v>1</v>
      </c>
      <c r="F14" s="386">
        <v>0.91112500000000007</v>
      </c>
      <c r="G14" s="386">
        <v>0.83014876562500017</v>
      </c>
      <c r="H14" s="386">
        <v>0.83014876562500017</v>
      </c>
      <c r="I14" s="386">
        <v>0.83014876562500017</v>
      </c>
      <c r="J14" s="66">
        <f t="shared" si="5"/>
        <v>1</v>
      </c>
      <c r="K14" s="558">
        <v>1</v>
      </c>
      <c r="L14" s="558">
        <v>1</v>
      </c>
      <c r="M14" s="558">
        <v>1</v>
      </c>
      <c r="N14" s="558">
        <v>1</v>
      </c>
      <c r="O14" s="66">
        <f t="shared" si="0"/>
        <v>1</v>
      </c>
      <c r="P14" s="558">
        <v>1</v>
      </c>
      <c r="Q14" s="558">
        <v>1</v>
      </c>
      <c r="R14" s="558">
        <v>1</v>
      </c>
      <c r="S14" s="558">
        <v>1</v>
      </c>
      <c r="T14" s="74">
        <v>1.4999999999999999E-2</v>
      </c>
      <c r="U14" s="74">
        <v>7.4999999999999997E-2</v>
      </c>
      <c r="V14" s="585">
        <f t="shared" si="6"/>
        <v>0.91112500000000007</v>
      </c>
      <c r="W14" s="20">
        <v>5</v>
      </c>
      <c r="X14" s="32" t="str">
        <f>IF(W14="","",VLOOKUP(W14,[2]tab_cod_categoria!$A$2:$B$30,2,0))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1">
        <v>5000</v>
      </c>
      <c r="AF14" s="78">
        <f>AE14*[3]constantes!$B$4</f>
        <v>19500</v>
      </c>
      <c r="AG14" s="23">
        <v>12</v>
      </c>
      <c r="AH14" s="23"/>
      <c r="AI14" s="23"/>
      <c r="AJ14" s="627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8"/>
        <v>2.395244858204514</v>
      </c>
      <c r="AO14" s="80">
        <f ca="1">IF(AJ14=0,"",AN14/constantes!$B$3)</f>
        <v>29.940560727556424</v>
      </c>
      <c r="AP14" s="639">
        <f ca="1">IF(AJ14=0,"",PV(constantes!$B$3,AA14,-AN14)*constantes!$B$3)</f>
        <v>2.1572118133925224</v>
      </c>
      <c r="AQ14" s="83">
        <f t="shared" si="9"/>
        <v>0.32588</v>
      </c>
      <c r="AR14" s="383">
        <v>325.88</v>
      </c>
      <c r="AS14" s="383">
        <v>0</v>
      </c>
      <c r="AT14" s="383">
        <v>4.0000000000000001E-3</v>
      </c>
      <c r="AU14" s="398">
        <v>10.138999999999999</v>
      </c>
    </row>
    <row r="15" spans="1:49">
      <c r="A15" s="23">
        <v>341</v>
      </c>
      <c r="B15" s="332" t="s">
        <v>217</v>
      </c>
      <c r="C15" s="73">
        <v>1</v>
      </c>
      <c r="D15" s="77">
        <v>0</v>
      </c>
      <c r="E15" s="77">
        <v>1</v>
      </c>
      <c r="F15" s="386">
        <v>0.9474715600000001</v>
      </c>
      <c r="G15" s="386">
        <v>0.9474715600000001</v>
      </c>
      <c r="H15" s="386">
        <v>0.9474715600000001</v>
      </c>
      <c r="I15" s="386">
        <v>0.9474715600000001</v>
      </c>
      <c r="J15" s="66">
        <f t="shared" si="5"/>
        <v>1</v>
      </c>
      <c r="K15" s="558">
        <v>1</v>
      </c>
      <c r="L15" s="558">
        <v>1</v>
      </c>
      <c r="M15" s="558">
        <v>1</v>
      </c>
      <c r="N15" s="558">
        <v>1</v>
      </c>
      <c r="O15" s="66">
        <f t="shared" si="0"/>
        <v>1</v>
      </c>
      <c r="P15" s="558">
        <v>1</v>
      </c>
      <c r="Q15" s="558">
        <v>1</v>
      </c>
      <c r="R15" s="558">
        <v>1</v>
      </c>
      <c r="S15" s="558">
        <v>1</v>
      </c>
      <c r="T15" s="74">
        <v>2.06E-2</v>
      </c>
      <c r="U15" s="74">
        <v>3.2599999999999997E-2</v>
      </c>
      <c r="V15" s="585">
        <f t="shared" si="6"/>
        <v>0.9474715600000001</v>
      </c>
      <c r="W15" s="20">
        <v>6</v>
      </c>
      <c r="X15" s="32" t="str">
        <f>IF(W15="","",VLOOKUP(W15,[2]tab_cod_categoria!$A$2:$B$30,2,0))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1">
        <v>1200</v>
      </c>
      <c r="AF15" s="78">
        <f>AE15*[3]constantes!$B$4</f>
        <v>4680</v>
      </c>
      <c r="AG15" s="23">
        <v>8</v>
      </c>
      <c r="AH15" s="23"/>
      <c r="AI15" s="23"/>
      <c r="AJ15" s="627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8"/>
        <v>0.78122005167798647</v>
      </c>
      <c r="AO15" s="80">
        <f ca="1">IF(AJ15=0,"",AN15/constantes!$B$3)</f>
        <v>9.7652506459748309</v>
      </c>
      <c r="AP15" s="639">
        <f ca="1">IF(AJ15=0,"",PV(constantes!$B$3,AA15,-AN15)*constantes!$B$3)</f>
        <v>0.61361069000237012</v>
      </c>
      <c r="AQ15" s="83">
        <f t="shared" si="9"/>
        <v>0.27</v>
      </c>
      <c r="AR15" s="383">
        <v>270</v>
      </c>
      <c r="AS15" s="383">
        <v>0</v>
      </c>
      <c r="AT15" s="383">
        <v>212.3</v>
      </c>
      <c r="AU15" s="398">
        <v>0.95699999999999996</v>
      </c>
    </row>
    <row r="16" spans="1:49">
      <c r="A16" s="23">
        <v>351</v>
      </c>
      <c r="B16" s="332" t="s">
        <v>218</v>
      </c>
      <c r="C16" s="73">
        <v>1</v>
      </c>
      <c r="D16" s="77">
        <v>0</v>
      </c>
      <c r="E16" s="77">
        <v>1</v>
      </c>
      <c r="F16" s="386">
        <v>0.9474715600000001</v>
      </c>
      <c r="G16" s="386">
        <v>0.9474715600000001</v>
      </c>
      <c r="H16" s="386">
        <v>0.9474715600000001</v>
      </c>
      <c r="I16" s="386">
        <v>0.9474715600000001</v>
      </c>
      <c r="J16" s="66">
        <f t="shared" si="5"/>
        <v>1</v>
      </c>
      <c r="K16" s="558">
        <v>1</v>
      </c>
      <c r="L16" s="558">
        <v>1</v>
      </c>
      <c r="M16" s="558">
        <v>1</v>
      </c>
      <c r="N16" s="558">
        <v>1</v>
      </c>
      <c r="O16" s="66">
        <f t="shared" si="0"/>
        <v>1</v>
      </c>
      <c r="P16" s="558">
        <v>1</v>
      </c>
      <c r="Q16" s="558">
        <v>1</v>
      </c>
      <c r="R16" s="558">
        <v>1</v>
      </c>
      <c r="S16" s="558">
        <v>1</v>
      </c>
      <c r="T16" s="74">
        <v>2.06E-2</v>
      </c>
      <c r="U16" s="74">
        <v>3.2599999999999997E-2</v>
      </c>
      <c r="V16" s="585">
        <f t="shared" si="6"/>
        <v>0.9474715600000001</v>
      </c>
      <c r="W16" s="20">
        <v>6</v>
      </c>
      <c r="X16" s="32" t="str">
        <f>IF(W16="","",VLOOKUP(W16,[2]tab_cod_categoria!$A$2:$B$30,2,0))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1">
        <v>1200</v>
      </c>
      <c r="AF16" s="78">
        <f>AE16*[3]constantes!$B$4</f>
        <v>4680</v>
      </c>
      <c r="AG16" s="23">
        <v>8</v>
      </c>
      <c r="AH16" s="23"/>
      <c r="AI16" s="23"/>
      <c r="AJ16" s="627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8"/>
        <v>0.78122005167798647</v>
      </c>
      <c r="AO16" s="80">
        <f ca="1">IF(AJ16=0,"",AN16/constantes!$B$3)</f>
        <v>9.7652506459748309</v>
      </c>
      <c r="AP16" s="639">
        <f ca="1">IF(AJ16=0,"",PV(constantes!$B$3,AA16,-AN16)*constantes!$B$3)</f>
        <v>0.61361069000237012</v>
      </c>
      <c r="AQ16" s="83">
        <f t="shared" si="9"/>
        <v>0.27</v>
      </c>
      <c r="AR16" s="383">
        <v>270</v>
      </c>
      <c r="AS16" s="383">
        <v>0</v>
      </c>
      <c r="AT16" s="383">
        <v>229.5</v>
      </c>
      <c r="AU16" s="398">
        <v>0.84799999999999998</v>
      </c>
    </row>
    <row r="17" spans="1:48">
      <c r="A17" s="23">
        <v>317</v>
      </c>
      <c r="B17" s="299" t="s">
        <v>219</v>
      </c>
      <c r="C17" s="73">
        <v>1</v>
      </c>
      <c r="D17" s="77">
        <v>1</v>
      </c>
      <c r="E17" s="556">
        <v>1</v>
      </c>
      <c r="F17" s="386">
        <v>1</v>
      </c>
      <c r="G17" s="386">
        <v>1</v>
      </c>
      <c r="H17" s="386">
        <v>1</v>
      </c>
      <c r="I17" s="386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si="0"/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85">
        <f t="shared" si="6"/>
        <v>0.97019999999999995</v>
      </c>
      <c r="W17" s="20">
        <v>9</v>
      </c>
      <c r="X17" s="32" t="str">
        <f>IF(W17="","",VLOOKUP(W17,[2]tab_cod_categoria!$A$2:$B$30,2,0))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si="7"/>
        <v>22.518599999999999</v>
      </c>
      <c r="AE17" s="551">
        <v>5774</v>
      </c>
      <c r="AF17" s="78">
        <f>AE17*[3]constantes!$B$4</f>
        <v>22518.6</v>
      </c>
      <c r="AG17" s="23">
        <v>1</v>
      </c>
      <c r="AH17" s="568"/>
      <c r="AI17" s="568"/>
      <c r="AJ17" s="628">
        <f>AD17+AH17+AI17</f>
        <v>22.518599999999999</v>
      </c>
      <c r="AK17" s="569">
        <f t="shared" ref="AK17:AK19" si="11">AJ17*1000/C17</f>
        <v>22518.6</v>
      </c>
      <c r="AL17" s="80">
        <f ca="1">IF(AJ17=0,"",AJ17*(OFFSET(cod_desembolso!$A$1,AG17,23)))</f>
        <v>23.402015589192313</v>
      </c>
      <c r="AM17" s="81">
        <f>(constantes!$B$3*(1+constantes!$B$3)^(AA17))/((1+constantes!$B$3)^(AA17)-1)</f>
        <v>0.10185220882315059</v>
      </c>
      <c r="AN17" s="82">
        <f t="shared" ca="1" si="8"/>
        <v>2.4225469786730409</v>
      </c>
      <c r="AO17" s="80">
        <f ca="1">IF(AJ17=0,"",AN17/constantes!$B$3)</f>
        <v>30.281837233413011</v>
      </c>
      <c r="AP17" s="639">
        <f ca="1">IF(AJ17=0,"",PV(constantes!$B$3,AA17,-AN17)*constantes!$B$3)</f>
        <v>1.9027938670466267</v>
      </c>
      <c r="AQ17" s="83">
        <f t="shared" si="9"/>
        <v>3.9E-2</v>
      </c>
      <c r="AR17" s="614">
        <f>10*[2]constantes!$B$4</f>
        <v>39</v>
      </c>
      <c r="AS17" s="571">
        <f>3*[2]constantes!$B$4</f>
        <v>11.7</v>
      </c>
      <c r="AT17" s="570">
        <v>0</v>
      </c>
      <c r="AU17" s="584"/>
      <c r="AV17" s="24">
        <v>70</v>
      </c>
    </row>
    <row r="18" spans="1:48">
      <c r="A18" s="23">
        <v>327</v>
      </c>
      <c r="B18" s="299" t="s">
        <v>220</v>
      </c>
      <c r="C18" s="73">
        <v>1</v>
      </c>
      <c r="D18" s="77">
        <v>1</v>
      </c>
      <c r="E18" s="556">
        <v>1</v>
      </c>
      <c r="F18" s="386">
        <v>1</v>
      </c>
      <c r="G18" s="386">
        <v>1</v>
      </c>
      <c r="H18" s="386">
        <v>1</v>
      </c>
      <c r="I18" s="386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0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85">
        <f t="shared" si="6"/>
        <v>0.97019999999999995</v>
      </c>
      <c r="W18" s="20">
        <v>9</v>
      </c>
      <c r="X18" s="32" t="str">
        <f>IF(W18="","",VLOOKUP(W18,[2]tab_cod_categoria!$A$2:$B$30,2,0))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7"/>
        <v>15.904199999999999</v>
      </c>
      <c r="AE18" s="551">
        <v>4078</v>
      </c>
      <c r="AF18" s="78">
        <f>AE18*[3]constantes!$B$4</f>
        <v>15904.199999999999</v>
      </c>
      <c r="AG18" s="23">
        <v>1</v>
      </c>
      <c r="AH18" s="23"/>
      <c r="AI18" s="23"/>
      <c r="AJ18" s="627">
        <f t="shared" ref="AJ18:AJ20" si="12">AD18+AH18+AI18</f>
        <v>15.904199999999999</v>
      </c>
      <c r="AK18" s="87">
        <f t="shared" si="1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2">
        <f t="shared" ca="1" si="8"/>
        <v>1.7224264944628784</v>
      </c>
      <c r="AO18" s="80">
        <f ca="1">IF(AJ18=0,"",AN18/constantes!$B$3)</f>
        <v>21.530331180785979</v>
      </c>
      <c r="AP18" s="639">
        <f ca="1">IF(AJ18=0,"",PV(constantes!$B$3,AA18,-AN18)*constantes!$B$3)</f>
        <v>1.3528829776906148</v>
      </c>
      <c r="AQ18" s="83">
        <f t="shared" si="9"/>
        <v>3.9E-2</v>
      </c>
      <c r="AR18" s="614">
        <f>10*[2]constantes!$B$4</f>
        <v>39</v>
      </c>
      <c r="AS18" s="571">
        <f>3*[2]constantes!$B$4</f>
        <v>11.7</v>
      </c>
      <c r="AT18" s="383">
        <v>0</v>
      </c>
      <c r="AU18" s="584"/>
      <c r="AV18" s="24">
        <v>60</v>
      </c>
    </row>
    <row r="19" spans="1:48">
      <c r="A19" s="23">
        <v>337</v>
      </c>
      <c r="B19" s="299" t="s">
        <v>221</v>
      </c>
      <c r="C19" s="73">
        <v>1</v>
      </c>
      <c r="D19" s="77">
        <v>1</v>
      </c>
      <c r="E19" s="556">
        <v>1</v>
      </c>
      <c r="F19" s="386">
        <v>1</v>
      </c>
      <c r="G19" s="386">
        <v>1</v>
      </c>
      <c r="H19" s="386">
        <v>1</v>
      </c>
      <c r="I19" s="386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si="0"/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85">
        <f t="shared" si="6"/>
        <v>0.97019999999999995</v>
      </c>
      <c r="W19" s="20">
        <v>9</v>
      </c>
      <c r="X19" s="32" t="str">
        <f>IF(W19="","",VLOOKUP(W19,[2]tab_cod_categoria!$A$2:$B$30,2,0))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si="7"/>
        <v>12.702299999999999</v>
      </c>
      <c r="AE19" s="551">
        <v>3257</v>
      </c>
      <c r="AF19" s="78">
        <f>AE19*[3]constantes!$B$4</f>
        <v>12702.3</v>
      </c>
      <c r="AG19" s="23">
        <v>1</v>
      </c>
      <c r="AH19" s="23"/>
      <c r="AI19" s="23"/>
      <c r="AJ19" s="627">
        <f t="shared" si="12"/>
        <v>12.702299999999999</v>
      </c>
      <c r="AK19" s="87">
        <f t="shared" si="11"/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2">
        <f t="shared" ca="1" si="8"/>
        <v>1.3835120383682187</v>
      </c>
      <c r="AO19" s="80">
        <f ca="1">IF(AJ19=0,"",AN19/constantes!$B$3)</f>
        <v>17.293900479602733</v>
      </c>
      <c r="AP19" s="639">
        <f ca="1">IF(AJ19=0,"",PV(constantes!$B$3,AA19,-AN19)*constantes!$B$3)</f>
        <v>1.0866820106143851</v>
      </c>
      <c r="AQ19" s="83">
        <f t="shared" si="9"/>
        <v>3.9E-2</v>
      </c>
      <c r="AR19" s="614">
        <f>10*[2]constantes!$B$4</f>
        <v>39</v>
      </c>
      <c r="AS19" s="571">
        <f>3*[2]constantes!$B$4</f>
        <v>11.7</v>
      </c>
      <c r="AT19" s="383">
        <v>0</v>
      </c>
      <c r="AU19" s="584"/>
      <c r="AV19" s="24">
        <v>60</v>
      </c>
    </row>
    <row r="20" spans="1:48">
      <c r="A20" s="23">
        <v>387</v>
      </c>
      <c r="B20" s="299" t="s">
        <v>222</v>
      </c>
      <c r="C20">
        <v>1</v>
      </c>
      <c r="D20" s="77">
        <v>1</v>
      </c>
      <c r="E20" s="556">
        <v>1</v>
      </c>
      <c r="F20" s="386">
        <v>0.95039999999999991</v>
      </c>
      <c r="G20" s="386">
        <v>0.95039999999999991</v>
      </c>
      <c r="H20" s="386">
        <v>0.95039999999999991</v>
      </c>
      <c r="I20" s="386">
        <v>0.95039999999999991</v>
      </c>
      <c r="J20" s="66">
        <f t="shared" ref="J20" si="13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si="0"/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85">
        <f t="shared" si="6"/>
        <v>0.95039999999999991</v>
      </c>
      <c r="W20" s="90">
        <v>9</v>
      </c>
      <c r="X20" s="32" t="str">
        <f>IF(W20="","",VLOOKUP(W20,[2]tab_cod_categoria!$A$2:$B$30,2,0))</f>
        <v>Solar</v>
      </c>
      <c r="Y20" s="64">
        <v>1315</v>
      </c>
      <c r="Z20" s="75">
        <v>3</v>
      </c>
      <c r="AA20" s="134">
        <v>20</v>
      </c>
      <c r="AB20" s="333">
        <v>1</v>
      </c>
      <c r="AC20" s="65">
        <v>0</v>
      </c>
      <c r="AD20" s="77">
        <f t="shared" si="7"/>
        <v>12.09</v>
      </c>
      <c r="AE20" s="551">
        <f>3100</f>
        <v>3100</v>
      </c>
      <c r="AF20" s="78">
        <f>AE20*[3]constantes!$B$4</f>
        <v>12090</v>
      </c>
      <c r="AG20" s="23">
        <v>10</v>
      </c>
      <c r="AH20" s="75"/>
      <c r="AI20" s="23"/>
      <c r="AJ20" s="627">
        <f t="shared" si="12"/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8"/>
        <v>1.3104141893141152</v>
      </c>
      <c r="AO20" s="80">
        <f ca="1">IF(AJ20=0,"",AN20/constantes!$B$3)</f>
        <v>16.380177366426441</v>
      </c>
      <c r="AP20" s="639">
        <f ca="1">IF(AJ20=0,"",PV(constantes!$B$3,AA20,-AN20)*constantes!$B$3)</f>
        <v>1.0292671740399317</v>
      </c>
      <c r="AQ20" s="83">
        <f t="shared" si="9"/>
        <v>0</v>
      </c>
      <c r="AR20" s="549">
        <v>0</v>
      </c>
      <c r="AS20" s="383">
        <f>30*[2]constantes!$B$4</f>
        <v>117</v>
      </c>
      <c r="AT20" s="383">
        <v>0</v>
      </c>
      <c r="AU20" s="397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6">
        <v>1</v>
      </c>
      <c r="F21" s="386">
        <v>0.97019999999999995</v>
      </c>
      <c r="G21" s="386">
        <v>0.97019999999999995</v>
      </c>
      <c r="H21" s="386">
        <v>0.97019999999999995</v>
      </c>
      <c r="I21" s="386">
        <v>0.97019999999999995</v>
      </c>
      <c r="J21" s="66">
        <f t="shared" si="5"/>
        <v>0.51075227456561911</v>
      </c>
      <c r="K21" s="558">
        <v>0.58487065377698244</v>
      </c>
      <c r="L21" s="558">
        <v>0.57552916156834211</v>
      </c>
      <c r="M21" s="558">
        <v>0.44621983189814091</v>
      </c>
      <c r="N21" s="558">
        <v>0.43638945101901089</v>
      </c>
      <c r="O21" s="66">
        <f t="shared" si="0"/>
        <v>0.51075227456561911</v>
      </c>
      <c r="P21" s="558">
        <v>0.58487065377698244</v>
      </c>
      <c r="Q21" s="558">
        <v>0.57552916156834211</v>
      </c>
      <c r="R21" s="558">
        <v>0.44621983189814091</v>
      </c>
      <c r="S21" s="558">
        <v>0.43638945101901089</v>
      </c>
      <c r="T21" s="388">
        <v>0.01</v>
      </c>
      <c r="U21" s="388">
        <v>0.02</v>
      </c>
      <c r="V21" s="585">
        <f t="shared" si="6"/>
        <v>0.97019999999999995</v>
      </c>
      <c r="W21" s="20">
        <v>1</v>
      </c>
      <c r="X21" s="32" t="str">
        <f>IF(W21="","",VLOOKUP(W21,[2]tab_cod_categoria!$A$2:$B$30,2,0))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1">
        <v>1800</v>
      </c>
      <c r="AF21" s="78">
        <f>AE21*[3]constantes!$B$4</f>
        <v>7020</v>
      </c>
      <c r="AG21" s="23">
        <v>1</v>
      </c>
      <c r="AH21" s="23"/>
      <c r="AI21" s="23"/>
      <c r="AJ21" s="627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8"/>
        <v>0.69803148001011384</v>
      </c>
      <c r="AO21" s="80">
        <f ca="1">IF(AJ21=0,"",AN21/constantes!$B$3)</f>
        <v>8.7253935001264225</v>
      </c>
      <c r="AP21" s="639">
        <f ca="1">IF(AJ21=0,"",PV(constantes!$B$3,AA21,-AN21)*constantes!$B$3)</f>
        <v>0.62866297349091882</v>
      </c>
      <c r="AQ21" s="83">
        <f t="shared" si="9"/>
        <v>0.05</v>
      </c>
      <c r="AR21" s="383">
        <f>[2]constantes!B10</f>
        <v>50</v>
      </c>
      <c r="AS21" s="383">
        <v>0</v>
      </c>
      <c r="AT21" s="383">
        <v>0</v>
      </c>
      <c r="AU21" s="397"/>
    </row>
    <row r="22" spans="1:48">
      <c r="A22" s="23">
        <v>319</v>
      </c>
      <c r="B22" s="88" t="s">
        <v>223</v>
      </c>
      <c r="C22" s="89">
        <v>1</v>
      </c>
      <c r="D22" s="557">
        <v>0</v>
      </c>
      <c r="E22" s="556">
        <v>1</v>
      </c>
      <c r="F22" s="386">
        <v>0.97019999999999995</v>
      </c>
      <c r="G22" s="386">
        <v>0.97019999999999995</v>
      </c>
      <c r="H22" s="386">
        <v>0.97019999999999995</v>
      </c>
      <c r="I22" s="386">
        <v>0.97019999999999995</v>
      </c>
      <c r="J22" s="66">
        <f t="shared" si="5"/>
        <v>0.55000000000000004</v>
      </c>
      <c r="K22" s="558">
        <v>0.55000000000000004</v>
      </c>
      <c r="L22" s="558">
        <v>0.55000000000000004</v>
      </c>
      <c r="M22" s="558">
        <v>0.55000000000000004</v>
      </c>
      <c r="N22" s="558">
        <v>0.55000000000000004</v>
      </c>
      <c r="O22" s="66">
        <f t="shared" si="0"/>
        <v>0.55000000000000004</v>
      </c>
      <c r="P22" s="558">
        <v>0.55000000000000004</v>
      </c>
      <c r="Q22" s="558">
        <v>0.55000000000000004</v>
      </c>
      <c r="R22" s="558">
        <v>0.55000000000000004</v>
      </c>
      <c r="S22" s="558">
        <v>0.55000000000000004</v>
      </c>
      <c r="T22" s="388">
        <v>0.01</v>
      </c>
      <c r="U22" s="388">
        <v>0.02</v>
      </c>
      <c r="V22" s="585">
        <f t="shared" si="6"/>
        <v>0.97019999999999995</v>
      </c>
      <c r="W22" s="90">
        <v>2</v>
      </c>
      <c r="X22" s="32" t="str">
        <f>IF(W22="","",VLOOKUP(W22,[2]tab_cod_categoria!$A$2:$B$30,2,0))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1">
        <v>2300</v>
      </c>
      <c r="AF22" s="78">
        <f>AE22*[3]constantes!$B$4</f>
        <v>8970</v>
      </c>
      <c r="AG22" s="23">
        <v>1</v>
      </c>
      <c r="AH22" s="75"/>
      <c r="AI22" s="75"/>
      <c r="AJ22" s="627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8"/>
        <v>0.92804022445736778</v>
      </c>
      <c r="AO22" s="80">
        <f ca="1">IF(AJ22=0,"",AN22/constantes!$B$3)</f>
        <v>11.600502805717097</v>
      </c>
      <c r="AP22" s="639">
        <f ca="1">IF(AJ22=0,"",PV(constantes!$B$3,AA22,-AN22)*constantes!$B$3)</f>
        <v>0.83581406245187584</v>
      </c>
      <c r="AQ22" s="83">
        <f t="shared" si="9"/>
        <v>0.1</v>
      </c>
      <c r="AR22" s="383">
        <f>2*[2]constantes!B10</f>
        <v>100</v>
      </c>
      <c r="AS22" s="383">
        <v>0</v>
      </c>
      <c r="AT22" s="383">
        <v>0</v>
      </c>
      <c r="AU22" s="397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6">
        <v>1</v>
      </c>
      <c r="F23" s="386">
        <v>0.92149999999999999</v>
      </c>
      <c r="G23" s="386">
        <v>0.92149999999999999</v>
      </c>
      <c r="H23" s="386">
        <v>0.92149999999999999</v>
      </c>
      <c r="I23" s="386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85">
        <f t="shared" si="6"/>
        <v>0.92149999999999999</v>
      </c>
      <c r="W23" s="20">
        <v>10</v>
      </c>
      <c r="X23" s="32" t="str">
        <f>IF(W23="","",VLOOKUP(W23,[2]tab_cod_categoria!$A$2:$B$30,2,0))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1">
        <v>2700</v>
      </c>
      <c r="AF23" s="78">
        <f>AE23*[3]constantes!$B$4</f>
        <v>10530</v>
      </c>
      <c r="AG23" s="23">
        <v>1</v>
      </c>
      <c r="AH23" s="23"/>
      <c r="AI23" s="23"/>
      <c r="AJ23" s="627">
        <f t="shared" si="1"/>
        <v>10.53</v>
      </c>
      <c r="AK23" s="87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2">
        <f t="shared" ca="1" si="8"/>
        <v>1.1505786010421217</v>
      </c>
      <c r="AO23" s="80">
        <f ca="1">IF(AJ23=0,"",AN23/constantes!$B$3)</f>
        <v>14.382232513026521</v>
      </c>
      <c r="AP23" s="639">
        <f ca="1">IF(AJ23=0,"",PV(constantes!$B$3,AA23,-AN23)*constantes!$B$3)</f>
        <v>0.90372402471106739</v>
      </c>
      <c r="AQ23" s="83">
        <f t="shared" si="9"/>
        <v>3.5999999999999997E-2</v>
      </c>
      <c r="AR23" s="383">
        <v>36</v>
      </c>
      <c r="AS23" s="383">
        <v>0</v>
      </c>
      <c r="AT23" s="383">
        <v>1058.8235294117646</v>
      </c>
      <c r="AU23" s="397"/>
    </row>
    <row r="24" spans="1:48">
      <c r="A24" s="23">
        <v>347</v>
      </c>
      <c r="B24" s="402" t="s">
        <v>225</v>
      </c>
      <c r="C24" s="73">
        <v>1</v>
      </c>
      <c r="D24" s="77">
        <v>1</v>
      </c>
      <c r="E24" s="556">
        <v>1</v>
      </c>
      <c r="F24" s="386">
        <v>0.26</v>
      </c>
      <c r="G24" s="386">
        <v>0</v>
      </c>
      <c r="H24" s="386">
        <v>0</v>
      </c>
      <c r="I24" s="386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85">
        <f t="shared" si="6"/>
        <v>0.97019999999999995</v>
      </c>
      <c r="W24" s="20">
        <v>9</v>
      </c>
      <c r="X24" s="32" t="str">
        <f>IF(W24="","",VLOOKUP(W24,[2]tab_cod_categoria!$A$2:$B$30,2,0))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1">
        <v>1350</v>
      </c>
      <c r="AF24" s="78">
        <f>AE24*[3]constantes!$B$4</f>
        <v>5265</v>
      </c>
      <c r="AG24" s="23">
        <v>1</v>
      </c>
      <c r="AH24" s="23"/>
      <c r="AI24" s="23"/>
      <c r="AJ24" s="627">
        <f t="shared" si="1"/>
        <v>5.2649999999999997</v>
      </c>
      <c r="AK24" s="87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2">
        <f t="shared" ca="1" si="8"/>
        <v>0.62311706052106086</v>
      </c>
      <c r="AO24" s="80">
        <f ca="1">IF(AJ24=0,"",AN24/constantes!$B$3)</f>
        <v>7.7889632565132603</v>
      </c>
      <c r="AP24" s="639">
        <f ca="1">IF(AJ24=0,"",PV(constantes!$B$3,AA24,-AN24)*constantes!$B$3)</f>
        <v>0.48942841218338234</v>
      </c>
      <c r="AQ24" s="83">
        <f t="shared" si="9"/>
        <v>6.5827759999999999E-2</v>
      </c>
      <c r="AR24" s="383">
        <v>65.827759999999998</v>
      </c>
      <c r="AS24" s="383">
        <v>0</v>
      </c>
      <c r="AT24" s="383">
        <v>0</v>
      </c>
      <c r="AU24" s="397"/>
    </row>
    <row r="25" spans="1:48">
      <c r="A25" s="23">
        <v>357</v>
      </c>
      <c r="B25" s="402" t="s">
        <v>226</v>
      </c>
      <c r="C25" s="73">
        <v>1</v>
      </c>
      <c r="D25" s="77">
        <v>1</v>
      </c>
      <c r="E25" s="556">
        <v>1</v>
      </c>
      <c r="F25" s="386">
        <v>0.26</v>
      </c>
      <c r="G25" s="386">
        <v>0</v>
      </c>
      <c r="H25" s="386">
        <v>0</v>
      </c>
      <c r="I25" s="386">
        <v>0.2</v>
      </c>
      <c r="J25" s="66">
        <f t="shared" ref="J25:J33" si="1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1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85">
        <f t="shared" si="6"/>
        <v>0.97019999999999995</v>
      </c>
      <c r="W25" s="20">
        <v>9</v>
      </c>
      <c r="X25" s="32" t="str">
        <f>IF(W25="","",VLOOKUP(W25,[2]tab_cod_categoria!$A$2:$B$30,2,0))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1">
        <v>1050</v>
      </c>
      <c r="AF25" s="78">
        <f>AE25*[3]constantes!$B$4</f>
        <v>4095</v>
      </c>
      <c r="AG25" s="23">
        <v>1</v>
      </c>
      <c r="AH25" s="23"/>
      <c r="AI25" s="23"/>
      <c r="AJ25" s="627">
        <f t="shared" si="1"/>
        <v>4.0949999999999998</v>
      </c>
      <c r="AK25" s="87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2">
        <f t="shared" ca="1" si="8"/>
        <v>0.48493627373860287</v>
      </c>
      <c r="AO25" s="80">
        <f ca="1">IF(AJ25=0,"",AN25/constantes!$B$3)</f>
        <v>6.0617034217325356</v>
      </c>
      <c r="AP25" s="639">
        <f ca="1">IF(AJ25=0,"",PV(constantes!$B$3,AA25,-AN25)*constantes!$B$3)</f>
        <v>0.38089406550278276</v>
      </c>
      <c r="AQ25" s="83">
        <f t="shared" si="9"/>
        <v>5.1489040000000007E-2</v>
      </c>
      <c r="AR25" s="383">
        <v>51.48904000000001</v>
      </c>
      <c r="AS25" s="383">
        <v>0</v>
      </c>
      <c r="AT25" s="383">
        <v>0</v>
      </c>
      <c r="AU25" s="397"/>
    </row>
    <row r="26" spans="1:48">
      <c r="A26" s="23">
        <v>358</v>
      </c>
      <c r="B26" s="402" t="s">
        <v>227</v>
      </c>
      <c r="C26" s="73">
        <v>1</v>
      </c>
      <c r="D26" s="77">
        <v>1</v>
      </c>
      <c r="E26" s="556">
        <v>1</v>
      </c>
      <c r="F26" s="386">
        <v>0.26</v>
      </c>
      <c r="G26" s="386">
        <v>0</v>
      </c>
      <c r="H26" s="386">
        <v>0</v>
      </c>
      <c r="I26" s="386">
        <v>0.2</v>
      </c>
      <c r="J26" s="66">
        <f t="shared" si="1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1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85">
        <f t="shared" si="6"/>
        <v>0.97019999999999995</v>
      </c>
      <c r="W26" s="20">
        <v>9</v>
      </c>
      <c r="X26" s="32" t="str">
        <f>IF(W26="","",VLOOKUP(W26,[2]tab_cod_categoria!$A$2:$B$30,2,0))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1">
        <v>850</v>
      </c>
      <c r="AF26" s="78">
        <f>AE26*[3]constantes!$B$4</f>
        <v>3315</v>
      </c>
      <c r="AG26" s="23">
        <v>1</v>
      </c>
      <c r="AH26" s="23"/>
      <c r="AI26" s="23"/>
      <c r="AJ26" s="627">
        <f t="shared" si="1"/>
        <v>3.3149999999999999</v>
      </c>
      <c r="AK26" s="87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2">
        <f t="shared" ca="1" si="8"/>
        <v>0.39259849588363094</v>
      </c>
      <c r="AO26" s="80">
        <f ca="1">IF(AJ26=0,"",AN26/constantes!$B$3)</f>
        <v>4.907481198545387</v>
      </c>
      <c r="AP26" s="639">
        <f ca="1">IF(AJ26=0,"",PV(constantes!$B$3,AA26,-AN26)*constantes!$B$3)</f>
        <v>0.30836719236226912</v>
      </c>
      <c r="AQ26" s="83">
        <f t="shared" si="9"/>
        <v>4.1712640000000002E-2</v>
      </c>
      <c r="AR26" s="383">
        <v>41.71264</v>
      </c>
      <c r="AS26" s="383">
        <v>0</v>
      </c>
      <c r="AT26" s="383">
        <v>0</v>
      </c>
      <c r="AU26" s="397"/>
    </row>
    <row r="27" spans="1:48">
      <c r="A27" s="23">
        <v>359</v>
      </c>
      <c r="B27" s="402" t="s">
        <v>228</v>
      </c>
      <c r="C27" s="73">
        <v>1</v>
      </c>
      <c r="D27" s="77">
        <v>1</v>
      </c>
      <c r="E27" s="556">
        <v>1</v>
      </c>
      <c r="F27" s="386">
        <v>0.26</v>
      </c>
      <c r="G27" s="386">
        <v>0</v>
      </c>
      <c r="H27" s="386">
        <v>0</v>
      </c>
      <c r="I27" s="386">
        <v>0.2</v>
      </c>
      <c r="J27" s="66">
        <f t="shared" si="1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1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85">
        <f t="shared" si="6"/>
        <v>0.97019999999999995</v>
      </c>
      <c r="W27" s="20">
        <v>9</v>
      </c>
      <c r="X27" s="32" t="str">
        <f>IF(W27="","",VLOOKUP(W27,[2]tab_cod_categoria!$A$2:$B$30,2,0))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1">
        <v>641</v>
      </c>
      <c r="AF27" s="78">
        <f>AE27*[3]constantes!$B$4</f>
        <v>2499.9</v>
      </c>
      <c r="AG27" s="23">
        <v>1</v>
      </c>
      <c r="AH27" s="23"/>
      <c r="AI27" s="23"/>
      <c r="AJ27" s="627">
        <f t="shared" si="1"/>
        <v>2.4999000000000002</v>
      </c>
      <c r="AK27" s="87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2">
        <f t="shared" ca="1" si="8"/>
        <v>0.30371481602518524</v>
      </c>
      <c r="AO27" s="80">
        <f ca="1">IF(AJ27=0,"",AN27/constantes!$B$3)</f>
        <v>3.7964352003148156</v>
      </c>
      <c r="AP27" s="639">
        <f ca="1">IF(AJ27=0,"",PV(constantes!$B$3,AA27,-AN27)*constantes!$B$3)</f>
        <v>0.23855334668492895</v>
      </c>
      <c r="AQ27" s="83">
        <f t="shared" si="9"/>
        <v>3.9105599999999997E-2</v>
      </c>
      <c r="AR27" s="383">
        <v>39.105599999999995</v>
      </c>
      <c r="AS27" s="383">
        <v>0</v>
      </c>
      <c r="AT27" s="383">
        <v>0</v>
      </c>
      <c r="AU27" s="397"/>
    </row>
    <row r="28" spans="1:48">
      <c r="A28" s="23">
        <v>370</v>
      </c>
      <c r="B28" s="402" t="s">
        <v>229</v>
      </c>
      <c r="C28" s="73">
        <v>1</v>
      </c>
      <c r="D28" s="77">
        <v>1</v>
      </c>
      <c r="E28" s="556">
        <v>1</v>
      </c>
      <c r="F28" s="386">
        <v>0.16</v>
      </c>
      <c r="G28" s="386">
        <v>0</v>
      </c>
      <c r="H28" s="386">
        <v>0</v>
      </c>
      <c r="I28" s="386">
        <v>0.08</v>
      </c>
      <c r="J28" s="66">
        <f t="shared" si="1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1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85">
        <f t="shared" si="6"/>
        <v>0.97019999999999995</v>
      </c>
      <c r="W28" s="20">
        <v>9</v>
      </c>
      <c r="X28" s="32" t="str">
        <f>IF(W28="","",VLOOKUP(W28,[2]tab_cod_categoria!$A$2:$B$30,2,0))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1">
        <v>1350</v>
      </c>
      <c r="AF28" s="78">
        <f>AE28*[3]constantes!$B$4</f>
        <v>5265</v>
      </c>
      <c r="AG28" s="23">
        <v>1</v>
      </c>
      <c r="AH28" s="23"/>
      <c r="AI28" s="23"/>
      <c r="AJ28" s="627">
        <f t="shared" si="1"/>
        <v>5.2649999999999997</v>
      </c>
      <c r="AK28" s="87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2">
        <f t="shared" ca="1" si="8"/>
        <v>0.62311706052106086</v>
      </c>
      <c r="AO28" s="80">
        <f ca="1">IF(AJ28=0,"",AN28/constantes!$B$3)</f>
        <v>7.7889632565132603</v>
      </c>
      <c r="AP28" s="639">
        <f ca="1">IF(AJ28=0,"",PV(constantes!$B$3,AA28,-AN28)*constantes!$B$3)</f>
        <v>0.48942841218338234</v>
      </c>
      <c r="AQ28" s="83">
        <f t="shared" si="9"/>
        <v>6.5827759999999999E-2</v>
      </c>
      <c r="AR28" s="383">
        <v>65.827759999999998</v>
      </c>
      <c r="AS28" s="383">
        <v>0</v>
      </c>
      <c r="AT28" s="383">
        <v>0</v>
      </c>
      <c r="AU28" s="397"/>
    </row>
    <row r="29" spans="1:48">
      <c r="A29" s="23">
        <v>371</v>
      </c>
      <c r="B29" s="402" t="s">
        <v>230</v>
      </c>
      <c r="C29" s="73">
        <v>1</v>
      </c>
      <c r="D29" s="77">
        <v>1</v>
      </c>
      <c r="E29" s="556">
        <v>1</v>
      </c>
      <c r="F29" s="386">
        <v>0.16</v>
      </c>
      <c r="G29" s="386">
        <v>0</v>
      </c>
      <c r="H29" s="386">
        <v>0</v>
      </c>
      <c r="I29" s="386">
        <v>0.08</v>
      </c>
      <c r="J29" s="66">
        <f t="shared" si="1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1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85">
        <f t="shared" si="6"/>
        <v>0.97019999999999995</v>
      </c>
      <c r="W29" s="20">
        <v>9</v>
      </c>
      <c r="X29" s="32" t="str">
        <f>IF(W29="","",VLOOKUP(W29,[2]tab_cod_categoria!$A$2:$B$30,2,0))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1">
        <v>1050</v>
      </c>
      <c r="AF29" s="78">
        <f>AE29*[3]constantes!$B$4</f>
        <v>4095</v>
      </c>
      <c r="AG29" s="23">
        <v>1</v>
      </c>
      <c r="AH29" s="23"/>
      <c r="AI29" s="23"/>
      <c r="AJ29" s="627">
        <f t="shared" si="1"/>
        <v>4.0949999999999998</v>
      </c>
      <c r="AK29" s="87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2">
        <f t="shared" ca="1" si="8"/>
        <v>0.48493627373860287</v>
      </c>
      <c r="AO29" s="80">
        <f ca="1">IF(AJ29=0,"",AN29/constantes!$B$3)</f>
        <v>6.0617034217325356</v>
      </c>
      <c r="AP29" s="639">
        <f ca="1">IF(AJ29=0,"",PV(constantes!$B$3,AA29,-AN29)*constantes!$B$3)</f>
        <v>0.38089406550278276</v>
      </c>
      <c r="AQ29" s="83">
        <f t="shared" si="9"/>
        <v>5.1489040000000007E-2</v>
      </c>
      <c r="AR29" s="383">
        <v>51.48904000000001</v>
      </c>
      <c r="AS29" s="383">
        <v>0</v>
      </c>
      <c r="AT29" s="383">
        <v>0</v>
      </c>
      <c r="AU29" s="397"/>
    </row>
    <row r="30" spans="1:48">
      <c r="A30" s="23">
        <v>372</v>
      </c>
      <c r="B30" s="402" t="s">
        <v>231</v>
      </c>
      <c r="C30" s="73">
        <v>1</v>
      </c>
      <c r="D30" s="77">
        <v>1</v>
      </c>
      <c r="E30" s="556">
        <v>1</v>
      </c>
      <c r="F30" s="386">
        <v>0.16</v>
      </c>
      <c r="G30" s="386">
        <v>0</v>
      </c>
      <c r="H30" s="386">
        <v>0</v>
      </c>
      <c r="I30" s="386">
        <v>0.08</v>
      </c>
      <c r="J30" s="66">
        <f t="shared" si="1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1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85">
        <f t="shared" si="6"/>
        <v>0.97019999999999995</v>
      </c>
      <c r="W30" s="20">
        <v>9</v>
      </c>
      <c r="X30" s="32" t="str">
        <f>IF(W30="","",VLOOKUP(W30,[2]tab_cod_categoria!$A$2:$B$30,2,0))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1">
        <v>850</v>
      </c>
      <c r="AF30" s="78">
        <f>AE30*[3]constantes!$B$4</f>
        <v>3315</v>
      </c>
      <c r="AG30" s="23">
        <v>1</v>
      </c>
      <c r="AH30" s="23"/>
      <c r="AI30" s="23"/>
      <c r="AJ30" s="627">
        <f t="shared" si="1"/>
        <v>3.3149999999999999</v>
      </c>
      <c r="AK30" s="87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2">
        <f t="shared" ca="1" si="8"/>
        <v>0.39259849588363094</v>
      </c>
      <c r="AO30" s="80">
        <f ca="1">IF(AJ30=0,"",AN30/constantes!$B$3)</f>
        <v>4.907481198545387</v>
      </c>
      <c r="AP30" s="639">
        <f ca="1">IF(AJ30=0,"",PV(constantes!$B$3,AA30,-AN30)*constantes!$B$3)</f>
        <v>0.30836719236226912</v>
      </c>
      <c r="AQ30" s="83">
        <f t="shared" si="9"/>
        <v>4.1712640000000002E-2</v>
      </c>
      <c r="AR30" s="383">
        <v>41.71264</v>
      </c>
      <c r="AS30" s="383">
        <v>0</v>
      </c>
      <c r="AT30" s="383">
        <v>0</v>
      </c>
      <c r="AU30" s="397"/>
    </row>
    <row r="31" spans="1:48">
      <c r="A31" s="23">
        <v>373</v>
      </c>
      <c r="B31" s="402" t="s">
        <v>232</v>
      </c>
      <c r="C31" s="73">
        <v>1</v>
      </c>
      <c r="D31" s="77">
        <v>1</v>
      </c>
      <c r="E31" s="556">
        <v>1</v>
      </c>
      <c r="F31" s="386">
        <v>0.16</v>
      </c>
      <c r="G31" s="386">
        <v>0</v>
      </c>
      <c r="H31" s="386">
        <v>0</v>
      </c>
      <c r="I31" s="386">
        <v>0.08</v>
      </c>
      <c r="J31" s="66">
        <f t="shared" si="1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1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85">
        <f t="shared" si="6"/>
        <v>0.97019999999999995</v>
      </c>
      <c r="W31" s="20">
        <v>9</v>
      </c>
      <c r="X31" s="32" t="str">
        <f>IF(W31="","",VLOOKUP(W31,[2]tab_cod_categoria!$A$2:$B$30,2,0))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1">
        <v>641</v>
      </c>
      <c r="AF31" s="78">
        <f>AE31*[3]constantes!$B$4</f>
        <v>2499.9</v>
      </c>
      <c r="AG31" s="23">
        <v>1</v>
      </c>
      <c r="AH31" s="23"/>
      <c r="AI31" s="23"/>
      <c r="AJ31" s="627">
        <f t="shared" si="1"/>
        <v>2.4999000000000002</v>
      </c>
      <c r="AK31" s="87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2">
        <f t="shared" ca="1" si="8"/>
        <v>0.30371481602518524</v>
      </c>
      <c r="AO31" s="80">
        <f ca="1">IF(AJ31=0,"",AN31/constantes!$B$3)</f>
        <v>3.7964352003148156</v>
      </c>
      <c r="AP31" s="639">
        <f ca="1">IF(AJ31=0,"",PV(constantes!$B$3,AA31,-AN31)*constantes!$B$3)</f>
        <v>0.23855334668492895</v>
      </c>
      <c r="AQ31" s="83">
        <f t="shared" si="9"/>
        <v>3.9105599999999997E-2</v>
      </c>
      <c r="AR31" s="383">
        <v>39.105599999999995</v>
      </c>
      <c r="AS31" s="383">
        <v>0</v>
      </c>
      <c r="AT31" s="383">
        <v>0</v>
      </c>
      <c r="AU31" s="397"/>
    </row>
    <row r="32" spans="1:48">
      <c r="A32" s="23">
        <v>313</v>
      </c>
      <c r="B32" s="389" t="s">
        <v>233</v>
      </c>
      <c r="C32" s="73">
        <v>1</v>
      </c>
      <c r="D32" s="77">
        <v>0.3</v>
      </c>
      <c r="E32" s="77">
        <v>1</v>
      </c>
      <c r="F32" s="386">
        <v>0.90249999999999997</v>
      </c>
      <c r="G32" s="386">
        <v>0.90249999999999997</v>
      </c>
      <c r="H32" s="386">
        <v>0.90249999999999997</v>
      </c>
      <c r="I32" s="386">
        <v>0.90249999999999997</v>
      </c>
      <c r="J32" s="66">
        <f t="shared" si="14"/>
        <v>0.998</v>
      </c>
      <c r="K32" s="33">
        <v>0.998</v>
      </c>
      <c r="L32" s="558">
        <v>0.998</v>
      </c>
      <c r="M32" s="558">
        <v>0.998</v>
      </c>
      <c r="N32" s="558">
        <v>0.998</v>
      </c>
      <c r="O32" s="66">
        <f t="shared" si="0"/>
        <v>0.998</v>
      </c>
      <c r="P32" s="33">
        <v>0.998</v>
      </c>
      <c r="Q32" s="558">
        <v>0.998</v>
      </c>
      <c r="R32" s="558">
        <v>0.998</v>
      </c>
      <c r="S32" s="558">
        <v>0.998</v>
      </c>
      <c r="T32" s="74">
        <v>0.05</v>
      </c>
      <c r="U32" s="74">
        <v>0.05</v>
      </c>
      <c r="V32" s="585">
        <f t="shared" si="6"/>
        <v>0.90249999999999997</v>
      </c>
      <c r="W32" s="20">
        <v>7</v>
      </c>
      <c r="X32" s="32" t="str">
        <f>IF(W32="","",VLOOKUP(W32,[2]tab_cod_categoria!$A$2:$B$30,2,0))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2">
        <v>1500</v>
      </c>
      <c r="AF32" s="78">
        <f>AE32*[3]constantes!$B$4</f>
        <v>5850</v>
      </c>
      <c r="AG32" s="23">
        <v>10</v>
      </c>
      <c r="AH32" s="23"/>
      <c r="AJ32" s="627">
        <f t="shared" si="1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8"/>
        <v>0.75407138192618484</v>
      </c>
      <c r="AO32" s="80">
        <f ca="1">IF(AJ32=0,"",AN32/constantes!$B$3)</f>
        <v>9.4258922740773095</v>
      </c>
      <c r="AP32" s="639">
        <f ca="1">IF(AJ32=0,"",PV(constantes!$B$3,AA32,-AN32)*constantes!$B$3)</f>
        <v>0.59228671867922222</v>
      </c>
      <c r="AQ32" s="83">
        <f t="shared" si="9"/>
        <v>0.12</v>
      </c>
      <c r="AR32" s="77">
        <v>120</v>
      </c>
      <c r="AS32" s="383">
        <v>0</v>
      </c>
      <c r="AT32" s="383">
        <v>2390.0573613766728</v>
      </c>
      <c r="AU32" s="400">
        <f>0.31/(1/0.39)</f>
        <v>0.12090000000000001</v>
      </c>
    </row>
    <row r="33" spans="1:47">
      <c r="A33" s="23">
        <v>360</v>
      </c>
      <c r="B33" s="335" t="s">
        <v>234</v>
      </c>
      <c r="C33" s="73">
        <v>1</v>
      </c>
      <c r="D33" s="77">
        <v>1</v>
      </c>
      <c r="E33" s="77">
        <v>1</v>
      </c>
      <c r="F33" s="386">
        <v>3.8808000000000002E-2</v>
      </c>
      <c r="G33" s="386">
        <v>2.9105999999999996E-2</v>
      </c>
      <c r="H33" s="386">
        <v>3.8808000000000002E-2</v>
      </c>
      <c r="I33" s="386">
        <v>5.8211999999999993E-2</v>
      </c>
      <c r="J33" s="66">
        <f t="shared" si="14"/>
        <v>0.40083333333333332</v>
      </c>
      <c r="K33" s="558">
        <v>0.36999999999999994</v>
      </c>
      <c r="L33" s="558">
        <v>0.36666666666666664</v>
      </c>
      <c r="M33" s="558">
        <v>0.45</v>
      </c>
      <c r="N33" s="558">
        <v>0.41666666666666669</v>
      </c>
      <c r="O33" s="66">
        <f t="shared" si="0"/>
        <v>0.40033333333333337</v>
      </c>
      <c r="P33" s="558">
        <v>0.3706666666666667</v>
      </c>
      <c r="Q33" s="558">
        <v>0.3666666666666667</v>
      </c>
      <c r="R33" s="558">
        <v>0.44799999999999995</v>
      </c>
      <c r="S33" s="558">
        <v>0.41600000000000009</v>
      </c>
      <c r="T33" s="74">
        <v>0.01</v>
      </c>
      <c r="U33" s="74">
        <v>0.02</v>
      </c>
      <c r="V33" s="585">
        <f t="shared" si="6"/>
        <v>0.97019999999999995</v>
      </c>
      <c r="W33" s="20">
        <v>8</v>
      </c>
      <c r="X33" s="32" t="str">
        <f>IF(W33="","",VLOOKUP(W33,[2]tab_cod_categoria!$A$2:$B$30,2,0))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2">
        <v>1200</v>
      </c>
      <c r="AF33" s="78">
        <f>AE33*[3]constantes!$B$4</f>
        <v>4680</v>
      </c>
      <c r="AG33" s="23">
        <v>5</v>
      </c>
      <c r="AH33" s="23"/>
      <c r="AI33" s="23"/>
      <c r="AJ33" s="627">
        <f t="shared" si="1"/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ca="1" si="8"/>
        <v>0.60725710554094781</v>
      </c>
      <c r="AO33" s="80">
        <f ca="1">IF(AJ33=0,"",AN33/constantes!$B$3)</f>
        <v>7.5907138192618477</v>
      </c>
      <c r="AP33" s="639">
        <f ca="1">IF(AJ33=0,"",PV(constantes!$B$3,AA33,-AN33)*constantes!$B$3)</f>
        <v>0.47697118211376149</v>
      </c>
      <c r="AQ33" s="83">
        <f t="shared" si="9"/>
        <v>0.1</v>
      </c>
      <c r="AR33" s="383">
        <v>100</v>
      </c>
      <c r="AS33" s="383">
        <v>0</v>
      </c>
      <c r="AT33" s="383">
        <v>0</v>
      </c>
      <c r="AU33" s="397"/>
    </row>
    <row r="34" spans="1:47">
      <c r="A34" s="23">
        <v>361</v>
      </c>
      <c r="B34" s="335" t="s">
        <v>235</v>
      </c>
      <c r="C34" s="73">
        <v>1</v>
      </c>
      <c r="D34" s="77">
        <v>1</v>
      </c>
      <c r="E34" s="77">
        <v>1</v>
      </c>
      <c r="F34" s="386">
        <v>0.22</v>
      </c>
      <c r="G34" s="386">
        <v>0.25</v>
      </c>
      <c r="H34" s="386">
        <v>0.35</v>
      </c>
      <c r="I34" s="386">
        <v>0.3</v>
      </c>
      <c r="J34" s="66">
        <f>AVERAGE(K34:N34)</f>
        <v>0.47166666666666668</v>
      </c>
      <c r="K34" s="559">
        <v>0.3666666666666667</v>
      </c>
      <c r="L34" s="559">
        <v>0.44666666666666671</v>
      </c>
      <c r="M34" s="559">
        <v>0.59</v>
      </c>
      <c r="N34" s="559">
        <v>0.48333333333333334</v>
      </c>
      <c r="O34" s="66">
        <f>AVERAGE(P34:S34)</f>
        <v>0.47039166666666665</v>
      </c>
      <c r="P34" s="559">
        <v>0.36503333333333332</v>
      </c>
      <c r="Q34" s="559">
        <v>0.44336666666666663</v>
      </c>
      <c r="R34" s="559">
        <v>0.58906666666666663</v>
      </c>
      <c r="S34" s="559">
        <v>0.48410000000000003</v>
      </c>
      <c r="T34" s="74">
        <v>0.01</v>
      </c>
      <c r="U34" s="74">
        <v>0.02</v>
      </c>
      <c r="V34" s="585">
        <f t="shared" si="6"/>
        <v>0.97019999999999995</v>
      </c>
      <c r="W34" s="20">
        <v>8</v>
      </c>
      <c r="X34" s="32" t="str">
        <f>IF(W34="","",VLOOKUP(W34,[2]tab_cod_categoria!$A$2:$B$30,2,0))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2">
        <v>1200</v>
      </c>
      <c r="AF34" s="78">
        <f>AE34*[3]constantes!$B$4</f>
        <v>4680</v>
      </c>
      <c r="AG34" s="23">
        <v>5</v>
      </c>
      <c r="AH34" s="23"/>
      <c r="AI34" s="23"/>
      <c r="AJ34" s="627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t="shared" ca="1" si="8"/>
        <v>0.60725710554094781</v>
      </c>
      <c r="AO34" s="80">
        <f ca="1">IF(AJ34=0,"",AN34/constantes!$B$3)</f>
        <v>7.5907138192618477</v>
      </c>
      <c r="AP34" s="639">
        <f ca="1">IF(AJ34=0,"",PV(constantes!$B$3,AA34,-AN34)*constantes!$B$3)</f>
        <v>0.47697118211376149</v>
      </c>
      <c r="AQ34" s="83">
        <f t="shared" si="9"/>
        <v>0.1</v>
      </c>
      <c r="AR34" s="383">
        <v>100</v>
      </c>
      <c r="AS34" s="383">
        <v>0</v>
      </c>
      <c r="AT34" s="383">
        <v>0</v>
      </c>
      <c r="AU34" s="397"/>
    </row>
    <row r="35" spans="1:47">
      <c r="A35" s="23">
        <v>362</v>
      </c>
      <c r="B35" s="335" t="s">
        <v>236</v>
      </c>
      <c r="C35" s="73">
        <v>1</v>
      </c>
      <c r="D35" s="77">
        <v>1</v>
      </c>
      <c r="E35" s="77">
        <v>1</v>
      </c>
      <c r="F35" s="386">
        <v>3.8808000000000002E-2</v>
      </c>
      <c r="G35" s="386">
        <v>2.9105999999999996E-2</v>
      </c>
      <c r="H35" s="386">
        <v>3.8808000000000002E-2</v>
      </c>
      <c r="I35" s="386">
        <v>5.8211999999999993E-2</v>
      </c>
      <c r="J35" s="66">
        <f t="shared" ref="J35:J54" si="16">AVERAGE(K35:N35)</f>
        <v>0.40083333333333332</v>
      </c>
      <c r="K35" s="558">
        <v>0.36999999999999994</v>
      </c>
      <c r="L35" s="558">
        <v>0.36666666666666664</v>
      </c>
      <c r="M35" s="558">
        <v>0.45</v>
      </c>
      <c r="N35" s="558">
        <v>0.41666666666666669</v>
      </c>
      <c r="O35" s="66">
        <f t="shared" ref="O35" si="17">AVERAGE(P35:S35)</f>
        <v>0.40033333333333337</v>
      </c>
      <c r="P35" s="558">
        <v>0.3706666666666667</v>
      </c>
      <c r="Q35" s="558">
        <v>0.3666666666666667</v>
      </c>
      <c r="R35" s="558">
        <v>0.44799999999999995</v>
      </c>
      <c r="S35" s="558">
        <v>0.41600000000000009</v>
      </c>
      <c r="T35" s="74">
        <v>0.01</v>
      </c>
      <c r="U35" s="74">
        <v>0.02</v>
      </c>
      <c r="V35" s="585">
        <f t="shared" si="6"/>
        <v>0.97019999999999995</v>
      </c>
      <c r="W35" s="20">
        <v>8</v>
      </c>
      <c r="X35" s="32" t="str">
        <f>IF(W35="","",VLOOKUP(W35,[2]tab_cod_categoria!$A$2:$B$30,2,0))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2">
        <v>1200</v>
      </c>
      <c r="AF35" s="78">
        <f>AE35*[3]constantes!$B$4</f>
        <v>4680</v>
      </c>
      <c r="AG35" s="23">
        <v>5</v>
      </c>
      <c r="AH35" s="23"/>
      <c r="AI35" s="23"/>
      <c r="AJ35" s="627">
        <f t="shared" ref="AJ35:AJ64" si="1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ca="1" si="8"/>
        <v>0.60725710554094781</v>
      </c>
      <c r="AO35" s="80">
        <f ca="1">IF(AJ35=0,"",AN35/constantes!$B$3)</f>
        <v>7.5907138192618477</v>
      </c>
      <c r="AP35" s="639">
        <f ca="1">IF(AJ35=0,"",PV(constantes!$B$3,AA35,-AN35)*constantes!$B$3)</f>
        <v>0.47697118211376149</v>
      </c>
      <c r="AQ35" s="83">
        <f t="shared" si="9"/>
        <v>0.1</v>
      </c>
      <c r="AR35" s="383">
        <v>100</v>
      </c>
      <c r="AS35" s="383">
        <v>0</v>
      </c>
      <c r="AT35" s="383">
        <v>0</v>
      </c>
      <c r="AU35" s="397"/>
    </row>
    <row r="36" spans="1:47">
      <c r="A36" s="23">
        <v>363</v>
      </c>
      <c r="B36" s="335" t="s">
        <v>237</v>
      </c>
      <c r="C36" s="73">
        <v>1</v>
      </c>
      <c r="D36" s="77">
        <v>1</v>
      </c>
      <c r="E36" s="77">
        <v>1</v>
      </c>
      <c r="F36" s="386">
        <v>0.22</v>
      </c>
      <c r="G36" s="386">
        <v>0.25</v>
      </c>
      <c r="H36" s="386">
        <v>0.35</v>
      </c>
      <c r="I36" s="386">
        <v>0.3</v>
      </c>
      <c r="J36" s="66">
        <f t="shared" si="16"/>
        <v>0.47166666666666668</v>
      </c>
      <c r="K36" s="559">
        <v>0.3666666666666667</v>
      </c>
      <c r="L36" s="559">
        <v>0.44666666666666671</v>
      </c>
      <c r="M36" s="559">
        <v>0.59</v>
      </c>
      <c r="N36" s="559">
        <v>0.48333333333333334</v>
      </c>
      <c r="O36" s="66">
        <f>AVERAGE(P36:S36)</f>
        <v>0.47039166666666665</v>
      </c>
      <c r="P36" s="559">
        <v>0.36503333333333332</v>
      </c>
      <c r="Q36" s="559">
        <v>0.44336666666666663</v>
      </c>
      <c r="R36" s="559">
        <v>0.58906666666666663</v>
      </c>
      <c r="S36" s="559">
        <v>0.48410000000000003</v>
      </c>
      <c r="T36" s="74">
        <v>0.01</v>
      </c>
      <c r="U36" s="74">
        <v>0.02</v>
      </c>
      <c r="V36" s="585">
        <f t="shared" si="6"/>
        <v>0.97019999999999995</v>
      </c>
      <c r="W36" s="20">
        <v>8</v>
      </c>
      <c r="X36" s="32" t="str">
        <f>IF(W36="","",VLOOKUP(W36,[2]tab_cod_categoria!$A$2:$B$30,2,0))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2">
        <v>1200</v>
      </c>
      <c r="AF36" s="78">
        <f>AE36*[3]constantes!$B$4</f>
        <v>4680</v>
      </c>
      <c r="AG36" s="23">
        <v>5</v>
      </c>
      <c r="AH36" s="23"/>
      <c r="AI36" s="23"/>
      <c r="AJ36" s="627">
        <f t="shared" si="18"/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ca="1" si="8"/>
        <v>0.60725710554094781</v>
      </c>
      <c r="AO36" s="80">
        <f ca="1">IF(AJ36=0,"",AN36/constantes!$B$3)</f>
        <v>7.5907138192618477</v>
      </c>
      <c r="AP36" s="639">
        <f ca="1">IF(AJ36=0,"",PV(constantes!$B$3,AA36,-AN36)*constantes!$B$3)</f>
        <v>0.47697118211376149</v>
      </c>
      <c r="AQ36" s="83">
        <f t="shared" si="9"/>
        <v>0.1</v>
      </c>
      <c r="AR36" s="383">
        <v>100</v>
      </c>
      <c r="AS36" s="383">
        <v>0</v>
      </c>
      <c r="AT36" s="383">
        <v>0</v>
      </c>
      <c r="AU36" s="397"/>
    </row>
    <row r="37" spans="1:47">
      <c r="A37" s="23">
        <v>364</v>
      </c>
      <c r="B37" s="335" t="s">
        <v>238</v>
      </c>
      <c r="C37" s="73">
        <v>1</v>
      </c>
      <c r="D37" s="77">
        <v>1</v>
      </c>
      <c r="E37" s="77">
        <v>1</v>
      </c>
      <c r="F37" s="386">
        <v>3.8808000000000002E-2</v>
      </c>
      <c r="G37" s="386">
        <v>2.9105999999999996E-2</v>
      </c>
      <c r="H37" s="386">
        <v>3.8808000000000002E-2</v>
      </c>
      <c r="I37" s="386">
        <v>5.8211999999999993E-2</v>
      </c>
      <c r="J37" s="66">
        <f t="shared" si="16"/>
        <v>0.40083333333333332</v>
      </c>
      <c r="K37" s="558">
        <v>0.36999999999999994</v>
      </c>
      <c r="L37" s="558">
        <v>0.36666666666666664</v>
      </c>
      <c r="M37" s="558">
        <v>0.45</v>
      </c>
      <c r="N37" s="558">
        <v>0.41666666666666669</v>
      </c>
      <c r="O37" s="66">
        <f t="shared" ref="O37:O55" si="19">AVERAGE(P37:S37)</f>
        <v>0.40033333333333337</v>
      </c>
      <c r="P37" s="558">
        <v>0.3706666666666667</v>
      </c>
      <c r="Q37" s="558">
        <v>0.3666666666666667</v>
      </c>
      <c r="R37" s="558">
        <v>0.44799999999999995</v>
      </c>
      <c r="S37" s="558">
        <v>0.41600000000000009</v>
      </c>
      <c r="T37" s="74">
        <v>0.01</v>
      </c>
      <c r="U37" s="74">
        <v>0.02</v>
      </c>
      <c r="V37" s="585">
        <f t="shared" si="6"/>
        <v>0.97019999999999995</v>
      </c>
      <c r="W37" s="20">
        <v>8</v>
      </c>
      <c r="X37" s="32" t="str">
        <f>IF(W37="","",VLOOKUP(W37,[2]tab_cod_categoria!$A$2:$B$30,2,0))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2">
        <v>950</v>
      </c>
      <c r="AF37" s="78">
        <f>AE37*[3]constantes!$B$4</f>
        <v>3705</v>
      </c>
      <c r="AG37" s="23">
        <v>5</v>
      </c>
      <c r="AH37" s="23"/>
      <c r="AI37" s="23"/>
      <c r="AJ37" s="627">
        <f t="shared" si="18"/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ca="1" si="8"/>
        <v>0.50157854188658368</v>
      </c>
      <c r="AO37" s="80">
        <f ca="1">IF(AJ37=0,"",AN37/constantes!$B$3)</f>
        <v>6.2697317735822962</v>
      </c>
      <c r="AP37" s="639">
        <f ca="1">IF(AJ37=0,"",PV(constantes!$B$3,AA37,-AN37)*constantes!$B$3)</f>
        <v>0.39396576485247664</v>
      </c>
      <c r="AQ37" s="83">
        <f t="shared" si="9"/>
        <v>0.1</v>
      </c>
      <c r="AR37" s="383">
        <v>100</v>
      </c>
      <c r="AS37" s="383">
        <v>0</v>
      </c>
      <c r="AT37" s="383">
        <v>0</v>
      </c>
      <c r="AU37" s="397"/>
    </row>
    <row r="38" spans="1:47">
      <c r="A38" s="23">
        <v>365</v>
      </c>
      <c r="B38" s="335" t="s">
        <v>239</v>
      </c>
      <c r="C38" s="73">
        <v>1</v>
      </c>
      <c r="D38" s="77">
        <v>1</v>
      </c>
      <c r="E38" s="77">
        <v>1</v>
      </c>
      <c r="F38" s="386">
        <v>0.22</v>
      </c>
      <c r="G38" s="386">
        <v>0.25</v>
      </c>
      <c r="H38" s="386">
        <v>0.35</v>
      </c>
      <c r="I38" s="386">
        <v>0.3</v>
      </c>
      <c r="J38" s="66">
        <f>AVERAGE(K38:N38)</f>
        <v>0.47166666666666668</v>
      </c>
      <c r="K38" s="559">
        <v>0.3666666666666667</v>
      </c>
      <c r="L38" s="559">
        <v>0.44666666666666671</v>
      </c>
      <c r="M38" s="559">
        <v>0.59</v>
      </c>
      <c r="N38" s="559">
        <v>0.48333333333333334</v>
      </c>
      <c r="O38" s="66">
        <f t="shared" si="19"/>
        <v>0.47039166666666665</v>
      </c>
      <c r="P38" s="559">
        <v>0.36503333333333332</v>
      </c>
      <c r="Q38" s="559">
        <v>0.44336666666666663</v>
      </c>
      <c r="R38" s="559">
        <v>0.58906666666666663</v>
      </c>
      <c r="S38" s="559">
        <v>0.48410000000000003</v>
      </c>
      <c r="T38" s="74">
        <v>0.01</v>
      </c>
      <c r="U38" s="74">
        <v>0.02</v>
      </c>
      <c r="V38" s="585">
        <f t="shared" si="6"/>
        <v>0.97019999999999995</v>
      </c>
      <c r="W38" s="20">
        <v>8</v>
      </c>
      <c r="X38" s="32" t="str">
        <f>IF(W38="","",VLOOKUP(W38,[2]tab_cod_categoria!$A$2:$B$30,2,0))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2">
        <v>950</v>
      </c>
      <c r="AF38" s="78">
        <f>AE38*[3]constantes!$B$4</f>
        <v>3705</v>
      </c>
      <c r="AG38" s="23">
        <v>5</v>
      </c>
      <c r="AH38" s="23"/>
      <c r="AI38" s="23"/>
      <c r="AJ38" s="627">
        <f t="shared" si="18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8"/>
        <v>0.50157854188658368</v>
      </c>
      <c r="AO38" s="80">
        <f ca="1">IF(AJ38=0,"",AN38/constantes!$B$3)</f>
        <v>6.2697317735822962</v>
      </c>
      <c r="AP38" s="639">
        <f ca="1">IF(AJ38=0,"",PV(constantes!$B$3,AA38,-AN38)*constantes!$B$3)</f>
        <v>0.39396576485247664</v>
      </c>
      <c r="AQ38" s="83">
        <f t="shared" si="9"/>
        <v>0.1</v>
      </c>
      <c r="AR38" s="383">
        <v>100</v>
      </c>
      <c r="AS38" s="383">
        <v>0</v>
      </c>
      <c r="AT38" s="383">
        <v>0</v>
      </c>
      <c r="AU38" s="397"/>
    </row>
    <row r="39" spans="1:47">
      <c r="A39" s="23">
        <v>366</v>
      </c>
      <c r="B39" s="335" t="s">
        <v>240</v>
      </c>
      <c r="C39" s="73">
        <v>1</v>
      </c>
      <c r="D39" s="77">
        <v>1</v>
      </c>
      <c r="E39" s="77">
        <v>1</v>
      </c>
      <c r="F39" s="386">
        <v>3.8808000000000002E-2</v>
      </c>
      <c r="G39" s="386">
        <v>2.9105999999999996E-2</v>
      </c>
      <c r="H39" s="386">
        <v>3.8808000000000002E-2</v>
      </c>
      <c r="I39" s="386">
        <v>5.8211999999999993E-2</v>
      </c>
      <c r="J39" s="66">
        <f t="shared" ref="J39" si="20">AVERAGE(K39:N39)</f>
        <v>0.40083333333333332</v>
      </c>
      <c r="K39" s="558">
        <v>0.36999999999999994</v>
      </c>
      <c r="L39" s="558">
        <v>0.36666666666666664</v>
      </c>
      <c r="M39" s="558">
        <v>0.45</v>
      </c>
      <c r="N39" s="558">
        <v>0.41666666666666669</v>
      </c>
      <c r="O39" s="66">
        <f t="shared" si="19"/>
        <v>0.40033333333333337</v>
      </c>
      <c r="P39" s="558">
        <v>0.3706666666666667</v>
      </c>
      <c r="Q39" s="558">
        <v>0.3666666666666667</v>
      </c>
      <c r="R39" s="558">
        <v>0.44799999999999995</v>
      </c>
      <c r="S39" s="558">
        <v>0.41600000000000009</v>
      </c>
      <c r="T39" s="74">
        <v>0.01</v>
      </c>
      <c r="U39" s="74">
        <v>0.02</v>
      </c>
      <c r="V39" s="585">
        <f t="shared" si="6"/>
        <v>0.97019999999999995</v>
      </c>
      <c r="W39" s="20">
        <v>8</v>
      </c>
      <c r="X39" s="32" t="str">
        <f>IF(W39="","",VLOOKUP(W39,[2]tab_cod_categoria!$A$2:$B$30,2,0))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2">
        <v>872</v>
      </c>
      <c r="AF39" s="78">
        <f>AE39*[3]constantes!$B$4</f>
        <v>3400.7999999999997</v>
      </c>
      <c r="AG39" s="23">
        <v>5</v>
      </c>
      <c r="AH39" s="23"/>
      <c r="AI39" s="23"/>
      <c r="AJ39" s="627">
        <f t="shared" si="18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8"/>
        <v>0.46860683002642212</v>
      </c>
      <c r="AO39" s="80">
        <f ca="1">IF(AJ39=0,"",AN39/constantes!$B$3)</f>
        <v>5.8575853753302765</v>
      </c>
      <c r="AP39" s="639">
        <f ca="1">IF(AJ39=0,"",PV(constantes!$B$3,AA39,-AN39)*constantes!$B$3)</f>
        <v>0.36806807466695579</v>
      </c>
      <c r="AQ39" s="83">
        <f t="shared" si="9"/>
        <v>0.1</v>
      </c>
      <c r="AR39" s="383">
        <v>100</v>
      </c>
      <c r="AS39" s="383">
        <v>0</v>
      </c>
      <c r="AT39" s="383">
        <v>0</v>
      </c>
      <c r="AU39" s="397"/>
    </row>
    <row r="40" spans="1:47">
      <c r="A40" s="23">
        <v>367</v>
      </c>
      <c r="B40" s="335" t="s">
        <v>241</v>
      </c>
      <c r="C40" s="73">
        <v>1</v>
      </c>
      <c r="D40" s="77">
        <v>1</v>
      </c>
      <c r="E40" s="77">
        <v>1</v>
      </c>
      <c r="F40" s="386">
        <v>0.22</v>
      </c>
      <c r="G40" s="386">
        <v>0.25</v>
      </c>
      <c r="H40" s="386">
        <v>0.35</v>
      </c>
      <c r="I40" s="386">
        <v>0.3</v>
      </c>
      <c r="J40" s="66">
        <f t="shared" si="16"/>
        <v>0.47166666666666668</v>
      </c>
      <c r="K40" s="559">
        <v>0.3666666666666667</v>
      </c>
      <c r="L40" s="559">
        <v>0.44666666666666671</v>
      </c>
      <c r="M40" s="559">
        <v>0.59</v>
      </c>
      <c r="N40" s="559">
        <v>0.48333333333333334</v>
      </c>
      <c r="O40" s="66">
        <f t="shared" si="19"/>
        <v>0.47039166666666665</v>
      </c>
      <c r="P40" s="559">
        <v>0.36503333333333332</v>
      </c>
      <c r="Q40" s="559">
        <v>0.44336666666666663</v>
      </c>
      <c r="R40" s="559">
        <v>0.58906666666666663</v>
      </c>
      <c r="S40" s="559">
        <v>0.48410000000000003</v>
      </c>
      <c r="T40" s="74">
        <v>0.01</v>
      </c>
      <c r="U40" s="74">
        <v>0.02</v>
      </c>
      <c r="V40" s="585">
        <f t="shared" si="6"/>
        <v>0.97019999999999995</v>
      </c>
      <c r="W40" s="20">
        <v>8</v>
      </c>
      <c r="X40" s="32" t="str">
        <f>IF(W40="","",VLOOKUP(W40,[2]tab_cod_categoria!$A$2:$B$30,2,0))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2">
        <v>872</v>
      </c>
      <c r="AF40" s="78">
        <f>AE40*[3]constantes!$B$4</f>
        <v>3400.7999999999997</v>
      </c>
      <c r="AG40" s="23">
        <v>5</v>
      </c>
      <c r="AH40" s="23"/>
      <c r="AI40" s="23"/>
      <c r="AJ40" s="627">
        <f t="shared" si="18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8"/>
        <v>0.46860683002642212</v>
      </c>
      <c r="AO40" s="80">
        <f ca="1">IF(AJ40=0,"",AN40/constantes!$B$3)</f>
        <v>5.8575853753302765</v>
      </c>
      <c r="AP40" s="639">
        <f ca="1">IF(AJ40=0,"",PV(constantes!$B$3,AA40,-AN40)*constantes!$B$3)</f>
        <v>0.36806807466695579</v>
      </c>
      <c r="AQ40" s="83">
        <f t="shared" si="9"/>
        <v>0.1</v>
      </c>
      <c r="AR40" s="383">
        <v>100</v>
      </c>
      <c r="AS40" s="383">
        <v>0</v>
      </c>
      <c r="AT40" s="383">
        <v>0</v>
      </c>
      <c r="AU40" s="397"/>
    </row>
    <row r="41" spans="1:47">
      <c r="A41" s="23">
        <v>401</v>
      </c>
      <c r="B41" s="593" t="s">
        <v>242</v>
      </c>
      <c r="C41" s="73">
        <v>1</v>
      </c>
      <c r="D41" s="77">
        <v>1</v>
      </c>
      <c r="E41" s="77">
        <v>1</v>
      </c>
      <c r="F41" s="386">
        <v>0.44</v>
      </c>
      <c r="G41" s="386">
        <v>0.5</v>
      </c>
      <c r="H41" s="386">
        <v>0.7</v>
      </c>
      <c r="I41" s="386">
        <v>0.6</v>
      </c>
      <c r="J41" s="66">
        <f t="shared" si="16"/>
        <v>0.63500000000000001</v>
      </c>
      <c r="K41" s="595">
        <v>0.48</v>
      </c>
      <c r="L41" s="595">
        <v>0.55000000000000004</v>
      </c>
      <c r="M41" s="595">
        <v>0.78</v>
      </c>
      <c r="N41" s="595">
        <v>0.73</v>
      </c>
      <c r="O41" s="66">
        <f t="shared" si="19"/>
        <v>0.63500000000000001</v>
      </c>
      <c r="P41" s="595">
        <v>0.48</v>
      </c>
      <c r="Q41" s="595">
        <v>0.55000000000000004</v>
      </c>
      <c r="R41" s="595">
        <v>0.78</v>
      </c>
      <c r="S41" s="595">
        <v>0.73</v>
      </c>
      <c r="T41" s="596">
        <v>0.01</v>
      </c>
      <c r="U41" s="596">
        <v>0.02</v>
      </c>
      <c r="V41" s="585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2">
        <v>3500</v>
      </c>
      <c r="AF41" s="78">
        <f>AE41*[3]constantes!$B$4</f>
        <v>13650</v>
      </c>
      <c r="AG41" s="23">
        <v>5</v>
      </c>
      <c r="AJ41" s="627">
        <f t="shared" si="18"/>
        <v>13.65</v>
      </c>
      <c r="AK41" s="79">
        <f t="shared" si="2"/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ca="1" si="8"/>
        <v>1.7094998911610979</v>
      </c>
      <c r="AO41" s="80">
        <f ca="1">IF(AJ41=0,"",AN41/constantes!$B$3)</f>
        <v>21.368748639513722</v>
      </c>
      <c r="AP41" s="639">
        <f ca="1">IF(AJ41=0,"",PV(constantes!$B$3,AA41,-AN41)*constantes!$B$3)</f>
        <v>1.3427297539550547</v>
      </c>
      <c r="AQ41" s="83">
        <f t="shared" si="9"/>
        <v>0.23</v>
      </c>
      <c r="AR41" s="383">
        <v>230</v>
      </c>
      <c r="AS41" s="383">
        <v>0</v>
      </c>
      <c r="AT41" s="383">
        <v>0</v>
      </c>
      <c r="AU41" s="397"/>
    </row>
    <row r="42" spans="1:47">
      <c r="A42" s="23">
        <v>402</v>
      </c>
      <c r="B42" s="593" t="s">
        <v>243</v>
      </c>
      <c r="C42" s="73">
        <v>1</v>
      </c>
      <c r="D42" s="77">
        <v>1</v>
      </c>
      <c r="E42" s="77">
        <v>1</v>
      </c>
      <c r="F42" s="386">
        <v>0.44</v>
      </c>
      <c r="G42" s="386">
        <v>0.5</v>
      </c>
      <c r="H42" s="386">
        <v>0.7</v>
      </c>
      <c r="I42" s="386">
        <v>0.6</v>
      </c>
      <c r="J42" s="66">
        <f t="shared" si="16"/>
        <v>0.63500000000000001</v>
      </c>
      <c r="K42" s="595">
        <v>0.48</v>
      </c>
      <c r="L42" s="595">
        <v>0.55000000000000004</v>
      </c>
      <c r="M42" s="595">
        <v>0.78</v>
      </c>
      <c r="N42" s="595">
        <v>0.73</v>
      </c>
      <c r="O42" s="66">
        <f t="shared" si="19"/>
        <v>0.63500000000000001</v>
      </c>
      <c r="P42" s="595">
        <v>0.48</v>
      </c>
      <c r="Q42" s="595">
        <v>0.55000000000000004</v>
      </c>
      <c r="R42" s="595">
        <v>0.78</v>
      </c>
      <c r="S42" s="595">
        <v>0.73</v>
      </c>
      <c r="T42" s="596">
        <v>0.01</v>
      </c>
      <c r="U42" s="596">
        <v>0.02</v>
      </c>
      <c r="V42" s="585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2">
        <v>3100</v>
      </c>
      <c r="AF42" s="78">
        <f>AE42*[3]constantes!$B$4</f>
        <v>12090</v>
      </c>
      <c r="AG42" s="23">
        <v>5</v>
      </c>
      <c r="AJ42" s="627">
        <f t="shared" si="18"/>
        <v>12.09</v>
      </c>
      <c r="AK42" s="79">
        <f t="shared" si="2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8"/>
        <v>1.5404141893141152</v>
      </c>
      <c r="AO42" s="80">
        <f ca="1">IF(AJ42=0,"",AN42/constantes!$B$3)</f>
        <v>19.255177366426441</v>
      </c>
      <c r="AP42" s="639">
        <f ca="1">IF(AJ42=0,"",PV(constantes!$B$3,AA42,-AN42)*constantes!$B$3)</f>
        <v>1.2099210863369989</v>
      </c>
      <c r="AQ42" s="83">
        <f t="shared" si="9"/>
        <v>0.23</v>
      </c>
      <c r="AR42" s="383">
        <v>230</v>
      </c>
      <c r="AS42" s="383">
        <v>0</v>
      </c>
      <c r="AT42" s="383">
        <v>0</v>
      </c>
      <c r="AU42" s="397"/>
    </row>
    <row r="43" spans="1:47">
      <c r="A43" s="23">
        <v>403</v>
      </c>
      <c r="B43" s="593" t="s">
        <v>244</v>
      </c>
      <c r="C43" s="73">
        <v>1</v>
      </c>
      <c r="D43" s="77">
        <v>1</v>
      </c>
      <c r="E43" s="77">
        <v>1</v>
      </c>
      <c r="F43" s="386">
        <v>0.44</v>
      </c>
      <c r="G43" s="386">
        <v>0.5</v>
      </c>
      <c r="H43" s="386">
        <v>0.7</v>
      </c>
      <c r="I43" s="386">
        <v>0.6</v>
      </c>
      <c r="J43" s="66">
        <f t="shared" si="16"/>
        <v>0.63500000000000001</v>
      </c>
      <c r="K43" s="595">
        <v>0.48</v>
      </c>
      <c r="L43" s="595">
        <v>0.55000000000000004</v>
      </c>
      <c r="M43" s="595">
        <v>0.78</v>
      </c>
      <c r="N43" s="595">
        <v>0.73</v>
      </c>
      <c r="O43" s="66">
        <f t="shared" si="19"/>
        <v>0.63500000000000001</v>
      </c>
      <c r="P43" s="595">
        <v>0.48</v>
      </c>
      <c r="Q43" s="595">
        <v>0.55000000000000004</v>
      </c>
      <c r="R43" s="595">
        <v>0.78</v>
      </c>
      <c r="S43" s="595">
        <v>0.73</v>
      </c>
      <c r="T43" s="596">
        <v>0.01</v>
      </c>
      <c r="U43" s="596">
        <v>0.02</v>
      </c>
      <c r="V43" s="585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2">
        <v>2500</v>
      </c>
      <c r="AF43" s="78">
        <f>AE43*[3]constantes!$B$4</f>
        <v>9750</v>
      </c>
      <c r="AG43" s="23">
        <v>5</v>
      </c>
      <c r="AJ43" s="627">
        <f t="shared" si="18"/>
        <v>9.75</v>
      </c>
      <c r="AK43" s="79">
        <f t="shared" si="2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8"/>
        <v>1.2567856365436414</v>
      </c>
      <c r="AO43" s="80">
        <f ca="1">IF(AJ43=0,"",AN43/constantes!$B$3)</f>
        <v>15.709820456795518</v>
      </c>
      <c r="AP43" s="639">
        <f ca="1">IF(AJ43=0,"",PV(constantes!$B$3,AA43,-AN43)*constantes!$B$3)</f>
        <v>0.98714453113203704</v>
      </c>
      <c r="AQ43" s="83">
        <f t="shared" si="9"/>
        <v>0.2</v>
      </c>
      <c r="AR43" s="383">
        <v>200</v>
      </c>
      <c r="AS43" s="383">
        <v>0</v>
      </c>
      <c r="AT43" s="383">
        <v>0</v>
      </c>
      <c r="AU43" s="397"/>
    </row>
    <row r="44" spans="1:47">
      <c r="A44" s="23">
        <v>404</v>
      </c>
      <c r="B44" s="593" t="s">
        <v>245</v>
      </c>
      <c r="C44" s="73">
        <v>1</v>
      </c>
      <c r="D44" s="77">
        <v>1</v>
      </c>
      <c r="E44" s="77">
        <v>1</v>
      </c>
      <c r="F44" s="386">
        <v>0.44</v>
      </c>
      <c r="G44" s="386">
        <v>0.5</v>
      </c>
      <c r="H44" s="386">
        <v>0.7</v>
      </c>
      <c r="I44" s="386">
        <v>0.6</v>
      </c>
      <c r="J44" s="66">
        <f t="shared" si="16"/>
        <v>0.63500000000000001</v>
      </c>
      <c r="K44" s="595">
        <v>0.48</v>
      </c>
      <c r="L44" s="595">
        <v>0.55000000000000004</v>
      </c>
      <c r="M44" s="595">
        <v>0.78</v>
      </c>
      <c r="N44" s="595">
        <v>0.73</v>
      </c>
      <c r="O44" s="66">
        <f t="shared" si="19"/>
        <v>0.63500000000000001</v>
      </c>
      <c r="P44" s="595">
        <v>0.48</v>
      </c>
      <c r="Q44" s="595">
        <v>0.55000000000000004</v>
      </c>
      <c r="R44" s="595">
        <v>0.78</v>
      </c>
      <c r="S44" s="595">
        <v>0.73</v>
      </c>
      <c r="T44" s="596">
        <v>0.01</v>
      </c>
      <c r="U44" s="596">
        <v>0.02</v>
      </c>
      <c r="V44" s="585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2">
        <v>1900</v>
      </c>
      <c r="AF44" s="78">
        <f>AE44*[3]constantes!$B$4</f>
        <v>7410</v>
      </c>
      <c r="AG44" s="23">
        <v>5</v>
      </c>
      <c r="AJ44" s="627">
        <f t="shared" si="18"/>
        <v>7.41</v>
      </c>
      <c r="AK44" s="79">
        <f t="shared" si="2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8"/>
        <v>0.97815708377316746</v>
      </c>
      <c r="AO44" s="80">
        <f ca="1">IF(AJ44=0,"",AN44/constantes!$B$3)</f>
        <v>12.226963547164592</v>
      </c>
      <c r="AP44" s="639">
        <f ca="1">IF(AJ44=0,"",PV(constantes!$B$3,AA44,-AN44)*constantes!$B$3)</f>
        <v>0.7682952348900548</v>
      </c>
      <c r="AQ44" s="83">
        <f t="shared" si="9"/>
        <v>0.17499999999999999</v>
      </c>
      <c r="AR44" s="383">
        <v>175</v>
      </c>
      <c r="AS44" s="383">
        <v>0</v>
      </c>
      <c r="AT44" s="383">
        <v>0</v>
      </c>
      <c r="AU44" s="397"/>
    </row>
    <row r="45" spans="1:47">
      <c r="A45" s="23">
        <v>405</v>
      </c>
      <c r="B45" s="593" t="s">
        <v>246</v>
      </c>
      <c r="C45" s="73">
        <v>1</v>
      </c>
      <c r="D45" s="77">
        <v>1</v>
      </c>
      <c r="E45" s="77">
        <v>1</v>
      </c>
      <c r="F45" s="386">
        <v>0.44</v>
      </c>
      <c r="G45" s="386">
        <v>0.5</v>
      </c>
      <c r="H45" s="386">
        <v>0.7</v>
      </c>
      <c r="I45" s="386">
        <v>0.6</v>
      </c>
      <c r="J45" s="66">
        <f t="shared" si="16"/>
        <v>0.63500000000000001</v>
      </c>
      <c r="K45" s="595">
        <v>0.48</v>
      </c>
      <c r="L45" s="595">
        <v>0.55000000000000004</v>
      </c>
      <c r="M45" s="595">
        <v>0.78</v>
      </c>
      <c r="N45" s="595">
        <v>0.73</v>
      </c>
      <c r="O45" s="66">
        <f t="shared" si="19"/>
        <v>0.63500000000000001</v>
      </c>
      <c r="P45" s="595">
        <v>0.48</v>
      </c>
      <c r="Q45" s="595">
        <v>0.55000000000000004</v>
      </c>
      <c r="R45" s="595">
        <v>0.78</v>
      </c>
      <c r="S45" s="595">
        <v>0.73</v>
      </c>
      <c r="T45" s="596">
        <v>0.01</v>
      </c>
      <c r="U45" s="596">
        <v>0.02</v>
      </c>
      <c r="V45" s="585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2">
        <v>3500</v>
      </c>
      <c r="AF45" s="78">
        <f>AE45*[3]constantes!$B$4</f>
        <v>13650</v>
      </c>
      <c r="AG45" s="23">
        <v>5</v>
      </c>
      <c r="AJ45" s="627">
        <f t="shared" si="18"/>
        <v>13.65</v>
      </c>
      <c r="AK45" s="79">
        <f t="shared" si="2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8"/>
        <v>1.7094998911610979</v>
      </c>
      <c r="AO45" s="80">
        <f ca="1">IF(AJ45=0,"",AN45/constantes!$B$3)</f>
        <v>21.368748639513722</v>
      </c>
      <c r="AP45" s="639">
        <f ca="1">IF(AJ45=0,"",PV(constantes!$B$3,AA45,-AN45)*constantes!$B$3)</f>
        <v>1.3427297539550547</v>
      </c>
      <c r="AQ45" s="83">
        <f t="shared" si="9"/>
        <v>0.23</v>
      </c>
      <c r="AR45" s="383">
        <v>230</v>
      </c>
      <c r="AS45" s="383">
        <v>0</v>
      </c>
      <c r="AT45" s="383">
        <v>0</v>
      </c>
      <c r="AU45" s="397"/>
    </row>
    <row r="46" spans="1:47">
      <c r="A46" s="23">
        <v>406</v>
      </c>
      <c r="B46" s="593" t="s">
        <v>247</v>
      </c>
      <c r="C46" s="73">
        <v>1</v>
      </c>
      <c r="D46" s="77">
        <v>1</v>
      </c>
      <c r="E46" s="77">
        <v>1</v>
      </c>
      <c r="F46" s="386">
        <v>0.44</v>
      </c>
      <c r="G46" s="386">
        <v>0.5</v>
      </c>
      <c r="H46" s="386">
        <v>0.7</v>
      </c>
      <c r="I46" s="386">
        <v>0.6</v>
      </c>
      <c r="J46" s="66">
        <f t="shared" si="16"/>
        <v>0.63500000000000001</v>
      </c>
      <c r="K46" s="595">
        <v>0.48</v>
      </c>
      <c r="L46" s="595">
        <v>0.55000000000000004</v>
      </c>
      <c r="M46" s="595">
        <v>0.78</v>
      </c>
      <c r="N46" s="595">
        <v>0.73</v>
      </c>
      <c r="O46" s="66">
        <f t="shared" si="19"/>
        <v>0.63500000000000001</v>
      </c>
      <c r="P46" s="595">
        <v>0.48</v>
      </c>
      <c r="Q46" s="595">
        <v>0.55000000000000004</v>
      </c>
      <c r="R46" s="595">
        <v>0.78</v>
      </c>
      <c r="S46" s="595">
        <v>0.73</v>
      </c>
      <c r="T46" s="596">
        <v>0.01</v>
      </c>
      <c r="U46" s="596">
        <v>0.02</v>
      </c>
      <c r="V46" s="585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2">
        <v>3100</v>
      </c>
      <c r="AF46" s="78">
        <f>AE46*[3]constantes!$B$4</f>
        <v>12090</v>
      </c>
      <c r="AG46" s="23">
        <v>5</v>
      </c>
      <c r="AJ46" s="627">
        <f t="shared" si="18"/>
        <v>12.09</v>
      </c>
      <c r="AK46" s="79">
        <f t="shared" si="2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8"/>
        <v>1.5404141893141152</v>
      </c>
      <c r="AO46" s="80">
        <f ca="1">IF(AJ46=0,"",AN46/constantes!$B$3)</f>
        <v>19.255177366426441</v>
      </c>
      <c r="AP46" s="639">
        <f ca="1">IF(AJ46=0,"",PV(constantes!$B$3,AA46,-AN46)*constantes!$B$3)</f>
        <v>1.2099210863369989</v>
      </c>
      <c r="AQ46" s="83">
        <f t="shared" si="9"/>
        <v>0.23</v>
      </c>
      <c r="AR46" s="383">
        <v>230</v>
      </c>
      <c r="AS46" s="383">
        <v>0</v>
      </c>
      <c r="AT46" s="383">
        <v>0</v>
      </c>
      <c r="AU46" s="397"/>
    </row>
    <row r="47" spans="1:47">
      <c r="A47" s="23">
        <v>407</v>
      </c>
      <c r="B47" s="593" t="s">
        <v>248</v>
      </c>
      <c r="C47" s="73">
        <v>1</v>
      </c>
      <c r="D47" s="77">
        <v>1</v>
      </c>
      <c r="E47" s="77">
        <v>1</v>
      </c>
      <c r="F47" s="386">
        <v>0.44</v>
      </c>
      <c r="G47" s="386">
        <v>0.5</v>
      </c>
      <c r="H47" s="386">
        <v>0.7</v>
      </c>
      <c r="I47" s="386">
        <v>0.6</v>
      </c>
      <c r="J47" s="66">
        <f t="shared" si="16"/>
        <v>0.63500000000000001</v>
      </c>
      <c r="K47" s="595">
        <v>0.48</v>
      </c>
      <c r="L47" s="595">
        <v>0.55000000000000004</v>
      </c>
      <c r="M47" s="595">
        <v>0.78</v>
      </c>
      <c r="N47" s="595">
        <v>0.73</v>
      </c>
      <c r="O47" s="66">
        <f t="shared" si="19"/>
        <v>0.63500000000000001</v>
      </c>
      <c r="P47" s="595">
        <v>0.48</v>
      </c>
      <c r="Q47" s="595">
        <v>0.55000000000000004</v>
      </c>
      <c r="R47" s="595">
        <v>0.78</v>
      </c>
      <c r="S47" s="595">
        <v>0.73</v>
      </c>
      <c r="T47" s="596">
        <v>0.01</v>
      </c>
      <c r="U47" s="596">
        <v>0.02</v>
      </c>
      <c r="V47" s="585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2">
        <v>2500</v>
      </c>
      <c r="AF47" s="78">
        <f>AE47*[3]constantes!$B$4</f>
        <v>9750</v>
      </c>
      <c r="AG47" s="23">
        <v>5</v>
      </c>
      <c r="AJ47" s="627">
        <f t="shared" si="18"/>
        <v>9.75</v>
      </c>
      <c r="AK47" s="79">
        <f t="shared" si="2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8"/>
        <v>1.2567856365436414</v>
      </c>
      <c r="AO47" s="80">
        <f ca="1">IF(AJ47=0,"",AN47/constantes!$B$3)</f>
        <v>15.709820456795518</v>
      </c>
      <c r="AP47" s="639">
        <f ca="1">IF(AJ47=0,"",PV(constantes!$B$3,AA47,-AN47)*constantes!$B$3)</f>
        <v>0.98714453113203704</v>
      </c>
      <c r="AQ47" s="83">
        <f t="shared" si="9"/>
        <v>0.2</v>
      </c>
      <c r="AR47" s="383">
        <v>200</v>
      </c>
      <c r="AS47" s="383">
        <v>0</v>
      </c>
      <c r="AT47" s="383">
        <v>0</v>
      </c>
      <c r="AU47" s="397"/>
    </row>
    <row r="48" spans="1:47">
      <c r="A48" s="23">
        <v>408</v>
      </c>
      <c r="B48" s="593" t="s">
        <v>249</v>
      </c>
      <c r="C48" s="73">
        <v>1</v>
      </c>
      <c r="D48" s="77">
        <v>1</v>
      </c>
      <c r="E48" s="77">
        <v>1</v>
      </c>
      <c r="F48" s="386">
        <v>0.44</v>
      </c>
      <c r="G48" s="386">
        <v>0.5</v>
      </c>
      <c r="H48" s="386">
        <v>0.7</v>
      </c>
      <c r="I48" s="386">
        <v>0.6</v>
      </c>
      <c r="J48" s="66">
        <f t="shared" si="16"/>
        <v>0.63500000000000001</v>
      </c>
      <c r="K48" s="595">
        <v>0.48</v>
      </c>
      <c r="L48" s="595">
        <v>0.55000000000000004</v>
      </c>
      <c r="M48" s="595">
        <v>0.78</v>
      </c>
      <c r="N48" s="595">
        <v>0.73</v>
      </c>
      <c r="O48" s="66">
        <f t="shared" si="19"/>
        <v>0.63500000000000001</v>
      </c>
      <c r="P48" s="595">
        <v>0.48</v>
      </c>
      <c r="Q48" s="595">
        <v>0.55000000000000004</v>
      </c>
      <c r="R48" s="595">
        <v>0.78</v>
      </c>
      <c r="S48" s="595">
        <v>0.73</v>
      </c>
      <c r="T48" s="596">
        <v>0.01</v>
      </c>
      <c r="U48" s="596">
        <v>0.02</v>
      </c>
      <c r="V48" s="585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2">
        <v>1900</v>
      </c>
      <c r="AF48" s="78">
        <f>AE48*[3]constantes!$B$4</f>
        <v>7410</v>
      </c>
      <c r="AG48" s="23">
        <v>5</v>
      </c>
      <c r="AJ48" s="627">
        <f t="shared" si="18"/>
        <v>7.41</v>
      </c>
      <c r="AK48" s="79">
        <f t="shared" si="2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8"/>
        <v>0.97815708377316746</v>
      </c>
      <c r="AO48" s="80">
        <f ca="1">IF(AJ48=0,"",AN48/constantes!$B$3)</f>
        <v>12.226963547164592</v>
      </c>
      <c r="AP48" s="639">
        <f ca="1">IF(AJ48=0,"",PV(constantes!$B$3,AA48,-AN48)*constantes!$B$3)</f>
        <v>0.7682952348900548</v>
      </c>
      <c r="AQ48" s="83">
        <f t="shared" si="9"/>
        <v>0.17499999999999999</v>
      </c>
      <c r="AR48" s="383">
        <v>175</v>
      </c>
      <c r="AS48" s="383">
        <v>0</v>
      </c>
      <c r="AT48" s="383">
        <v>0</v>
      </c>
      <c r="AU48" s="397"/>
    </row>
    <row r="49" spans="1:49">
      <c r="A49" s="23">
        <v>409</v>
      </c>
      <c r="B49" s="593" t="s">
        <v>250</v>
      </c>
      <c r="C49" s="73">
        <v>1</v>
      </c>
      <c r="D49" s="77">
        <v>1</v>
      </c>
      <c r="E49" s="77">
        <v>1</v>
      </c>
      <c r="F49" s="386">
        <v>0.44</v>
      </c>
      <c r="G49" s="386">
        <v>0.5</v>
      </c>
      <c r="H49" s="386">
        <v>0.7</v>
      </c>
      <c r="I49" s="386">
        <v>0.6</v>
      </c>
      <c r="J49" s="66">
        <f t="shared" si="16"/>
        <v>0.63500000000000001</v>
      </c>
      <c r="K49" s="595">
        <v>0.48</v>
      </c>
      <c r="L49" s="595">
        <v>0.55000000000000004</v>
      </c>
      <c r="M49" s="595">
        <v>0.78</v>
      </c>
      <c r="N49" s="595">
        <v>0.73</v>
      </c>
      <c r="O49" s="66">
        <f t="shared" si="19"/>
        <v>0.63500000000000001</v>
      </c>
      <c r="P49" s="595">
        <v>0.48</v>
      </c>
      <c r="Q49" s="595">
        <v>0.55000000000000004</v>
      </c>
      <c r="R49" s="595">
        <v>0.78</v>
      </c>
      <c r="S49" s="595">
        <v>0.73</v>
      </c>
      <c r="T49" s="596">
        <v>0.01</v>
      </c>
      <c r="U49" s="596">
        <v>0.02</v>
      </c>
      <c r="V49" s="585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2">
        <v>3500</v>
      </c>
      <c r="AF49" s="78">
        <f>AE49*[3]constantes!$B$4</f>
        <v>13650</v>
      </c>
      <c r="AG49" s="23">
        <v>5</v>
      </c>
      <c r="AJ49" s="627">
        <f t="shared" si="18"/>
        <v>13.65</v>
      </c>
      <c r="AK49" s="79">
        <f t="shared" si="2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8"/>
        <v>1.7094998911610979</v>
      </c>
      <c r="AO49" s="80">
        <f ca="1">IF(AJ49=0,"",AN49/constantes!$B$3)</f>
        <v>21.368748639513722</v>
      </c>
      <c r="AP49" s="639">
        <f ca="1">IF(AJ49=0,"",PV(constantes!$B$3,AA49,-AN49)*constantes!$B$3)</f>
        <v>1.3427297539550547</v>
      </c>
      <c r="AQ49" s="83">
        <f t="shared" si="9"/>
        <v>0.23</v>
      </c>
      <c r="AR49" s="383">
        <v>230</v>
      </c>
      <c r="AS49" s="383">
        <v>0</v>
      </c>
      <c r="AT49" s="383">
        <v>0</v>
      </c>
      <c r="AU49" s="397"/>
    </row>
    <row r="50" spans="1:49">
      <c r="A50" s="23">
        <v>410</v>
      </c>
      <c r="B50" s="593" t="s">
        <v>251</v>
      </c>
      <c r="C50" s="73">
        <v>1</v>
      </c>
      <c r="D50" s="77">
        <v>1</v>
      </c>
      <c r="E50" s="77">
        <v>1</v>
      </c>
      <c r="F50" s="386">
        <v>0.44</v>
      </c>
      <c r="G50" s="386">
        <v>0.5</v>
      </c>
      <c r="H50" s="386">
        <v>0.7</v>
      </c>
      <c r="I50" s="386">
        <v>0.6</v>
      </c>
      <c r="J50" s="66">
        <f t="shared" si="16"/>
        <v>0.63500000000000001</v>
      </c>
      <c r="K50" s="595">
        <v>0.48</v>
      </c>
      <c r="L50" s="595">
        <v>0.55000000000000004</v>
      </c>
      <c r="M50" s="595">
        <v>0.78</v>
      </c>
      <c r="N50" s="595">
        <v>0.73</v>
      </c>
      <c r="O50" s="66">
        <f t="shared" si="19"/>
        <v>0.63500000000000001</v>
      </c>
      <c r="P50" s="595">
        <v>0.48</v>
      </c>
      <c r="Q50" s="595">
        <v>0.55000000000000004</v>
      </c>
      <c r="R50" s="595">
        <v>0.78</v>
      </c>
      <c r="S50" s="595">
        <v>0.73</v>
      </c>
      <c r="T50" s="596">
        <v>0.01</v>
      </c>
      <c r="U50" s="596">
        <v>0.02</v>
      </c>
      <c r="V50" s="585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2">
        <v>3100</v>
      </c>
      <c r="AF50" s="78">
        <f>AE50*[3]constantes!$B$4</f>
        <v>12090</v>
      </c>
      <c r="AG50" s="23">
        <v>5</v>
      </c>
      <c r="AJ50" s="627">
        <f t="shared" si="18"/>
        <v>12.09</v>
      </c>
      <c r="AK50" s="79">
        <f t="shared" si="2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8"/>
        <v>1.5404141893141152</v>
      </c>
      <c r="AO50" s="80">
        <f ca="1">IF(AJ50=0,"",AN50/constantes!$B$3)</f>
        <v>19.255177366426441</v>
      </c>
      <c r="AP50" s="639">
        <f ca="1">IF(AJ50=0,"",PV(constantes!$B$3,AA50,-AN50)*constantes!$B$3)</f>
        <v>1.2099210863369989</v>
      </c>
      <c r="AQ50" s="83">
        <f t="shared" si="9"/>
        <v>0.23</v>
      </c>
      <c r="AR50" s="383">
        <v>230</v>
      </c>
      <c r="AS50" s="383">
        <v>0</v>
      </c>
      <c r="AT50" s="383">
        <v>0</v>
      </c>
      <c r="AU50" s="397"/>
    </row>
    <row r="51" spans="1:49">
      <c r="A51" s="23">
        <v>411</v>
      </c>
      <c r="B51" s="593" t="s">
        <v>252</v>
      </c>
      <c r="C51" s="73">
        <v>1</v>
      </c>
      <c r="D51" s="77">
        <v>1</v>
      </c>
      <c r="E51" s="77">
        <v>1</v>
      </c>
      <c r="F51" s="386">
        <v>0.44</v>
      </c>
      <c r="G51" s="386">
        <v>0.5</v>
      </c>
      <c r="H51" s="386">
        <v>0.7</v>
      </c>
      <c r="I51" s="386">
        <v>0.6</v>
      </c>
      <c r="J51" s="66">
        <f t="shared" si="16"/>
        <v>0.63500000000000001</v>
      </c>
      <c r="K51" s="595">
        <v>0.48</v>
      </c>
      <c r="L51" s="595">
        <v>0.55000000000000004</v>
      </c>
      <c r="M51" s="595">
        <v>0.78</v>
      </c>
      <c r="N51" s="595">
        <v>0.73</v>
      </c>
      <c r="O51" s="66">
        <f t="shared" si="19"/>
        <v>0.63500000000000001</v>
      </c>
      <c r="P51" s="595">
        <v>0.48</v>
      </c>
      <c r="Q51" s="595">
        <v>0.55000000000000004</v>
      </c>
      <c r="R51" s="595">
        <v>0.78</v>
      </c>
      <c r="S51" s="595">
        <v>0.73</v>
      </c>
      <c r="T51" s="596">
        <v>0.01</v>
      </c>
      <c r="U51" s="596">
        <v>0.02</v>
      </c>
      <c r="V51" s="585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2">
        <v>2500</v>
      </c>
      <c r="AF51" s="78">
        <f>AE51*[3]constantes!$B$4</f>
        <v>9750</v>
      </c>
      <c r="AG51" s="23">
        <v>5</v>
      </c>
      <c r="AJ51" s="627">
        <f t="shared" si="18"/>
        <v>9.75</v>
      </c>
      <c r="AK51" s="79">
        <f t="shared" si="2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8"/>
        <v>1.2567856365436414</v>
      </c>
      <c r="AO51" s="80">
        <f ca="1">IF(AJ51=0,"",AN51/constantes!$B$3)</f>
        <v>15.709820456795518</v>
      </c>
      <c r="AP51" s="639">
        <f ca="1">IF(AJ51=0,"",PV(constantes!$B$3,AA51,-AN51)*constantes!$B$3)</f>
        <v>0.98714453113203704</v>
      </c>
      <c r="AQ51" s="83">
        <f t="shared" si="9"/>
        <v>0.2</v>
      </c>
      <c r="AR51" s="383">
        <v>200</v>
      </c>
      <c r="AS51" s="383">
        <v>0</v>
      </c>
      <c r="AT51" s="383">
        <v>0</v>
      </c>
      <c r="AU51" s="397"/>
    </row>
    <row r="52" spans="1:49">
      <c r="A52" s="23">
        <v>412</v>
      </c>
      <c r="B52" s="593" t="s">
        <v>253</v>
      </c>
      <c r="C52" s="73">
        <v>1</v>
      </c>
      <c r="D52" s="77">
        <v>1</v>
      </c>
      <c r="E52" s="77">
        <v>1</v>
      </c>
      <c r="F52" s="386">
        <v>0.44</v>
      </c>
      <c r="G52" s="386">
        <v>0.5</v>
      </c>
      <c r="H52" s="386">
        <v>0.7</v>
      </c>
      <c r="I52" s="386">
        <v>0.6</v>
      </c>
      <c r="J52" s="66">
        <f t="shared" si="16"/>
        <v>0.63500000000000001</v>
      </c>
      <c r="K52" s="595">
        <v>0.48</v>
      </c>
      <c r="L52" s="595">
        <v>0.55000000000000004</v>
      </c>
      <c r="M52" s="595">
        <v>0.78</v>
      </c>
      <c r="N52" s="595">
        <v>0.73</v>
      </c>
      <c r="O52" s="66">
        <f t="shared" si="19"/>
        <v>0.63500000000000001</v>
      </c>
      <c r="P52" s="595">
        <v>0.48</v>
      </c>
      <c r="Q52" s="595">
        <v>0.55000000000000004</v>
      </c>
      <c r="R52" s="595">
        <v>0.78</v>
      </c>
      <c r="S52" s="595">
        <v>0.73</v>
      </c>
      <c r="T52" s="596">
        <v>0.01</v>
      </c>
      <c r="U52" s="596">
        <v>0.02</v>
      </c>
      <c r="V52" s="585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2">
        <v>1900</v>
      </c>
      <c r="AF52" s="78">
        <f>AE52*[3]constantes!$B$4</f>
        <v>7410</v>
      </c>
      <c r="AG52" s="23">
        <v>5</v>
      </c>
      <c r="AJ52" s="627">
        <f t="shared" si="18"/>
        <v>7.41</v>
      </c>
      <c r="AK52" s="79">
        <f t="shared" si="2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8"/>
        <v>0.97815708377316746</v>
      </c>
      <c r="AO52" s="80">
        <f ca="1">IF(AJ52=0,"",AN52/constantes!$B$3)</f>
        <v>12.226963547164592</v>
      </c>
      <c r="AP52" s="639">
        <f ca="1">IF(AJ52=0,"",PV(constantes!$B$3,AA52,-AN52)*constantes!$B$3)</f>
        <v>0.7682952348900548</v>
      </c>
      <c r="AQ52" s="83">
        <f t="shared" si="9"/>
        <v>0.17499999999999999</v>
      </c>
      <c r="AR52" s="383">
        <v>175</v>
      </c>
      <c r="AS52" s="383">
        <v>0</v>
      </c>
      <c r="AT52" s="383">
        <v>0</v>
      </c>
      <c r="AU52" s="397"/>
    </row>
    <row r="53" spans="1:49">
      <c r="A53" s="23">
        <v>315</v>
      </c>
      <c r="B53" s="606" t="s">
        <v>254</v>
      </c>
      <c r="C53" s="73">
        <v>1</v>
      </c>
      <c r="D53" s="77">
        <v>1</v>
      </c>
      <c r="E53" s="77">
        <v>1</v>
      </c>
      <c r="F53" s="386">
        <v>0.65</v>
      </c>
      <c r="G53" s="386">
        <v>0.39</v>
      </c>
      <c r="H53" s="386">
        <v>0.54</v>
      </c>
      <c r="I53" s="386">
        <v>0.81</v>
      </c>
      <c r="J53" s="594">
        <f t="shared" si="16"/>
        <v>0.59750000000000003</v>
      </c>
      <c r="K53">
        <v>0.65</v>
      </c>
      <c r="L53">
        <v>0.39</v>
      </c>
      <c r="M53">
        <v>0.54</v>
      </c>
      <c r="N53">
        <v>0.81</v>
      </c>
      <c r="O53" s="594">
        <f t="shared" si="19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85">
        <f>(1-$T53)*(1-$U53)</f>
        <v>0.93110399999999993</v>
      </c>
      <c r="W53" s="20">
        <v>7</v>
      </c>
      <c r="X53" s="32" t="str">
        <f>IF(W53="","",VLOOKUP(W53,[2]tab_cod_categoria!$A$2:$B$30,2,0))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1">
        <v>1200</v>
      </c>
      <c r="AF53" s="78">
        <f>AE53*[3]constantes!$B$4</f>
        <v>4680</v>
      </c>
      <c r="AG53" s="23">
        <v>10</v>
      </c>
      <c r="AH53" s="23"/>
      <c r="AI53" s="23"/>
      <c r="AJ53" s="627">
        <f t="shared" si="18"/>
        <v>3.0419999999999998</v>
      </c>
      <c r="AK53" s="79">
        <f t="shared" si="2"/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ca="1" si="8"/>
        <v>0.41971711860161609</v>
      </c>
      <c r="AO53" s="80">
        <f ca="1">IF(AJ53=0,"",AN53/constantes!$B$3)</f>
        <v>5.2464639825202006</v>
      </c>
      <c r="AP53" s="639">
        <f ca="1">IF(AJ53=0,"",PV(constantes!$B$3,AA53,-AN53)*constantes!$B$3)</f>
        <v>0.3296675631888436</v>
      </c>
      <c r="AQ53" s="83">
        <f t="shared" si="9"/>
        <v>0.09</v>
      </c>
      <c r="AR53" s="483">
        <v>90</v>
      </c>
      <c r="AS53" s="383">
        <v>0</v>
      </c>
      <c r="AT53" s="383">
        <v>2390.0573613766728</v>
      </c>
    </row>
    <row r="54" spans="1:49">
      <c r="A54" s="23">
        <v>450</v>
      </c>
      <c r="B54" s="340" t="s">
        <v>255</v>
      </c>
      <c r="C54" s="73">
        <v>1</v>
      </c>
      <c r="D54" s="77">
        <v>0.5</v>
      </c>
      <c r="E54" s="77">
        <v>1</v>
      </c>
      <c r="F54" s="386">
        <v>0.75</v>
      </c>
      <c r="G54" s="386">
        <v>0.75</v>
      </c>
      <c r="H54" s="386">
        <v>0.75</v>
      </c>
      <c r="I54" s="386">
        <v>0.75</v>
      </c>
      <c r="J54" s="66">
        <f t="shared" si="16"/>
        <v>1</v>
      </c>
      <c r="K54" s="558">
        <v>1</v>
      </c>
      <c r="L54" s="558">
        <v>1</v>
      </c>
      <c r="M54" s="558">
        <v>1</v>
      </c>
      <c r="N54" s="558">
        <v>1</v>
      </c>
      <c r="O54" s="66">
        <f t="shared" si="19"/>
        <v>1</v>
      </c>
      <c r="P54" s="558">
        <v>1</v>
      </c>
      <c r="Q54" s="558">
        <v>1</v>
      </c>
      <c r="R54" s="558">
        <v>1</v>
      </c>
      <c r="S54" s="558">
        <v>1</v>
      </c>
      <c r="T54" s="74">
        <v>3.7499999999999999E-2</v>
      </c>
      <c r="U54" s="74">
        <v>4.2500000000000003E-2</v>
      </c>
      <c r="V54" s="585">
        <f t="shared" si="6"/>
        <v>0.92159374999999999</v>
      </c>
      <c r="W54" s="20">
        <v>4</v>
      </c>
      <c r="X54" s="32" t="str">
        <f>IF(W54="","",VLOOKUP(W54,[2]tab_cod_categoria!$A$2:$B$30,2,0))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</v>
      </c>
      <c r="AD54" s="77">
        <f t="shared" ref="AD54:AD59" si="21">AF54*C54/1000</f>
        <v>14.742000000000001</v>
      </c>
      <c r="AE54" s="551">
        <f>1.8*2100</f>
        <v>3780</v>
      </c>
      <c r="AF54" s="78">
        <f>AE54*[3]constantes!$B$4</f>
        <v>14742</v>
      </c>
      <c r="AG54" s="23">
        <v>9</v>
      </c>
      <c r="AH54" s="23"/>
      <c r="AI54" s="86"/>
      <c r="AJ54" s="627">
        <f t="shared" si="18"/>
        <v>14.742000000000001</v>
      </c>
      <c r="AK54" s="79">
        <f t="shared" si="2"/>
        <v>14742</v>
      </c>
      <c r="AL54" s="80">
        <f ca="1">IF(AJ54=0,"",AJ54*(OFFSET(cod_desembolso!$A$1,AG54,23)))</f>
        <v>16.784518680214255</v>
      </c>
      <c r="AM54" s="81">
        <f>(constantes!$B$3*(1+constantes!$B$3)^(AA54))/((1+constantes!$B$3)^(AA54)-1)</f>
        <v>9.3678779051968114E-2</v>
      </c>
      <c r="AN54" s="82">
        <f t="shared" ca="1" si="8"/>
        <v>1.9223532169374224</v>
      </c>
      <c r="AO54" s="80">
        <f ca="1">IF(AJ54=0,"",AN54/constantes!$B$3)</f>
        <v>24.029415211717779</v>
      </c>
      <c r="AP54" s="639">
        <f ca="1">IF(AJ54=0,"",PV(constantes!$B$3,AA54,-AN54)*constantes!$B$3)</f>
        <v>1.6416552276976206</v>
      </c>
      <c r="AQ54" s="83">
        <f t="shared" si="9"/>
        <v>0.35</v>
      </c>
      <c r="AR54" s="483">
        <f>120+230</f>
        <v>350</v>
      </c>
      <c r="AS54" s="383">
        <v>0</v>
      </c>
      <c r="AT54" s="383">
        <v>900</v>
      </c>
      <c r="AU54" s="398">
        <v>0.42499999999999999</v>
      </c>
    </row>
    <row r="55" spans="1:49" s="572" customFormat="1">
      <c r="A55" s="564">
        <v>500</v>
      </c>
      <c r="B55" s="613" t="s">
        <v>256</v>
      </c>
      <c r="C55" s="73">
        <v>1</v>
      </c>
      <c r="D55" s="77">
        <v>0</v>
      </c>
      <c r="E55" s="556">
        <v>0</v>
      </c>
      <c r="F55" s="386">
        <v>1</v>
      </c>
      <c r="G55" s="386">
        <v>1</v>
      </c>
      <c r="H55" s="386">
        <v>1</v>
      </c>
      <c r="I55" s="386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19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85">
        <f t="shared" si="6"/>
        <v>0.97019999999999995</v>
      </c>
      <c r="W55" s="20">
        <v>10</v>
      </c>
      <c r="X55" s="32" t="str">
        <f>IF(W55="","",VLOOKUP(W55,[2]tab_cod_categoria!$A$2:$B$30,2,0))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21"/>
        <v>2.34</v>
      </c>
      <c r="AE55" s="551">
        <v>600</v>
      </c>
      <c r="AF55" s="78">
        <f>AE55*[3]constantes!$B$4</f>
        <v>2340</v>
      </c>
      <c r="AG55" s="23">
        <v>1</v>
      </c>
      <c r="AH55" s="23"/>
      <c r="AI55" s="23"/>
      <c r="AJ55" s="627">
        <f t="shared" si="18"/>
        <v>2.34</v>
      </c>
      <c r="AK55" s="87">
        <f t="shared" si="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2">
        <f t="shared" ca="1" si="8"/>
        <v>0.44768413356491593</v>
      </c>
      <c r="AO55" s="80">
        <f ca="1">IF(AJ55=0,"",AN55/constantes!$B$3)</f>
        <v>5.5960516695614491</v>
      </c>
      <c r="AP55" s="639">
        <f ca="1">IF(AJ55=0,"",PV(constantes!$B$3,AA55,-AN55)*constantes!$B$3)</f>
        <v>0.35163430522532502</v>
      </c>
      <c r="AQ55" s="83">
        <f t="shared" si="9"/>
        <v>0.2</v>
      </c>
      <c r="AR55" s="383">
        <v>200</v>
      </c>
      <c r="AS55" s="383">
        <v>0</v>
      </c>
      <c r="AT55" s="383">
        <v>0</v>
      </c>
      <c r="AU55" s="584"/>
      <c r="AV55" s="572">
        <f ca="1">AP55/C55</f>
        <v>0.35163430522532502</v>
      </c>
    </row>
    <row r="56" spans="1:49">
      <c r="A56" s="23">
        <v>505</v>
      </c>
      <c r="B56" s="296" t="s">
        <v>257</v>
      </c>
      <c r="C56" s="73">
        <v>1</v>
      </c>
      <c r="D56" s="77">
        <v>0</v>
      </c>
      <c r="E56" s="77">
        <v>1</v>
      </c>
      <c r="F56" s="386">
        <v>0.9474715600000001</v>
      </c>
      <c r="G56" s="386">
        <v>0.9474715600000001</v>
      </c>
      <c r="H56" s="386">
        <v>0.9474715600000001</v>
      </c>
      <c r="I56" s="386">
        <v>0.9474715600000001</v>
      </c>
      <c r="J56" s="66">
        <v>1</v>
      </c>
      <c r="K56" s="558">
        <v>1</v>
      </c>
      <c r="L56" s="558">
        <v>1</v>
      </c>
      <c r="M56" s="558">
        <v>1</v>
      </c>
      <c r="N56" s="558">
        <v>1</v>
      </c>
      <c r="O56" s="66">
        <v>1</v>
      </c>
      <c r="P56" s="558">
        <v>1</v>
      </c>
      <c r="Q56" s="558">
        <v>1</v>
      </c>
      <c r="R56" s="558">
        <v>1</v>
      </c>
      <c r="S56" s="558">
        <v>1</v>
      </c>
      <c r="T56" s="74">
        <v>2.06E-2</v>
      </c>
      <c r="U56" s="74">
        <v>3.2599999999999997E-2</v>
      </c>
      <c r="V56" s="585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</v>
      </c>
      <c r="AD56" s="77">
        <f t="shared" si="21"/>
        <v>4.6800000000000006</v>
      </c>
      <c r="AE56" s="625">
        <f>(0.8+0.4)*1000</f>
        <v>1200.0000000000002</v>
      </c>
      <c r="AF56" s="78">
        <f>AE56*[3]constantes!$B$4</f>
        <v>4680.0000000000009</v>
      </c>
      <c r="AG56" s="23">
        <v>1</v>
      </c>
      <c r="AH56" s="23"/>
      <c r="AI56" s="23"/>
      <c r="AJ56" s="627">
        <f t="shared" si="18"/>
        <v>4.6800000000000006</v>
      </c>
      <c r="AK56" s="87">
        <f>AJ56*1000/C56</f>
        <v>4680.0000000000009</v>
      </c>
      <c r="AL56" s="80">
        <f ca="1">IF(AJ56=0,"",AJ56*(OFFSET(cod_desembolso!$A$1,AG56,23)))</f>
        <v>4.8635986676534086</v>
      </c>
      <c r="AM56" s="81">
        <f>(constantes!$B$3*(1+constantes!$B$3)^(AA56))/((1+constantes!$B$3)^(AA56)-1)</f>
        <v>0.10185220882315059</v>
      </c>
      <c r="AN56" s="82">
        <f t="shared" ca="1" si="8"/>
        <v>0.66536826712983199</v>
      </c>
      <c r="AO56" s="80">
        <f ca="1">IF(AJ56=0,"",AN56/constantes!$B$3)</f>
        <v>8.3171033391228999</v>
      </c>
      <c r="AP56" s="639">
        <f ca="1">IF(AJ56=0,"",PV(constantes!$B$3,AA56,-AN56)*constantes!$B$3)</f>
        <v>0.52261469815358308</v>
      </c>
      <c r="AQ56" s="83">
        <f t="shared" si="9"/>
        <v>0.17</v>
      </c>
      <c r="AR56" s="483">
        <v>170</v>
      </c>
      <c r="AS56" s="383">
        <v>20</v>
      </c>
      <c r="AT56" s="383">
        <v>177.73</v>
      </c>
      <c r="AU56" s="399">
        <v>0.88</v>
      </c>
    </row>
    <row r="57" spans="1:49">
      <c r="A57" s="23">
        <v>501</v>
      </c>
      <c r="B57" s="296" t="s">
        <v>258</v>
      </c>
      <c r="C57" s="73">
        <v>1</v>
      </c>
      <c r="D57" s="77">
        <v>0</v>
      </c>
      <c r="E57" s="77">
        <v>1</v>
      </c>
      <c r="F57" s="386">
        <v>0.9474715600000001</v>
      </c>
      <c r="G57" s="386">
        <v>0.9474715600000001</v>
      </c>
      <c r="H57" s="386">
        <v>0.9474715600000001</v>
      </c>
      <c r="I57" s="386">
        <v>0.9474715600000001</v>
      </c>
      <c r="J57" s="66">
        <v>1</v>
      </c>
      <c r="K57" s="558">
        <v>1</v>
      </c>
      <c r="L57" s="558">
        <v>1</v>
      </c>
      <c r="M57" s="558">
        <v>1</v>
      </c>
      <c r="N57" s="558">
        <v>1</v>
      </c>
      <c r="O57" s="66">
        <v>1</v>
      </c>
      <c r="P57" s="558">
        <v>1</v>
      </c>
      <c r="Q57" s="558">
        <v>1</v>
      </c>
      <c r="R57" s="558">
        <v>1</v>
      </c>
      <c r="S57" s="558">
        <v>1</v>
      </c>
      <c r="T57" s="74">
        <v>2.06E-2</v>
      </c>
      <c r="U57" s="74">
        <v>3.2599999999999997E-2</v>
      </c>
      <c r="V57" s="585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</v>
      </c>
      <c r="AD57" s="77">
        <f t="shared" si="21"/>
        <v>4.6800000000000006</v>
      </c>
      <c r="AE57" s="625">
        <f>(0.8+0.4)*1000</f>
        <v>1200.0000000000002</v>
      </c>
      <c r="AF57" s="78">
        <f>AE57*[3]constantes!$B$4</f>
        <v>4680.0000000000009</v>
      </c>
      <c r="AG57" s="23">
        <v>1</v>
      </c>
      <c r="AH57" s="23"/>
      <c r="AI57" s="23"/>
      <c r="AJ57" s="627">
        <f t="shared" si="18"/>
        <v>4.6800000000000006</v>
      </c>
      <c r="AK57" s="87">
        <f>AJ57*1000/C57</f>
        <v>4680.0000000000009</v>
      </c>
      <c r="AL57" s="80">
        <f ca="1">IF(AJ57=0,"",AJ57*(OFFSET(cod_desembolso!$A$1,AG57,23)))</f>
        <v>4.8635986676534086</v>
      </c>
      <c r="AM57" s="81">
        <f>(constantes!$B$3*(1+constantes!$B$3)^(AA57))/((1+constantes!$B$3)^(AA57)-1)</f>
        <v>0.10185220882315059</v>
      </c>
      <c r="AN57" s="82">
        <f t="shared" ca="1" si="8"/>
        <v>0.66536826712983199</v>
      </c>
      <c r="AO57" s="80">
        <f ca="1">IF(AJ57=0,"",AN57/constantes!$B$3)</f>
        <v>8.3171033391228999</v>
      </c>
      <c r="AP57" s="639">
        <f ca="1">IF(AJ57=0,"",PV(constantes!$B$3,AA57,-AN57)*constantes!$B$3)</f>
        <v>0.52261469815358308</v>
      </c>
      <c r="AQ57" s="83">
        <f t="shared" si="9"/>
        <v>0.17</v>
      </c>
      <c r="AR57" s="483">
        <v>170</v>
      </c>
      <c r="AS57" s="383">
        <v>20</v>
      </c>
      <c r="AT57" s="383">
        <v>177.73</v>
      </c>
      <c r="AU57" s="399">
        <v>0.88</v>
      </c>
    </row>
    <row r="58" spans="1:49" s="572" customFormat="1">
      <c r="A58" s="564">
        <v>502</v>
      </c>
      <c r="B58" s="387" t="s">
        <v>259</v>
      </c>
      <c r="C58" s="573">
        <v>1</v>
      </c>
      <c r="D58" s="574">
        <v>0</v>
      </c>
      <c r="E58" s="575">
        <v>1</v>
      </c>
      <c r="F58" s="565">
        <v>0.9474715600000001</v>
      </c>
      <c r="G58" s="565">
        <v>0.9474715600000001</v>
      </c>
      <c r="H58" s="565">
        <v>0.9474715600000001</v>
      </c>
      <c r="I58" s="565">
        <v>0.9474715600000001</v>
      </c>
      <c r="J58" s="576">
        <v>1</v>
      </c>
      <c r="K58" s="566">
        <v>1</v>
      </c>
      <c r="L58" s="566">
        <v>1</v>
      </c>
      <c r="M58" s="566">
        <v>1</v>
      </c>
      <c r="N58" s="566">
        <v>1</v>
      </c>
      <c r="O58" s="576">
        <v>1</v>
      </c>
      <c r="P58" s="566">
        <v>1</v>
      </c>
      <c r="Q58" s="566">
        <v>1</v>
      </c>
      <c r="R58" s="566">
        <v>1</v>
      </c>
      <c r="S58" s="566">
        <v>1</v>
      </c>
      <c r="T58" s="577">
        <v>2.06E-2</v>
      </c>
      <c r="U58" s="577">
        <v>3.2599999999999997E-2</v>
      </c>
      <c r="V58" s="585">
        <v>0.9474715600000001</v>
      </c>
      <c r="W58" s="578">
        <v>3</v>
      </c>
      <c r="X58" s="579" t="s">
        <v>28</v>
      </c>
      <c r="Y58" s="580">
        <v>1301</v>
      </c>
      <c r="Z58" s="568">
        <v>2</v>
      </c>
      <c r="AA58" s="568">
        <v>20</v>
      </c>
      <c r="AB58" s="581">
        <v>1</v>
      </c>
      <c r="AC58" s="582">
        <v>0</v>
      </c>
      <c r="AD58" s="77">
        <f t="shared" si="21"/>
        <v>3.7440000000000007</v>
      </c>
      <c r="AE58" s="626">
        <f>(0.8+0.4)*800</f>
        <v>960.00000000000011</v>
      </c>
      <c r="AF58" s="78">
        <f>AE58*[3]constantes!$B$4</f>
        <v>3744.0000000000005</v>
      </c>
      <c r="AG58" s="583">
        <v>1</v>
      </c>
      <c r="AH58" s="568"/>
      <c r="AI58" s="568"/>
      <c r="AJ58" s="627">
        <f t="shared" si="18"/>
        <v>3.7440000000000007</v>
      </c>
      <c r="AK58" s="87">
        <f t="shared" si="2"/>
        <v>3744.0000000000005</v>
      </c>
      <c r="AL58" s="80">
        <f ca="1">IF(AJ58=0,"",AJ58*(OFFSET(cod_desembolso!$A$1,AG58,23)))</f>
        <v>3.890878934122727</v>
      </c>
      <c r="AM58" s="81">
        <f>(constantes!$B$3*(1+constantes!$B$3)^(AA58))/((1+constantes!$B$3)^(AA58)-1)</f>
        <v>0.10185220882315059</v>
      </c>
      <c r="AN58" s="82">
        <f t="shared" ca="1" si="8"/>
        <v>0.66629461370386567</v>
      </c>
      <c r="AO58" s="80">
        <f ca="1">IF(AJ58=0,"",AN58/constantes!$B$3)</f>
        <v>8.3286826712983206</v>
      </c>
      <c r="AP58" s="639">
        <f ca="1">IF(AJ58=0,"",PV(constantes!$B$3,AA58,-AN58)*constantes!$B$3)</f>
        <v>0.52334229873072302</v>
      </c>
      <c r="AQ58" s="83">
        <f t="shared" si="9"/>
        <v>0.27</v>
      </c>
      <c r="AR58" s="570">
        <v>270</v>
      </c>
      <c r="AS58" s="383">
        <v>20</v>
      </c>
      <c r="AT58" s="570">
        <v>279.29000000000002</v>
      </c>
      <c r="AU58" s="584"/>
      <c r="AV58" s="572">
        <v>0.43583543384103762</v>
      </c>
      <c r="AW58" s="570">
        <v>271.42525427074401</v>
      </c>
    </row>
    <row r="59" spans="1:49">
      <c r="A59" s="23">
        <v>503</v>
      </c>
      <c r="B59" s="340" t="s">
        <v>260</v>
      </c>
      <c r="C59" s="73">
        <v>1</v>
      </c>
      <c r="D59" s="77">
        <v>0.4</v>
      </c>
      <c r="E59" s="77">
        <v>1</v>
      </c>
      <c r="F59" s="386">
        <v>0.75</v>
      </c>
      <c r="G59" s="386">
        <v>0.75</v>
      </c>
      <c r="H59" s="386">
        <v>0.75</v>
      </c>
      <c r="I59" s="386">
        <v>0.75</v>
      </c>
      <c r="J59" s="66">
        <f t="shared" ref="J59" si="22">AVERAGE(K59:N59)</f>
        <v>1</v>
      </c>
      <c r="K59" s="558">
        <v>1</v>
      </c>
      <c r="L59" s="558">
        <v>1</v>
      </c>
      <c r="M59" s="558">
        <v>1</v>
      </c>
      <c r="N59" s="558">
        <v>1</v>
      </c>
      <c r="O59" s="66">
        <f t="shared" ref="O59:O64" si="23">AVERAGE(P59:S59)</f>
        <v>1</v>
      </c>
      <c r="P59" s="558">
        <v>1</v>
      </c>
      <c r="Q59" s="558">
        <v>1</v>
      </c>
      <c r="R59" s="558">
        <v>1</v>
      </c>
      <c r="S59" s="558">
        <v>1</v>
      </c>
      <c r="T59" s="74">
        <v>0.05</v>
      </c>
      <c r="U59" s="74">
        <v>0.05</v>
      </c>
      <c r="V59" s="585">
        <f t="shared" ref="V59" si="24">(1-$T59)*(1-$U59)</f>
        <v>0.90249999999999997</v>
      </c>
      <c r="W59" s="20">
        <v>4</v>
      </c>
      <c r="X59" s="32" t="str">
        <f>IF(W59="","",VLOOKUP(W59,[2]tab_cod_categoria!$A$2:$B$30,2,0))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21"/>
        <v>3.5880000000000001</v>
      </c>
      <c r="AE59" s="551">
        <f>2300*0.4</f>
        <v>920</v>
      </c>
      <c r="AF59" s="78">
        <f>AE59*[3]constantes!$B$4</f>
        <v>3588</v>
      </c>
      <c r="AG59" s="23">
        <v>1</v>
      </c>
      <c r="AH59" s="23"/>
      <c r="AI59" s="86"/>
      <c r="AJ59" s="627">
        <f t="shared" si="18"/>
        <v>3.5880000000000001</v>
      </c>
      <c r="AK59" s="79">
        <f t="shared" si="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8"/>
        <v>0.572525100683277</v>
      </c>
      <c r="AO59" s="80">
        <f ca="1">IF(AJ59=0,"",AN59/constantes!$B$3)</f>
        <v>7.1565637585409627</v>
      </c>
      <c r="AP59" s="639">
        <f ca="1">IF(AJ59=0,"",PV(constantes!$B$3,AA59,-AN59)*constantes!$B$3)</f>
        <v>0.48892618497145007</v>
      </c>
      <c r="AQ59" s="83">
        <f t="shared" si="9"/>
        <v>0.22321951219512196</v>
      </c>
      <c r="AR59" s="483">
        <f>120+(AE59/2050)*230</f>
        <v>223.21951219512195</v>
      </c>
      <c r="AS59" s="383">
        <v>0</v>
      </c>
      <c r="AT59" s="383">
        <v>900</v>
      </c>
      <c r="AU59" s="398">
        <v>0.42499999999999999</v>
      </c>
    </row>
    <row r="60" spans="1:49">
      <c r="A60" s="564">
        <v>504</v>
      </c>
      <c r="B60" s="341" t="s">
        <v>261</v>
      </c>
      <c r="C60" s="73">
        <v>1</v>
      </c>
      <c r="D60" s="77">
        <v>1</v>
      </c>
      <c r="E60" s="77">
        <v>1</v>
      </c>
      <c r="F60" s="386">
        <v>0.04</v>
      </c>
      <c r="G60" s="386">
        <v>0.39</v>
      </c>
      <c r="H60" s="386">
        <v>0.54</v>
      </c>
      <c r="I60" s="386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23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85">
        <f>(1-$T60)*(1-$U60)</f>
        <v>0.93110399999999993</v>
      </c>
      <c r="W60" s="20">
        <v>7</v>
      </c>
      <c r="X60" s="32" t="str">
        <f>IF(W60="","",VLOOKUP(W60,[2]tab_cod_categoria!$A$2:$B$30,2,0))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1">
        <f>1200*0.4</f>
        <v>480</v>
      </c>
      <c r="AF60" s="78">
        <f>AE60*[3]constantes!$B$4</f>
        <v>1872</v>
      </c>
      <c r="AG60" s="23">
        <v>1</v>
      </c>
      <c r="AH60" s="23"/>
      <c r="AI60" s="23"/>
      <c r="AJ60" s="627">
        <f t="shared" si="18"/>
        <v>1.2168000000000001</v>
      </c>
      <c r="AK60" s="79">
        <f t="shared" si="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8"/>
        <v>0.21879574945375629</v>
      </c>
      <c r="AO60" s="80">
        <f ca="1">IF(AJ60=0,"",AN60/constantes!$B$3)</f>
        <v>2.7349468681719538</v>
      </c>
      <c r="AP60" s="639">
        <f ca="1">IF(AJ60=0,"",PV(constantes!$B$3,AA60,-AN60)*constantes!$B$3)</f>
        <v>0.17185351362082579</v>
      </c>
      <c r="AQ60" s="83">
        <f t="shared" si="9"/>
        <v>0.09</v>
      </c>
      <c r="AR60" s="483">
        <v>90</v>
      </c>
      <c r="AS60" s="383">
        <v>0</v>
      </c>
      <c r="AT60" s="383">
        <v>2390.0573613766728</v>
      </c>
      <c r="AU60" s="398">
        <v>0.21299999999999999</v>
      </c>
    </row>
    <row r="61" spans="1:49">
      <c r="A61" s="134">
        <v>506</v>
      </c>
      <c r="B61" t="s">
        <v>262</v>
      </c>
      <c r="C61" s="73">
        <v>1</v>
      </c>
      <c r="D61" s="77">
        <v>0</v>
      </c>
      <c r="E61" s="77">
        <v>1</v>
      </c>
      <c r="F61" s="386">
        <v>0.9474715600000001</v>
      </c>
      <c r="G61" s="386">
        <v>0.9474715600000001</v>
      </c>
      <c r="H61" s="386">
        <v>0.9474715600000001</v>
      </c>
      <c r="I61" s="386">
        <v>0.9474715600000001</v>
      </c>
      <c r="J61" s="66">
        <f t="shared" ref="J61:J64" si="25">AVERAGE(K61:N61)</f>
        <v>1</v>
      </c>
      <c r="K61" s="558">
        <v>1</v>
      </c>
      <c r="L61" s="558">
        <v>1</v>
      </c>
      <c r="M61" s="558">
        <v>1</v>
      </c>
      <c r="N61" s="558">
        <v>1</v>
      </c>
      <c r="O61" s="66">
        <f t="shared" si="23"/>
        <v>1</v>
      </c>
      <c r="P61" s="558">
        <v>1</v>
      </c>
      <c r="Q61" s="558">
        <v>1</v>
      </c>
      <c r="R61" s="558">
        <v>1</v>
      </c>
      <c r="S61" s="558">
        <v>1</v>
      </c>
      <c r="T61" s="74">
        <v>2.06E-2</v>
      </c>
      <c r="U61" s="74">
        <v>3.2599999999999997E-2</v>
      </c>
      <c r="V61" s="585">
        <f t="shared" ref="V61:V64" si="26">(1-$T61)*(1-$U61)</f>
        <v>0.9474715600000001</v>
      </c>
      <c r="W61" s="20">
        <v>3</v>
      </c>
      <c r="X61" s="32" t="str">
        <f>IF(W61="","",VLOOKUP(W61,[2]tab_cod_categoria!$A$2:$B$30,2,0))</f>
        <v>Gás Natural</v>
      </c>
      <c r="Y61" s="297">
        <v>1504</v>
      </c>
      <c r="Z61" s="75">
        <v>3</v>
      </c>
      <c r="AA61" s="76">
        <v>20</v>
      </c>
      <c r="AB61" s="77">
        <v>0.55000000000000004</v>
      </c>
      <c r="AC61" s="65">
        <v>0</v>
      </c>
      <c r="AD61" s="77">
        <f t="shared" ref="AD61:AD64" si="27">AF61*C61/1000</f>
        <v>7.02</v>
      </c>
      <c r="AE61" s="551">
        <f>1.8*1000</f>
        <v>1800</v>
      </c>
      <c r="AF61" s="78">
        <f>AE61*[3]constantes!$B$4</f>
        <v>7020</v>
      </c>
      <c r="AG61" s="23">
        <v>7</v>
      </c>
      <c r="AH61" s="23"/>
      <c r="AI61" s="23"/>
      <c r="AJ61" s="627">
        <f t="shared" si="18"/>
        <v>7.02</v>
      </c>
      <c r="AK61" s="79">
        <f t="shared" si="2"/>
        <v>7020</v>
      </c>
      <c r="AL61" s="80">
        <f ca="1">IF(AJ61=0,"",AJ61*(OFFSET(cod_desembolso!$A$1,AG61,23)))</f>
        <v>7.8346738217495204</v>
      </c>
      <c r="AM61" s="81">
        <f>(constantes!$B$3*(1+constantes!$B$3)^(AA61))/((1+constantes!$B$3)^(AA61)-1)</f>
        <v>0.10185220882315059</v>
      </c>
      <c r="AN61" s="82">
        <f t="shared" ca="1" si="8"/>
        <v>0.96797883415410346</v>
      </c>
      <c r="AO61" s="80">
        <f ca="1">IF(AJ61=0,"",AN61/constantes!$B$3)</f>
        <v>12.099735426926292</v>
      </c>
      <c r="AP61" s="639">
        <f ca="1">IF(AJ61=0,"",PV(constantes!$B$3,AA61,-AN61)*constantes!$B$3)</f>
        <v>0.76030071048127212</v>
      </c>
      <c r="AQ61" s="83">
        <f t="shared" si="9"/>
        <v>0.17</v>
      </c>
      <c r="AR61" s="483">
        <v>170</v>
      </c>
      <c r="AS61" s="383">
        <v>20</v>
      </c>
      <c r="AT61" s="383">
        <v>177.73</v>
      </c>
      <c r="AU61" s="399">
        <v>0.88</v>
      </c>
    </row>
    <row r="62" spans="1:49">
      <c r="A62" s="23">
        <v>507</v>
      </c>
      <c r="B62" s="340" t="s">
        <v>263</v>
      </c>
      <c r="C62" s="85">
        <v>1</v>
      </c>
      <c r="D62" s="77">
        <v>0.5</v>
      </c>
      <c r="E62" s="77">
        <v>1</v>
      </c>
      <c r="F62" s="386">
        <v>0.75</v>
      </c>
      <c r="G62" s="386">
        <v>0.75</v>
      </c>
      <c r="H62" s="386">
        <v>0.75</v>
      </c>
      <c r="I62" s="386">
        <v>0.75</v>
      </c>
      <c r="J62" s="66">
        <f t="shared" si="25"/>
        <v>1</v>
      </c>
      <c r="K62" s="558">
        <v>1</v>
      </c>
      <c r="L62" s="558">
        <v>1</v>
      </c>
      <c r="M62" s="558">
        <v>1</v>
      </c>
      <c r="N62" s="558">
        <v>1</v>
      </c>
      <c r="O62" s="66">
        <f t="shared" si="23"/>
        <v>1</v>
      </c>
      <c r="P62" s="558">
        <v>1</v>
      </c>
      <c r="Q62" s="558">
        <v>1</v>
      </c>
      <c r="R62" s="558">
        <v>1</v>
      </c>
      <c r="S62" s="558">
        <v>1</v>
      </c>
      <c r="T62" s="74">
        <v>3.7499999999999999E-2</v>
      </c>
      <c r="U62" s="74">
        <v>4.2500000000000003E-2</v>
      </c>
      <c r="V62" s="585">
        <f t="shared" si="26"/>
        <v>0.92159374999999999</v>
      </c>
      <c r="W62" s="20">
        <v>4</v>
      </c>
      <c r="X62" s="32" t="str">
        <f>IF(W62="","",VLOOKUP(W62,[2]tab_cod_categoria!$A$2:$B$30,2,0))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27"/>
        <v>3.5880000000000001</v>
      </c>
      <c r="AE62" s="551">
        <f>2300*0.4</f>
        <v>920</v>
      </c>
      <c r="AF62" s="78">
        <f>AE62*[3]constantes!$B$4</f>
        <v>3588</v>
      </c>
      <c r="AG62" s="23">
        <v>1</v>
      </c>
      <c r="AH62" s="23"/>
      <c r="AI62" s="86"/>
      <c r="AJ62" s="627">
        <f t="shared" si="18"/>
        <v>3.5880000000000001</v>
      </c>
      <c r="AK62" s="79">
        <f t="shared" si="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8"/>
        <v>0.572525100683277</v>
      </c>
      <c r="AO62" s="80">
        <f ca="1">IF(AJ62=0,"",AN62/constantes!$B$3)</f>
        <v>7.1565637585409627</v>
      </c>
      <c r="AP62" s="639">
        <f ca="1">IF(AJ62=0,"",PV(constantes!$B$3,AA62,-AN62)*constantes!$B$3)</f>
        <v>0.48892618497145007</v>
      </c>
      <c r="AQ62" s="83">
        <f t="shared" si="9"/>
        <v>0.22321951219512196</v>
      </c>
      <c r="AR62" s="483">
        <f t="shared" ref="AR62" si="28">120+230*(AE62/2050)</f>
        <v>223.21951219512195</v>
      </c>
      <c r="AS62" s="383">
        <v>0</v>
      </c>
      <c r="AT62" s="383">
        <v>480</v>
      </c>
      <c r="AU62" s="398">
        <v>0.56999999999999995</v>
      </c>
    </row>
    <row r="63" spans="1:49">
      <c r="A63" s="134">
        <v>508</v>
      </c>
      <c r="B63" t="s">
        <v>264</v>
      </c>
      <c r="C63" s="73">
        <v>1</v>
      </c>
      <c r="D63" s="77">
        <v>0</v>
      </c>
      <c r="E63" s="77">
        <v>1</v>
      </c>
      <c r="F63" s="386">
        <v>0.97019999999999995</v>
      </c>
      <c r="G63" s="386">
        <v>0.97019999999999995</v>
      </c>
      <c r="H63" s="386">
        <v>0.97019999999999995</v>
      </c>
      <c r="I63" s="386">
        <v>0.97019999999999995</v>
      </c>
      <c r="J63" s="66">
        <f t="shared" si="25"/>
        <v>0.51075227456561911</v>
      </c>
      <c r="K63" s="558">
        <v>0.58487065377698244</v>
      </c>
      <c r="L63" s="558">
        <v>0.57552916156834211</v>
      </c>
      <c r="M63" s="558">
        <v>0.44621983189814091</v>
      </c>
      <c r="N63" s="558">
        <v>0.43638945101901089</v>
      </c>
      <c r="O63" s="66">
        <f t="shared" si="23"/>
        <v>0.51075227456561911</v>
      </c>
      <c r="P63" s="558">
        <v>0.58487065377698244</v>
      </c>
      <c r="Q63" s="558">
        <v>0.57552916156834211</v>
      </c>
      <c r="R63" s="558">
        <v>0.44621983189814091</v>
      </c>
      <c r="S63" s="558">
        <v>0.43638945101901089</v>
      </c>
      <c r="T63" s="74">
        <v>0.01</v>
      </c>
      <c r="U63" s="74">
        <v>0.02</v>
      </c>
      <c r="V63" s="585">
        <f t="shared" si="26"/>
        <v>0.97019999999999995</v>
      </c>
      <c r="W63" s="20">
        <v>1</v>
      </c>
      <c r="X63" s="32" t="str">
        <f>IF(W63="","",VLOOKUP(W63,[2]tab_cod_categoria!$A$2:$B$30,2,0))</f>
        <v>UHE</v>
      </c>
      <c r="Y63" s="297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27"/>
        <v>6.63</v>
      </c>
      <c r="AE63" s="551">
        <v>1700</v>
      </c>
      <c r="AF63" s="78">
        <f>AE63*[3]constantes!$B$4</f>
        <v>6630</v>
      </c>
      <c r="AG63" s="23">
        <v>1</v>
      </c>
      <c r="AH63" s="23"/>
      <c r="AI63" s="23"/>
      <c r="AJ63" s="627">
        <f t="shared" si="18"/>
        <v>6.63</v>
      </c>
      <c r="AK63" s="79">
        <f t="shared" si="2"/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ca="1" si="8"/>
        <v>0.6620297311206631</v>
      </c>
      <c r="AO63" s="80">
        <f ca="1">IF(AJ63=0,"",AN63/constantes!$B$3)</f>
        <v>8.2753716390082879</v>
      </c>
      <c r="AP63" s="639">
        <f ca="1">IF(AJ63=0,"",PV(constantes!$B$3,AA63,-AN63)*constantes!$B$3)</f>
        <v>0.59623898237322959</v>
      </c>
      <c r="AQ63" s="83">
        <f t="shared" si="9"/>
        <v>0.05</v>
      </c>
      <c r="AR63" s="383">
        <f>[3]constantes!B10</f>
        <v>50</v>
      </c>
      <c r="AS63" s="383">
        <v>0</v>
      </c>
      <c r="AT63" s="383">
        <v>0</v>
      </c>
      <c r="AU63" s="397"/>
    </row>
    <row r="64" spans="1:49">
      <c r="A64" s="134">
        <v>509</v>
      </c>
      <c r="B64" t="s">
        <v>265</v>
      </c>
      <c r="C64" s="73">
        <v>1</v>
      </c>
      <c r="D64" s="77">
        <v>0</v>
      </c>
      <c r="E64" s="77">
        <v>1</v>
      </c>
      <c r="F64" s="386">
        <v>0.9474715600000001</v>
      </c>
      <c r="G64" s="386">
        <v>0.9474715600000001</v>
      </c>
      <c r="H64" s="386">
        <v>0.9474715600000001</v>
      </c>
      <c r="I64" s="386">
        <v>0.9474715600000001</v>
      </c>
      <c r="J64" s="66">
        <f t="shared" si="25"/>
        <v>1</v>
      </c>
      <c r="K64" s="558">
        <v>1</v>
      </c>
      <c r="L64" s="558">
        <v>1</v>
      </c>
      <c r="M64" s="558">
        <v>1</v>
      </c>
      <c r="N64" s="558">
        <v>1</v>
      </c>
      <c r="O64" s="66">
        <f t="shared" si="23"/>
        <v>1</v>
      </c>
      <c r="P64" s="558">
        <v>1</v>
      </c>
      <c r="Q64" s="558">
        <v>1</v>
      </c>
      <c r="R64" s="558">
        <v>1</v>
      </c>
      <c r="S64" s="558">
        <v>1</v>
      </c>
      <c r="T64" s="74">
        <v>2.06E-2</v>
      </c>
      <c r="U64" s="74">
        <v>3.2599999999999997E-2</v>
      </c>
      <c r="V64" s="585">
        <f t="shared" si="26"/>
        <v>0.9474715600000001</v>
      </c>
      <c r="W64" s="20">
        <v>3</v>
      </c>
      <c r="X64" s="32" t="str">
        <f>IF(W64="","",VLOOKUP(W64,[2]tab_cod_categoria!$A$2:$B$30,2,0))</f>
        <v>Gás Natural</v>
      </c>
      <c r="Y64" s="297">
        <v>1504</v>
      </c>
      <c r="Z64" s="75">
        <v>2</v>
      </c>
      <c r="AA64" s="76">
        <v>20</v>
      </c>
      <c r="AB64" s="77">
        <v>0.55000000000000004</v>
      </c>
      <c r="AC64" s="65">
        <v>0</v>
      </c>
      <c r="AD64" s="77">
        <f t="shared" si="27"/>
        <v>4.6800000000000006</v>
      </c>
      <c r="AE64" s="625">
        <f>(0.8+0.4)*1000</f>
        <v>1200.0000000000002</v>
      </c>
      <c r="AF64" s="78">
        <f>AE64*[3]constantes!$B$4</f>
        <v>4680.0000000000009</v>
      </c>
      <c r="AG64" s="23">
        <v>1</v>
      </c>
      <c r="AH64" s="23"/>
      <c r="AI64" s="23"/>
      <c r="AJ64" s="627">
        <f t="shared" si="18"/>
        <v>4.6800000000000006</v>
      </c>
      <c r="AK64" s="79">
        <f t="shared" si="2"/>
        <v>4680.0000000000009</v>
      </c>
      <c r="AL64" s="80">
        <f ca="1">IF(AJ64=0,"",AJ64*(OFFSET(cod_desembolso!$A$1,AG64,23)))</f>
        <v>4.8635986676534086</v>
      </c>
      <c r="AM64" s="81">
        <f>(constantes!$B$3*(1+constantes!$B$3)^(AA64))/((1+constantes!$B$3)^(AA64)-1)</f>
        <v>0.10185220882315059</v>
      </c>
      <c r="AN64" s="82">
        <f t="shared" ca="1" si="8"/>
        <v>0.66536826712983199</v>
      </c>
      <c r="AO64" s="80">
        <f ca="1">IF(AJ64=0,"",AN64/constantes!$B$3)</f>
        <v>8.3171033391228999</v>
      </c>
      <c r="AP64" s="639">
        <f ca="1">IF(AJ64=0,"",PV(constantes!$B$3,AA64,-AN64)*constantes!$B$3)</f>
        <v>0.52261469815358308</v>
      </c>
      <c r="AQ64" s="83">
        <f t="shared" si="9"/>
        <v>0.17</v>
      </c>
      <c r="AR64" s="483">
        <v>170</v>
      </c>
      <c r="AS64" s="383">
        <v>20</v>
      </c>
      <c r="AT64" s="383">
        <v>177.73</v>
      </c>
      <c r="AU64" s="399">
        <v>0.88</v>
      </c>
    </row>
  </sheetData>
  <autoFilter ref="A1:AU61" xr:uid="{00000000-0009-0000-0000-000005000000}"/>
  <conditionalFormatting sqref="AJ2:AK3 AJ20:AK23 AJ12:AK12 AJ34:AK34 AJ14:AK15 AJ9:AK9 AJ36:AK52">
    <cfRule type="cellIs" dxfId="93" priority="29" stopIfTrue="1" operator="equal">
      <formula>0</formula>
    </cfRule>
  </conditionalFormatting>
  <conditionalFormatting sqref="AJ16:AK16">
    <cfRule type="cellIs" dxfId="92" priority="28" stopIfTrue="1" operator="equal">
      <formula>0</formula>
    </cfRule>
  </conditionalFormatting>
  <conditionalFormatting sqref="AJ6:AK6 AJ8:AK8">
    <cfRule type="cellIs" dxfId="91" priority="27" stopIfTrue="1" operator="equal">
      <formula>0</formula>
    </cfRule>
  </conditionalFormatting>
  <conditionalFormatting sqref="AJ4:AK4">
    <cfRule type="cellIs" dxfId="90" priority="26" stopIfTrue="1" operator="equal">
      <formula>0</formula>
    </cfRule>
  </conditionalFormatting>
  <conditionalFormatting sqref="AJ5:AK5">
    <cfRule type="cellIs" dxfId="89" priority="25" stopIfTrue="1" operator="equal">
      <formula>0</formula>
    </cfRule>
  </conditionalFormatting>
  <conditionalFormatting sqref="AJ7:AK7">
    <cfRule type="cellIs" dxfId="88" priority="24" stopIfTrue="1" operator="equal">
      <formula>0</formula>
    </cfRule>
  </conditionalFormatting>
  <conditionalFormatting sqref="AJ32:AK32">
    <cfRule type="cellIs" dxfId="87" priority="23" stopIfTrue="1" operator="equal">
      <formula>0</formula>
    </cfRule>
  </conditionalFormatting>
  <conditionalFormatting sqref="AJ10:AK11">
    <cfRule type="cellIs" dxfId="86" priority="22" stopIfTrue="1" operator="equal">
      <formula>0</formula>
    </cfRule>
  </conditionalFormatting>
  <conditionalFormatting sqref="AJ35:AK35">
    <cfRule type="cellIs" dxfId="85" priority="21" stopIfTrue="1" operator="equal">
      <formula>0</formula>
    </cfRule>
  </conditionalFormatting>
  <conditionalFormatting sqref="AJ33:AK33">
    <cfRule type="cellIs" dxfId="84" priority="20" stopIfTrue="1" operator="equal">
      <formula>0</formula>
    </cfRule>
  </conditionalFormatting>
  <conditionalFormatting sqref="A65:A1048576 A1 A53">
    <cfRule type="duplicateValues" dxfId="83" priority="30"/>
  </conditionalFormatting>
  <conditionalFormatting sqref="A2:A23 A32:A40">
    <cfRule type="duplicateValues" dxfId="82" priority="31"/>
  </conditionalFormatting>
  <conditionalFormatting sqref="AJ13:AK13">
    <cfRule type="cellIs" dxfId="81" priority="19" stopIfTrue="1" operator="equal">
      <formula>0</formula>
    </cfRule>
  </conditionalFormatting>
  <conditionalFormatting sqref="AJ24:AK31">
    <cfRule type="cellIs" dxfId="80" priority="17" stopIfTrue="1" operator="equal">
      <formula>0</formula>
    </cfRule>
  </conditionalFormatting>
  <conditionalFormatting sqref="A24:A31">
    <cfRule type="duplicateValues" dxfId="79" priority="18"/>
  </conditionalFormatting>
  <conditionalFormatting sqref="AJ53:AK53">
    <cfRule type="cellIs" dxfId="78" priority="16" stopIfTrue="1" operator="equal">
      <formula>0</formula>
    </cfRule>
  </conditionalFormatting>
  <conditionalFormatting sqref="A41:A52">
    <cfRule type="duplicateValues" dxfId="77" priority="15"/>
  </conditionalFormatting>
  <conditionalFormatting sqref="AJ54:AK54">
    <cfRule type="cellIs" dxfId="76" priority="13" stopIfTrue="1" operator="equal">
      <formula>0</formula>
    </cfRule>
  </conditionalFormatting>
  <conditionalFormatting sqref="A54">
    <cfRule type="duplicateValues" dxfId="75" priority="14"/>
  </conditionalFormatting>
  <conditionalFormatting sqref="A55">
    <cfRule type="duplicateValues" dxfId="74" priority="12"/>
  </conditionalFormatting>
  <conditionalFormatting sqref="AJ55:AK55 AJ57:AK58">
    <cfRule type="cellIs" dxfId="73" priority="11" stopIfTrue="1" operator="equal">
      <formula>0</formula>
    </cfRule>
  </conditionalFormatting>
  <conditionalFormatting sqref="AJ17:AK17">
    <cfRule type="cellIs" dxfId="72" priority="10" stopIfTrue="1" operator="equal">
      <formula>0</formula>
    </cfRule>
  </conditionalFormatting>
  <conditionalFormatting sqref="AJ18:AK18">
    <cfRule type="cellIs" dxfId="71" priority="9" stopIfTrue="1" operator="equal">
      <formula>0</formula>
    </cfRule>
  </conditionalFormatting>
  <conditionalFormatting sqref="AJ19:AK19">
    <cfRule type="cellIs" dxfId="70" priority="8" stopIfTrue="1" operator="equal">
      <formula>0</formula>
    </cfRule>
  </conditionalFormatting>
  <conditionalFormatting sqref="A56:A60">
    <cfRule type="duplicateValues" dxfId="69" priority="7"/>
  </conditionalFormatting>
  <conditionalFormatting sqref="AJ59:AK59">
    <cfRule type="cellIs" dxfId="68" priority="6" stopIfTrue="1" operator="equal">
      <formula>0</formula>
    </cfRule>
  </conditionalFormatting>
  <conditionalFormatting sqref="AJ60:AK60">
    <cfRule type="cellIs" dxfId="67" priority="5" stopIfTrue="1" operator="equal">
      <formula>0</formula>
    </cfRule>
  </conditionalFormatting>
  <conditionalFormatting sqref="AJ56:AK56">
    <cfRule type="cellIs" dxfId="66" priority="4" stopIfTrue="1" operator="equal">
      <formula>0</formula>
    </cfRule>
  </conditionalFormatting>
  <conditionalFormatting sqref="AJ61:AK61">
    <cfRule type="cellIs" dxfId="65" priority="3" stopIfTrue="1" operator="equal">
      <formula>0</formula>
    </cfRule>
  </conditionalFormatting>
  <conditionalFormatting sqref="A62">
    <cfRule type="duplicateValues" dxfId="64" priority="2"/>
  </conditionalFormatting>
  <conditionalFormatting sqref="AJ62:AK64">
    <cfRule type="cellIs" dxfId="63" priority="1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>
    <tabColor theme="5" tint="0.39997558519241921"/>
  </sheetPr>
  <dimension ref="A1:AP110"/>
  <sheetViews>
    <sheetView zoomScale="80" zoomScaleNormal="80" workbookViewId="0">
      <pane xSplit="7" ySplit="1" topLeftCell="O2" activePane="bottomRight" state="frozen"/>
      <selection pane="bottomRight" activeCell="AC110" sqref="AC110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4" bestFit="1" customWidth="1"/>
    <col min="8" max="12" width="9.140625" style="134"/>
    <col min="13" max="21" width="9.140625" style="156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6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6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1" t="s">
        <v>266</v>
      </c>
      <c r="B1" s="401" t="s">
        <v>267</v>
      </c>
      <c r="C1" s="401" t="s">
        <v>268</v>
      </c>
      <c r="D1" s="401" t="s">
        <v>269</v>
      </c>
      <c r="E1" s="401" t="s">
        <v>137</v>
      </c>
      <c r="F1" s="401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2" t="s">
        <v>168</v>
      </c>
      <c r="N1" s="252" t="s">
        <v>169</v>
      </c>
      <c r="O1" s="252" t="s">
        <v>170</v>
      </c>
      <c r="P1" s="252" t="s">
        <v>171</v>
      </c>
      <c r="Q1" s="252" t="s">
        <v>172</v>
      </c>
      <c r="R1" s="252" t="s">
        <v>173</v>
      </c>
      <c r="S1" s="252" t="s">
        <v>174</v>
      </c>
      <c r="T1" s="252" t="s">
        <v>175</v>
      </c>
      <c r="U1" s="252" t="s">
        <v>176</v>
      </c>
      <c r="V1" s="401" t="s">
        <v>270</v>
      </c>
      <c r="W1" s="401" t="s">
        <v>271</v>
      </c>
      <c r="X1" s="401" t="s">
        <v>272</v>
      </c>
      <c r="Y1" s="401" t="s">
        <v>273</v>
      </c>
      <c r="Z1" s="401" t="s">
        <v>274</v>
      </c>
      <c r="AA1" s="401"/>
      <c r="AB1" s="401" t="s">
        <v>275</v>
      </c>
      <c r="AC1" s="401" t="s">
        <v>276</v>
      </c>
      <c r="AD1" s="401" t="s">
        <v>200</v>
      </c>
      <c r="AE1" s="401" t="s">
        <v>201</v>
      </c>
      <c r="AF1" s="401" t="s">
        <v>182</v>
      </c>
      <c r="AG1" s="401" t="s">
        <v>202</v>
      </c>
      <c r="AH1" s="401" t="s">
        <v>185</v>
      </c>
      <c r="AI1" s="401" t="s">
        <v>186</v>
      </c>
      <c r="AJ1" s="401" t="s">
        <v>135</v>
      </c>
      <c r="AK1" s="401" t="s">
        <v>277</v>
      </c>
      <c r="AL1" s="401" t="s">
        <v>278</v>
      </c>
      <c r="AM1" s="401" t="s">
        <v>279</v>
      </c>
      <c r="AN1" s="401" t="s">
        <v>280</v>
      </c>
      <c r="AO1" s="401"/>
      <c r="AP1" s="401"/>
    </row>
    <row r="2" spans="1:42" ht="13.9" thickTop="1">
      <c r="A2">
        <v>1501</v>
      </c>
      <c r="B2">
        <v>1501</v>
      </c>
      <c r="C2" s="541" t="s">
        <v>281</v>
      </c>
      <c r="D2" s="541" t="s">
        <v>281</v>
      </c>
      <c r="E2" t="s">
        <v>154</v>
      </c>
      <c r="F2">
        <v>3</v>
      </c>
      <c r="G2" s="134">
        <v>13.1</v>
      </c>
      <c r="H2" s="542">
        <v>0.32</v>
      </c>
      <c r="I2" s="542">
        <v>0.11310000000000001</v>
      </c>
      <c r="J2" s="134">
        <v>0</v>
      </c>
      <c r="K2" s="333">
        <v>1</v>
      </c>
      <c r="L2" s="333">
        <v>1</v>
      </c>
      <c r="M2" s="156">
        <v>1</v>
      </c>
      <c r="N2" s="156">
        <v>1</v>
      </c>
      <c r="O2" s="156">
        <v>1</v>
      </c>
      <c r="P2" s="156">
        <v>1</v>
      </c>
      <c r="Q2" s="156">
        <v>1</v>
      </c>
      <c r="R2" s="156">
        <v>1</v>
      </c>
      <c r="S2" s="156">
        <v>1</v>
      </c>
      <c r="T2" s="156">
        <v>1</v>
      </c>
      <c r="U2" s="156">
        <v>1</v>
      </c>
      <c r="W2" s="543"/>
      <c r="X2" s="543"/>
      <c r="Y2" s="543"/>
      <c r="Z2" s="543"/>
      <c r="AA2" s="543"/>
      <c r="AB2">
        <v>1900</v>
      </c>
      <c r="AC2" s="544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6">
        <v>351</v>
      </c>
      <c r="AM2" t="s">
        <v>282</v>
      </c>
    </row>
    <row r="3" spans="1:42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2">
        <v>640</v>
      </c>
      <c r="H3" s="333">
        <v>4.6900000000000004E-2</v>
      </c>
      <c r="I3" s="333">
        <v>0.11779999999999999</v>
      </c>
      <c r="J3" s="333">
        <v>0.94735845214464542</v>
      </c>
      <c r="K3" s="333">
        <v>1</v>
      </c>
      <c r="L3" s="114">
        <v>1</v>
      </c>
      <c r="M3" s="156">
        <v>1</v>
      </c>
      <c r="N3" s="156">
        <v>1</v>
      </c>
      <c r="O3" s="156">
        <v>1</v>
      </c>
      <c r="P3" s="156">
        <v>1</v>
      </c>
      <c r="Q3" s="156">
        <v>1</v>
      </c>
      <c r="R3" s="156">
        <v>1</v>
      </c>
      <c r="S3" s="156">
        <v>1</v>
      </c>
      <c r="T3" s="156">
        <v>1</v>
      </c>
      <c r="U3" s="156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2">
        <v>0.39</v>
      </c>
      <c r="AI3" s="152">
        <v>0</v>
      </c>
      <c r="AJ3" s="156">
        <v>303</v>
      </c>
      <c r="AM3" t="s">
        <v>216</v>
      </c>
    </row>
    <row r="4" spans="1:42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2">
        <v>1350</v>
      </c>
      <c r="H4" s="333">
        <v>1.4199999999999999E-2</v>
      </c>
      <c r="I4" s="333">
        <v>7.4400000000000008E-2</v>
      </c>
      <c r="J4" s="333">
        <v>0.8767541439346237</v>
      </c>
      <c r="K4" s="333">
        <v>1</v>
      </c>
      <c r="L4" s="114">
        <v>1</v>
      </c>
      <c r="M4" s="156">
        <v>1</v>
      </c>
      <c r="N4" s="156">
        <v>1</v>
      </c>
      <c r="O4" s="156">
        <v>1</v>
      </c>
      <c r="P4" s="156">
        <v>1</v>
      </c>
      <c r="Q4" s="156">
        <v>1</v>
      </c>
      <c r="R4" s="156">
        <v>1</v>
      </c>
      <c r="S4" s="156">
        <v>1</v>
      </c>
      <c r="T4" s="156">
        <v>1</v>
      </c>
      <c r="U4" s="156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2">
        <v>0.39</v>
      </c>
      <c r="AI4" s="152">
        <v>0</v>
      </c>
      <c r="AJ4" s="156">
        <v>303</v>
      </c>
      <c r="AM4" t="s">
        <v>216</v>
      </c>
    </row>
    <row r="5" spans="1:42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2">
        <v>1405</v>
      </c>
      <c r="H5" s="333">
        <v>0.02</v>
      </c>
      <c r="I5" s="333">
        <v>6.8400000000000002E-2</v>
      </c>
      <c r="J5" s="333">
        <v>1</v>
      </c>
      <c r="K5" s="333">
        <v>1</v>
      </c>
      <c r="L5" s="114">
        <v>1</v>
      </c>
      <c r="M5" s="156">
        <v>1</v>
      </c>
      <c r="N5" s="156">
        <v>1</v>
      </c>
      <c r="O5" s="156">
        <v>1</v>
      </c>
      <c r="P5" s="156">
        <v>1</v>
      </c>
      <c r="Q5" s="156">
        <v>1</v>
      </c>
      <c r="R5" s="156">
        <v>1</v>
      </c>
      <c r="S5" s="156">
        <v>1</v>
      </c>
      <c r="T5" s="156">
        <v>1</v>
      </c>
      <c r="U5" s="156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2">
        <v>0.39</v>
      </c>
      <c r="AI5" s="152">
        <v>0</v>
      </c>
      <c r="AJ5" s="156">
        <v>303</v>
      </c>
      <c r="AM5" t="s">
        <v>216</v>
      </c>
    </row>
    <row r="6" spans="1:42">
      <c r="A6">
        <v>1502</v>
      </c>
      <c r="B6">
        <v>1502</v>
      </c>
      <c r="C6" s="541" t="s">
        <v>287</v>
      </c>
      <c r="D6" s="541" t="s">
        <v>287</v>
      </c>
      <c r="E6" t="s">
        <v>154</v>
      </c>
      <c r="F6">
        <v>3</v>
      </c>
      <c r="G6" s="134">
        <v>11.5</v>
      </c>
      <c r="H6" s="542">
        <v>0.34860000000000002</v>
      </c>
      <c r="I6" s="542">
        <v>0.1207</v>
      </c>
      <c r="J6" s="134">
        <v>0</v>
      </c>
      <c r="K6" s="333">
        <v>1</v>
      </c>
      <c r="L6" s="333">
        <v>1</v>
      </c>
      <c r="M6" s="156">
        <v>1</v>
      </c>
      <c r="N6" s="156">
        <v>1</v>
      </c>
      <c r="O6" s="156">
        <v>1</v>
      </c>
      <c r="P6" s="156">
        <v>1</v>
      </c>
      <c r="Q6" s="156">
        <v>1</v>
      </c>
      <c r="R6" s="156">
        <v>1</v>
      </c>
      <c r="S6" s="156">
        <v>1</v>
      </c>
      <c r="T6" s="156">
        <v>1</v>
      </c>
      <c r="U6" s="156">
        <v>1</v>
      </c>
      <c r="W6" s="543"/>
      <c r="X6" s="543"/>
      <c r="Y6" s="543"/>
      <c r="Z6" s="543"/>
      <c r="AA6" s="543"/>
      <c r="AB6">
        <v>1900</v>
      </c>
      <c r="AC6" s="544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6">
        <v>351</v>
      </c>
      <c r="AM6" t="s">
        <v>282</v>
      </c>
    </row>
    <row r="7" spans="1:42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2">
        <v>529</v>
      </c>
      <c r="H7" s="333">
        <v>5.7699999999999994E-2</v>
      </c>
      <c r="I7" s="333">
        <v>4.7800000000000002E-2</v>
      </c>
      <c r="J7" s="333">
        <v>0</v>
      </c>
      <c r="K7" s="333">
        <v>0</v>
      </c>
      <c r="L7" s="114">
        <v>1</v>
      </c>
      <c r="M7" s="156">
        <v>1</v>
      </c>
      <c r="N7" s="156">
        <v>1</v>
      </c>
      <c r="O7" s="156">
        <v>1</v>
      </c>
      <c r="P7" s="156">
        <v>1</v>
      </c>
      <c r="Q7" s="156">
        <v>1</v>
      </c>
      <c r="R7" s="156">
        <v>1</v>
      </c>
      <c r="S7" s="156">
        <v>1</v>
      </c>
      <c r="T7" s="156">
        <v>1</v>
      </c>
      <c r="U7" s="156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6">
        <v>2030</v>
      </c>
      <c r="AD7">
        <v>0</v>
      </c>
      <c r="AE7">
        <v>0</v>
      </c>
      <c r="AF7" s="24">
        <v>12</v>
      </c>
      <c r="AG7" s="24">
        <v>305.83333333333297</v>
      </c>
      <c r="AH7" s="152">
        <v>0.57999999999999996</v>
      </c>
      <c r="AI7" s="152">
        <v>0.37212999999999996</v>
      </c>
      <c r="AJ7" s="156">
        <v>301</v>
      </c>
      <c r="AM7" t="s">
        <v>289</v>
      </c>
    </row>
    <row r="8" spans="1:42">
      <c r="A8">
        <f>A7+1</f>
        <v>13</v>
      </c>
      <c r="B8">
        <f>B7+1</f>
        <v>13</v>
      </c>
      <c r="C8" s="541" t="s">
        <v>290</v>
      </c>
      <c r="D8" s="541" t="s">
        <v>291</v>
      </c>
      <c r="E8" t="s">
        <v>154</v>
      </c>
      <c r="F8">
        <v>3</v>
      </c>
      <c r="G8" s="134">
        <v>31</v>
      </c>
      <c r="H8" s="542">
        <v>6.9099999999999995E-2</v>
      </c>
      <c r="I8" s="542">
        <v>4.2000000000000003E-2</v>
      </c>
      <c r="J8" s="134">
        <v>0</v>
      </c>
      <c r="K8" s="333">
        <v>0.98</v>
      </c>
      <c r="L8" s="333">
        <v>1</v>
      </c>
      <c r="M8" s="156">
        <v>1</v>
      </c>
      <c r="N8" s="156">
        <v>1</v>
      </c>
      <c r="O8" s="156">
        <v>1</v>
      </c>
      <c r="P8" s="156">
        <v>1</v>
      </c>
      <c r="Q8" s="156">
        <v>1</v>
      </c>
      <c r="R8" s="156">
        <v>1</v>
      </c>
      <c r="S8" s="156">
        <v>1</v>
      </c>
      <c r="T8" s="156">
        <v>1</v>
      </c>
      <c r="U8" s="156">
        <v>1</v>
      </c>
      <c r="W8" s="543"/>
      <c r="X8" s="543"/>
      <c r="Y8" s="543"/>
      <c r="Z8" s="543"/>
      <c r="AA8" s="543"/>
      <c r="AB8">
        <v>1900</v>
      </c>
      <c r="AC8" s="544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6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2">
        <v>530</v>
      </c>
      <c r="H9" s="333">
        <v>4.3899999999999995E-2</v>
      </c>
      <c r="I9" s="333">
        <v>3.6600000000000001E-2</v>
      </c>
      <c r="J9" s="333">
        <v>0.5</v>
      </c>
      <c r="K9" s="333">
        <v>1</v>
      </c>
      <c r="L9" s="114">
        <v>1</v>
      </c>
      <c r="M9" s="156">
        <v>1</v>
      </c>
      <c r="N9" s="156">
        <v>1</v>
      </c>
      <c r="O9" s="156">
        <v>1</v>
      </c>
      <c r="P9" s="156">
        <v>1</v>
      </c>
      <c r="Q9" s="156">
        <v>1</v>
      </c>
      <c r="R9" s="156">
        <v>1</v>
      </c>
      <c r="S9" s="156">
        <v>1</v>
      </c>
      <c r="T9" s="156">
        <v>1</v>
      </c>
      <c r="U9" s="156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6">
        <v>2033</v>
      </c>
      <c r="AD9">
        <v>0</v>
      </c>
      <c r="AE9">
        <v>0</v>
      </c>
      <c r="AF9" s="24">
        <v>211</v>
      </c>
      <c r="AG9" s="24">
        <v>175</v>
      </c>
      <c r="AH9" s="152">
        <v>0.57999999999999996</v>
      </c>
      <c r="AI9" s="152">
        <v>0.37212999999999996</v>
      </c>
      <c r="AJ9" s="156">
        <v>302</v>
      </c>
      <c r="AM9" t="s">
        <v>289</v>
      </c>
    </row>
    <row r="10" spans="1:42">
      <c r="A10">
        <f>A9+1</f>
        <v>212</v>
      </c>
      <c r="B10">
        <f>B9+1</f>
        <v>212</v>
      </c>
      <c r="C10" s="541" t="s">
        <v>294</v>
      </c>
      <c r="D10" s="541" t="s">
        <v>294</v>
      </c>
      <c r="E10" t="s">
        <v>154</v>
      </c>
      <c r="F10">
        <v>3</v>
      </c>
      <c r="G10" s="134">
        <v>11.5</v>
      </c>
      <c r="H10" s="542">
        <v>0.31519999999999998</v>
      </c>
      <c r="I10" s="542">
        <v>0.1183</v>
      </c>
      <c r="J10" s="134">
        <v>0</v>
      </c>
      <c r="K10" s="333">
        <v>1</v>
      </c>
      <c r="L10" s="333">
        <v>1</v>
      </c>
      <c r="M10" s="156">
        <v>1</v>
      </c>
      <c r="N10" s="156">
        <v>1</v>
      </c>
      <c r="O10" s="156">
        <v>1</v>
      </c>
      <c r="P10" s="156">
        <v>1</v>
      </c>
      <c r="Q10" s="156">
        <v>1</v>
      </c>
      <c r="R10" s="156">
        <v>1</v>
      </c>
      <c r="S10" s="156">
        <v>1</v>
      </c>
      <c r="T10" s="156">
        <v>1</v>
      </c>
      <c r="U10" s="156">
        <v>1</v>
      </c>
      <c r="W10" s="543"/>
      <c r="X10" s="543"/>
      <c r="Y10" s="543"/>
      <c r="Z10" s="543"/>
      <c r="AA10" s="543"/>
      <c r="AB10">
        <v>1900</v>
      </c>
      <c r="AC10" s="544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6">
        <v>351</v>
      </c>
      <c r="AM10" t="s">
        <v>282</v>
      </c>
    </row>
    <row r="11" spans="1:42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2">
        <v>346.8</v>
      </c>
      <c r="H11" s="333">
        <v>0.25290000000000001</v>
      </c>
      <c r="I11" s="333">
        <v>0.1663</v>
      </c>
      <c r="J11" s="333">
        <v>0</v>
      </c>
      <c r="K11" s="333">
        <v>0</v>
      </c>
      <c r="L11" s="114">
        <v>1</v>
      </c>
      <c r="M11" s="156">
        <v>1</v>
      </c>
      <c r="N11" s="156">
        <v>1</v>
      </c>
      <c r="O11" s="156">
        <v>1</v>
      </c>
      <c r="P11" s="156">
        <v>1</v>
      </c>
      <c r="Q11" s="156">
        <v>1</v>
      </c>
      <c r="R11" s="156">
        <v>1</v>
      </c>
      <c r="S11" s="156">
        <v>1</v>
      </c>
      <c r="T11" s="156">
        <v>1</v>
      </c>
      <c r="U11" s="156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6">
        <v>2026</v>
      </c>
      <c r="AD11">
        <v>0</v>
      </c>
      <c r="AE11">
        <v>0</v>
      </c>
      <c r="AF11" s="24">
        <v>93</v>
      </c>
      <c r="AG11" s="24">
        <v>229.5</v>
      </c>
      <c r="AH11" s="152">
        <v>0.36</v>
      </c>
      <c r="AI11" s="152">
        <v>0.73326000000000002</v>
      </c>
      <c r="AJ11" s="156">
        <v>351</v>
      </c>
      <c r="AM11" t="s">
        <v>282</v>
      </c>
    </row>
    <row r="12" spans="1:42">
      <c r="A12">
        <f t="shared" ref="A12:B14" si="0">A11+1</f>
        <v>94</v>
      </c>
      <c r="B12">
        <f t="shared" si="0"/>
        <v>94</v>
      </c>
      <c r="C12" s="541" t="s">
        <v>296</v>
      </c>
      <c r="D12" s="541" t="s">
        <v>296</v>
      </c>
      <c r="E12" t="s">
        <v>154</v>
      </c>
      <c r="F12">
        <v>3</v>
      </c>
      <c r="G12" s="134">
        <v>150</v>
      </c>
      <c r="H12" s="542">
        <v>0.1202</v>
      </c>
      <c r="I12" s="542">
        <v>2.7000000000000001E-3</v>
      </c>
      <c r="J12" s="134">
        <v>0</v>
      </c>
      <c r="K12" s="333">
        <v>1</v>
      </c>
      <c r="L12" s="333">
        <v>1</v>
      </c>
      <c r="M12" s="156">
        <v>1</v>
      </c>
      <c r="N12" s="156">
        <v>1</v>
      </c>
      <c r="O12" s="156">
        <v>1</v>
      </c>
      <c r="P12" s="156">
        <v>1</v>
      </c>
      <c r="Q12" s="156">
        <v>1</v>
      </c>
      <c r="R12" s="156">
        <v>1</v>
      </c>
      <c r="S12" s="156">
        <v>1</v>
      </c>
      <c r="T12" s="156">
        <v>1</v>
      </c>
      <c r="U12" s="156">
        <v>1</v>
      </c>
      <c r="W12" s="543"/>
      <c r="X12" s="543"/>
      <c r="Y12" s="543"/>
      <c r="Z12" s="543"/>
      <c r="AA12" s="543"/>
      <c r="AB12">
        <v>1900</v>
      </c>
      <c r="AC12" s="544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6">
        <v>341</v>
      </c>
      <c r="AM12" t="s">
        <v>292</v>
      </c>
    </row>
    <row r="13" spans="1:42">
      <c r="A13">
        <f t="shared" si="0"/>
        <v>95</v>
      </c>
      <c r="B13">
        <f t="shared" si="0"/>
        <v>95</v>
      </c>
      <c r="C13" s="541" t="s">
        <v>297</v>
      </c>
      <c r="D13" s="541" t="s">
        <v>297</v>
      </c>
      <c r="E13" t="s">
        <v>154</v>
      </c>
      <c r="F13">
        <v>3</v>
      </c>
      <c r="G13" s="134">
        <v>169.1</v>
      </c>
      <c r="H13" s="542">
        <v>5.2699999999999997E-2</v>
      </c>
      <c r="I13" s="542">
        <v>1.0700000000000001E-2</v>
      </c>
      <c r="J13" s="134">
        <v>0</v>
      </c>
      <c r="K13" s="333">
        <v>1</v>
      </c>
      <c r="L13" s="333">
        <v>1</v>
      </c>
      <c r="M13" s="156">
        <v>1</v>
      </c>
      <c r="N13" s="156">
        <v>1</v>
      </c>
      <c r="O13" s="156">
        <v>1</v>
      </c>
      <c r="P13" s="156">
        <v>1</v>
      </c>
      <c r="Q13" s="156">
        <v>1</v>
      </c>
      <c r="R13" s="156">
        <v>1</v>
      </c>
      <c r="S13" s="156">
        <v>1</v>
      </c>
      <c r="T13" s="156">
        <v>1</v>
      </c>
      <c r="U13" s="156">
        <v>1</v>
      </c>
      <c r="W13" s="543"/>
      <c r="X13" s="543"/>
      <c r="Y13" s="543"/>
      <c r="Z13" s="543"/>
      <c r="AA13" s="543"/>
      <c r="AB13">
        <v>1900</v>
      </c>
      <c r="AC13" s="544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6">
        <v>341</v>
      </c>
      <c r="AM13" t="s">
        <v>292</v>
      </c>
    </row>
    <row r="14" spans="1:42">
      <c r="A14">
        <f t="shared" si="0"/>
        <v>96</v>
      </c>
      <c r="B14">
        <f t="shared" si="0"/>
        <v>96</v>
      </c>
      <c r="C14" s="541" t="s">
        <v>298</v>
      </c>
      <c r="D14" s="541" t="s">
        <v>298</v>
      </c>
      <c r="E14" t="s">
        <v>154</v>
      </c>
      <c r="F14">
        <v>3</v>
      </c>
      <c r="G14" s="134">
        <v>13.1</v>
      </c>
      <c r="H14" s="542">
        <v>0.34749999999999998</v>
      </c>
      <c r="I14" s="542">
        <v>0.1174</v>
      </c>
      <c r="J14" s="134">
        <v>0</v>
      </c>
      <c r="K14" s="333">
        <v>1</v>
      </c>
      <c r="L14" s="333">
        <v>1</v>
      </c>
      <c r="M14" s="156">
        <v>1</v>
      </c>
      <c r="N14" s="156">
        <v>1</v>
      </c>
      <c r="O14" s="156">
        <v>1</v>
      </c>
      <c r="P14" s="156">
        <v>1</v>
      </c>
      <c r="Q14" s="156">
        <v>1</v>
      </c>
      <c r="R14" s="156">
        <v>1</v>
      </c>
      <c r="S14" s="156">
        <v>1</v>
      </c>
      <c r="T14" s="156">
        <v>1</v>
      </c>
      <c r="U14" s="156">
        <v>1</v>
      </c>
      <c r="W14" s="543"/>
      <c r="X14" s="543"/>
      <c r="Y14" s="543"/>
      <c r="Z14" s="543"/>
      <c r="AA14" s="543"/>
      <c r="AB14">
        <v>1900</v>
      </c>
      <c r="AC14" s="544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6">
        <v>351</v>
      </c>
      <c r="AM14" t="s">
        <v>282</v>
      </c>
    </row>
    <row r="15" spans="1:42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0">
        <f>350+35.36</f>
        <v>385.36</v>
      </c>
      <c r="H15" s="333">
        <v>0.20440000000000003</v>
      </c>
      <c r="I15" s="333">
        <v>0.13449999999999998</v>
      </c>
      <c r="J15" s="333">
        <v>0.87134351585365966</v>
      </c>
      <c r="K15" s="333">
        <v>1</v>
      </c>
      <c r="L15" s="114">
        <v>1</v>
      </c>
      <c r="M15" s="156">
        <v>1</v>
      </c>
      <c r="N15" s="156">
        <v>1</v>
      </c>
      <c r="O15" s="156">
        <v>1</v>
      </c>
      <c r="P15" s="156">
        <v>1</v>
      </c>
      <c r="Q15" s="156">
        <v>1</v>
      </c>
      <c r="R15" s="156">
        <v>1</v>
      </c>
      <c r="S15" s="156">
        <v>1</v>
      </c>
      <c r="T15" s="156">
        <v>1</v>
      </c>
      <c r="U15" s="156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2">
        <v>0.39</v>
      </c>
      <c r="AI15" s="152">
        <v>0.95356799999999997</v>
      </c>
      <c r="AJ15" s="156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2">
        <v>248.6</v>
      </c>
      <c r="H16" s="333">
        <v>1.9900000000000001E-2</v>
      </c>
      <c r="I16" s="333">
        <v>3.49E-2</v>
      </c>
      <c r="J16" s="333">
        <v>0.5</v>
      </c>
      <c r="K16" s="333">
        <v>1</v>
      </c>
      <c r="L16" s="114">
        <v>1</v>
      </c>
      <c r="M16" s="156">
        <v>1</v>
      </c>
      <c r="N16" s="156">
        <v>1</v>
      </c>
      <c r="O16" s="156">
        <v>1</v>
      </c>
      <c r="P16" s="156">
        <v>1</v>
      </c>
      <c r="Q16" s="156">
        <v>1</v>
      </c>
      <c r="R16" s="156">
        <v>1</v>
      </c>
      <c r="S16" s="156">
        <v>1</v>
      </c>
      <c r="T16" s="156">
        <v>1</v>
      </c>
      <c r="U16" s="156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6">
        <v>2021</v>
      </c>
      <c r="AD16">
        <v>0</v>
      </c>
      <c r="AE16">
        <v>0</v>
      </c>
      <c r="AF16" s="24">
        <v>64</v>
      </c>
      <c r="AG16" s="24">
        <v>176.666666666667</v>
      </c>
      <c r="AH16" s="152">
        <v>0.57999999999999996</v>
      </c>
      <c r="AI16" s="152">
        <v>0.37212999999999996</v>
      </c>
      <c r="AJ16" s="156">
        <v>302</v>
      </c>
      <c r="AM16" t="s">
        <v>289</v>
      </c>
    </row>
    <row r="17" spans="1:40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19">
        <v>1</v>
      </c>
      <c r="G17" s="502">
        <v>36</v>
      </c>
      <c r="H17" s="114">
        <v>0</v>
      </c>
      <c r="I17" s="114">
        <v>0</v>
      </c>
      <c r="J17" s="549">
        <v>0</v>
      </c>
      <c r="K17" s="333">
        <v>0</v>
      </c>
      <c r="L17" s="333">
        <v>1</v>
      </c>
      <c r="M17" s="156">
        <v>1</v>
      </c>
      <c r="N17" s="156">
        <v>1</v>
      </c>
      <c r="O17" s="156">
        <v>1</v>
      </c>
      <c r="P17" s="156">
        <v>1</v>
      </c>
      <c r="Q17" s="156">
        <v>1</v>
      </c>
      <c r="R17" s="156">
        <v>1</v>
      </c>
      <c r="S17" s="156">
        <v>1</v>
      </c>
      <c r="T17" s="156">
        <v>1</v>
      </c>
      <c r="U17" s="156">
        <v>1</v>
      </c>
      <c r="V17" s="59"/>
      <c r="W17" s="59"/>
      <c r="X17" s="59"/>
      <c r="Y17" s="59"/>
      <c r="Z17" s="59"/>
      <c r="AA17" s="59"/>
      <c r="AB17">
        <v>1900</v>
      </c>
      <c r="AC17" s="156">
        <v>2026</v>
      </c>
      <c r="AD17">
        <v>0</v>
      </c>
      <c r="AE17">
        <v>0</v>
      </c>
      <c r="AF17" s="24">
        <v>232</v>
      </c>
      <c r="AG17" s="24">
        <v>195</v>
      </c>
      <c r="AH17" s="152">
        <v>0.36</v>
      </c>
      <c r="AI17">
        <v>0.73</v>
      </c>
      <c r="AJ17" s="156">
        <v>341</v>
      </c>
      <c r="AM17" t="s">
        <v>292</v>
      </c>
    </row>
    <row r="18" spans="1:40">
      <c r="A18">
        <f t="shared" si="1"/>
        <v>66</v>
      </c>
      <c r="B18">
        <f t="shared" si="1"/>
        <v>66</v>
      </c>
      <c r="C18" s="541" t="s">
        <v>303</v>
      </c>
      <c r="D18" s="541" t="s">
        <v>303</v>
      </c>
      <c r="E18" t="s">
        <v>154</v>
      </c>
      <c r="F18">
        <v>3</v>
      </c>
      <c r="G18" s="134">
        <v>14.8</v>
      </c>
      <c r="H18" s="542">
        <v>0.31850000000000001</v>
      </c>
      <c r="I18" s="542">
        <v>0.12720000000000001</v>
      </c>
      <c r="J18" s="134">
        <v>0</v>
      </c>
      <c r="K18" s="333">
        <v>1</v>
      </c>
      <c r="L18" s="333">
        <v>1</v>
      </c>
      <c r="M18" s="156">
        <v>1</v>
      </c>
      <c r="N18" s="156">
        <v>1</v>
      </c>
      <c r="O18" s="156">
        <v>1</v>
      </c>
      <c r="P18" s="156">
        <v>1</v>
      </c>
      <c r="Q18" s="156">
        <v>1</v>
      </c>
      <c r="R18" s="156">
        <v>1</v>
      </c>
      <c r="S18" s="156">
        <v>1</v>
      </c>
      <c r="T18" s="156">
        <v>1</v>
      </c>
      <c r="U18" s="156">
        <v>1</v>
      </c>
      <c r="W18" s="543"/>
      <c r="X18" s="543"/>
      <c r="Y18" s="543"/>
      <c r="Z18" s="543"/>
      <c r="AA18" s="543"/>
      <c r="AB18">
        <v>1900</v>
      </c>
      <c r="AC18" s="544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6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19">
        <v>1</v>
      </c>
      <c r="G19" s="502">
        <v>216</v>
      </c>
      <c r="H19" s="333">
        <v>4.82E-2</v>
      </c>
      <c r="I19" s="114">
        <v>3.6400000000000002E-2</v>
      </c>
      <c r="J19" s="333">
        <v>0.43613154460086162</v>
      </c>
      <c r="K19" s="333">
        <v>1</v>
      </c>
      <c r="L19" s="333">
        <v>1</v>
      </c>
      <c r="M19" s="156">
        <v>1</v>
      </c>
      <c r="N19" s="156">
        <v>1</v>
      </c>
      <c r="O19" s="156">
        <v>1</v>
      </c>
      <c r="P19" s="156">
        <v>1</v>
      </c>
      <c r="Q19" s="156">
        <v>1</v>
      </c>
      <c r="R19" s="156">
        <v>1</v>
      </c>
      <c r="S19" s="156">
        <v>1</v>
      </c>
      <c r="T19" s="156">
        <v>1</v>
      </c>
      <c r="U19" s="156">
        <v>1</v>
      </c>
      <c r="V19" s="59"/>
      <c r="W19" s="59"/>
      <c r="X19" s="59"/>
      <c r="Y19" s="59"/>
      <c r="Z19" s="59"/>
      <c r="AA19" s="59"/>
      <c r="AB19">
        <v>1900</v>
      </c>
      <c r="AC19" s="156">
        <v>2024</v>
      </c>
      <c r="AD19">
        <v>0</v>
      </c>
      <c r="AE19">
        <v>0</v>
      </c>
      <c r="AF19" s="24">
        <v>234</v>
      </c>
      <c r="AG19" s="24">
        <v>195</v>
      </c>
      <c r="AH19" s="152">
        <v>0.4</v>
      </c>
      <c r="AI19" s="152">
        <v>0.5</v>
      </c>
      <c r="AJ19" s="156">
        <v>302</v>
      </c>
      <c r="AM19" t="s">
        <v>289</v>
      </c>
    </row>
    <row r="20" spans="1:40">
      <c r="A20">
        <f t="shared" si="1"/>
        <v>68</v>
      </c>
      <c r="B20">
        <f t="shared" si="1"/>
        <v>68</v>
      </c>
      <c r="C20" s="541" t="s">
        <v>305</v>
      </c>
      <c r="D20" s="541" t="s">
        <v>305</v>
      </c>
      <c r="E20" t="s">
        <v>154</v>
      </c>
      <c r="F20">
        <v>3</v>
      </c>
      <c r="G20" s="134">
        <v>13.1</v>
      </c>
      <c r="H20" s="333">
        <v>0.35799999999999998</v>
      </c>
      <c r="I20" s="542">
        <v>0.11840000000000001</v>
      </c>
      <c r="J20" s="134">
        <v>0</v>
      </c>
      <c r="K20" s="333">
        <v>1</v>
      </c>
      <c r="L20" s="333">
        <v>1</v>
      </c>
      <c r="M20" s="156">
        <v>1</v>
      </c>
      <c r="N20" s="156">
        <v>1</v>
      </c>
      <c r="O20" s="156">
        <v>1</v>
      </c>
      <c r="P20" s="156">
        <v>1</v>
      </c>
      <c r="Q20" s="156">
        <v>1</v>
      </c>
      <c r="R20" s="156">
        <v>1</v>
      </c>
      <c r="S20" s="156">
        <v>1</v>
      </c>
      <c r="T20" s="156">
        <v>1</v>
      </c>
      <c r="U20" s="156">
        <v>1</v>
      </c>
      <c r="W20" s="543"/>
      <c r="X20" s="543"/>
      <c r="Y20" s="543"/>
      <c r="Z20" s="543"/>
      <c r="AA20" s="543"/>
      <c r="AB20">
        <v>1900</v>
      </c>
      <c r="AC20" s="544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6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2">
        <v>200</v>
      </c>
      <c r="H21" s="333">
        <v>6.5700000000000008E-2</v>
      </c>
      <c r="I21" s="333">
        <v>0.1208</v>
      </c>
      <c r="J21" s="333">
        <v>0</v>
      </c>
      <c r="K21" s="333">
        <v>0</v>
      </c>
      <c r="L21" s="114">
        <v>1</v>
      </c>
      <c r="M21" s="156">
        <v>1</v>
      </c>
      <c r="N21" s="156">
        <v>1</v>
      </c>
      <c r="O21" s="156">
        <v>1</v>
      </c>
      <c r="P21" s="156">
        <v>1</v>
      </c>
      <c r="Q21" s="156">
        <v>1</v>
      </c>
      <c r="R21" s="156">
        <v>1</v>
      </c>
      <c r="S21" s="156">
        <v>1</v>
      </c>
      <c r="T21" s="156">
        <v>1</v>
      </c>
      <c r="U21" s="156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6">
        <v>2030</v>
      </c>
      <c r="AD21">
        <v>0</v>
      </c>
      <c r="AE21">
        <v>0</v>
      </c>
      <c r="AF21" s="24">
        <v>50</v>
      </c>
      <c r="AG21" s="24">
        <v>0.57999999999999996</v>
      </c>
      <c r="AH21" s="152">
        <v>0.57999999999999996</v>
      </c>
      <c r="AI21" s="152">
        <v>0.37212999999999996</v>
      </c>
      <c r="AJ21" s="156">
        <v>301</v>
      </c>
      <c r="AM21" t="s">
        <v>289</v>
      </c>
    </row>
    <row r="22" spans="1:40">
      <c r="A22">
        <f>A21+1</f>
        <v>51</v>
      </c>
      <c r="B22">
        <f>B21+1</f>
        <v>51</v>
      </c>
      <c r="C22" s="541" t="s">
        <v>307</v>
      </c>
      <c r="D22" s="541" t="s">
        <v>307</v>
      </c>
      <c r="E22" t="s">
        <v>148</v>
      </c>
      <c r="F22">
        <v>1</v>
      </c>
      <c r="G22" s="134">
        <v>44.4</v>
      </c>
      <c r="H22" s="333">
        <v>0.1255</v>
      </c>
      <c r="I22" s="542">
        <v>1.7000000000000001E-2</v>
      </c>
      <c r="J22" s="134">
        <v>0</v>
      </c>
      <c r="K22" s="333">
        <v>0.85</v>
      </c>
      <c r="L22" s="333">
        <v>1</v>
      </c>
      <c r="M22" s="156">
        <v>1</v>
      </c>
      <c r="N22" s="156">
        <v>1</v>
      </c>
      <c r="O22" s="156">
        <v>1</v>
      </c>
      <c r="P22" s="156">
        <v>1</v>
      </c>
      <c r="Q22" s="156">
        <v>1</v>
      </c>
      <c r="R22" s="156">
        <v>1</v>
      </c>
      <c r="S22" s="156">
        <v>1</v>
      </c>
      <c r="T22" s="156">
        <v>1</v>
      </c>
      <c r="U22" s="156">
        <v>1</v>
      </c>
      <c r="W22" s="543"/>
      <c r="X22" s="543"/>
      <c r="Y22" s="543"/>
      <c r="Z22" s="543"/>
      <c r="AA22" s="543"/>
      <c r="AB22">
        <v>1900</v>
      </c>
      <c r="AC22" s="544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6">
        <v>351</v>
      </c>
      <c r="AM22" t="s">
        <v>282</v>
      </c>
    </row>
    <row r="23" spans="1:40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2">
        <v>490</v>
      </c>
      <c r="H23" s="333">
        <v>1.0700000000000001E-2</v>
      </c>
      <c r="I23" s="333">
        <v>5.16E-2</v>
      </c>
      <c r="J23" s="333">
        <v>0.93</v>
      </c>
      <c r="K23" s="333">
        <v>0.93</v>
      </c>
      <c r="L23" s="114">
        <v>1</v>
      </c>
      <c r="M23" s="156">
        <v>1</v>
      </c>
      <c r="N23" s="156">
        <v>1</v>
      </c>
      <c r="O23" s="156">
        <v>1</v>
      </c>
      <c r="P23" s="156">
        <v>1</v>
      </c>
      <c r="Q23" s="156">
        <v>1</v>
      </c>
      <c r="R23" s="156">
        <v>1</v>
      </c>
      <c r="S23" s="156">
        <v>1</v>
      </c>
      <c r="T23" s="156">
        <v>1</v>
      </c>
      <c r="U23" s="156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2030</v>
      </c>
      <c r="AD23">
        <v>0</v>
      </c>
      <c r="AE23">
        <v>0</v>
      </c>
      <c r="AF23" s="24">
        <v>183</v>
      </c>
      <c r="AG23" s="24">
        <v>1058.8235294117646</v>
      </c>
      <c r="AH23" s="152">
        <v>0.36</v>
      </c>
      <c r="AI23" s="152">
        <v>0</v>
      </c>
      <c r="AJ23" s="156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2">
        <v>385.9</v>
      </c>
      <c r="H24" s="333">
        <v>0.10880000000000001</v>
      </c>
      <c r="I24" s="333">
        <v>2.2599999999999999E-2</v>
      </c>
      <c r="J24" s="333">
        <v>0</v>
      </c>
      <c r="K24" s="333">
        <v>1</v>
      </c>
      <c r="L24" s="114">
        <v>1</v>
      </c>
      <c r="M24" s="156">
        <v>1</v>
      </c>
      <c r="N24" s="156">
        <v>1</v>
      </c>
      <c r="O24" s="156">
        <v>1</v>
      </c>
      <c r="P24" s="156">
        <v>1</v>
      </c>
      <c r="Q24" s="156">
        <v>1</v>
      </c>
      <c r="R24" s="156">
        <v>1</v>
      </c>
      <c r="S24" s="156">
        <v>1</v>
      </c>
      <c r="T24" s="156">
        <v>1</v>
      </c>
      <c r="U24" s="156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6">
        <v>2023</v>
      </c>
      <c r="AD24">
        <v>0</v>
      </c>
      <c r="AE24">
        <v>0</v>
      </c>
      <c r="AF24" s="24">
        <v>62</v>
      </c>
      <c r="AG24" s="24">
        <v>244.166666666667</v>
      </c>
      <c r="AH24" s="152">
        <v>0.4</v>
      </c>
      <c r="AI24" s="152">
        <v>0.50237550000000009</v>
      </c>
      <c r="AJ24" s="156">
        <v>301</v>
      </c>
      <c r="AM24" t="s">
        <v>289</v>
      </c>
    </row>
    <row r="25" spans="1:40">
      <c r="A25">
        <f>A24+1</f>
        <v>63</v>
      </c>
      <c r="B25">
        <f>B24+1</f>
        <v>63</v>
      </c>
      <c r="C25" s="541" t="s">
        <v>311</v>
      </c>
      <c r="D25" s="541" t="s">
        <v>311</v>
      </c>
      <c r="E25" t="s">
        <v>154</v>
      </c>
      <c r="F25">
        <v>3</v>
      </c>
      <c r="G25" s="134">
        <v>14.8</v>
      </c>
      <c r="H25" s="333">
        <v>0.32939999999999997</v>
      </c>
      <c r="I25" s="542">
        <v>0.11320000000000001</v>
      </c>
      <c r="J25" s="134">
        <v>0</v>
      </c>
      <c r="K25" s="333">
        <v>1</v>
      </c>
      <c r="L25" s="333">
        <v>1</v>
      </c>
      <c r="M25" s="156">
        <v>1</v>
      </c>
      <c r="N25" s="156">
        <v>1</v>
      </c>
      <c r="O25" s="156">
        <v>1</v>
      </c>
      <c r="P25" s="156">
        <v>1</v>
      </c>
      <c r="Q25" s="156">
        <v>1</v>
      </c>
      <c r="R25" s="156">
        <v>1</v>
      </c>
      <c r="S25" s="156">
        <v>1</v>
      </c>
      <c r="T25" s="156">
        <v>1</v>
      </c>
      <c r="U25" s="156">
        <v>1</v>
      </c>
      <c r="W25" s="543"/>
      <c r="X25" s="543"/>
      <c r="Y25" s="543"/>
      <c r="Z25" s="543"/>
      <c r="AA25" s="543"/>
      <c r="AB25">
        <v>1900</v>
      </c>
      <c r="AC25" s="544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6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2">
        <v>138</v>
      </c>
      <c r="H26" s="333">
        <v>0.21859999999999999</v>
      </c>
      <c r="I26" s="333">
        <v>6.5799999999999997E-2</v>
      </c>
      <c r="J26" s="333">
        <v>0.5</v>
      </c>
      <c r="K26" s="333">
        <v>1</v>
      </c>
      <c r="L26" s="114">
        <v>1</v>
      </c>
      <c r="M26" s="156">
        <v>1</v>
      </c>
      <c r="N26" s="156">
        <v>1</v>
      </c>
      <c r="O26" s="156">
        <v>1</v>
      </c>
      <c r="P26" s="156">
        <v>1</v>
      </c>
      <c r="Q26" s="156">
        <v>1</v>
      </c>
      <c r="R26" s="156">
        <v>1</v>
      </c>
      <c r="S26" s="156">
        <v>1</v>
      </c>
      <c r="T26" s="156">
        <v>1</v>
      </c>
      <c r="U26" s="156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6">
        <v>2023</v>
      </c>
      <c r="AD26">
        <v>0</v>
      </c>
      <c r="AE26">
        <v>0</v>
      </c>
      <c r="AF26" s="24">
        <v>74</v>
      </c>
      <c r="AG26" s="24">
        <v>260</v>
      </c>
      <c r="AH26" s="152">
        <v>0.57999999999999996</v>
      </c>
      <c r="AI26" s="152">
        <v>0.37212999999999996</v>
      </c>
      <c r="AJ26" s="156">
        <v>302</v>
      </c>
      <c r="AM26" t="s">
        <v>289</v>
      </c>
    </row>
    <row r="27" spans="1:40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2">
        <v>20</v>
      </c>
      <c r="H27" s="333">
        <v>0.39229999999999998</v>
      </c>
      <c r="I27" s="333">
        <v>0.20030000000000001</v>
      </c>
      <c r="J27" s="333">
        <v>0.59129529554963822</v>
      </c>
      <c r="K27" s="333">
        <v>0.87</v>
      </c>
      <c r="L27" s="114">
        <v>1</v>
      </c>
      <c r="M27" s="156">
        <v>1</v>
      </c>
      <c r="N27" s="156">
        <v>1</v>
      </c>
      <c r="O27" s="156">
        <v>1</v>
      </c>
      <c r="P27" s="156">
        <v>1</v>
      </c>
      <c r="Q27" s="156">
        <v>1</v>
      </c>
      <c r="R27" s="156">
        <v>1</v>
      </c>
      <c r="S27" s="156">
        <v>1</v>
      </c>
      <c r="T27" s="156">
        <v>1</v>
      </c>
      <c r="U27" s="156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2">
        <v>0.39</v>
      </c>
      <c r="AI27" s="152">
        <v>0.95356799999999997</v>
      </c>
      <c r="AJ27" s="156">
        <v>305</v>
      </c>
      <c r="AM27" t="s">
        <v>300</v>
      </c>
    </row>
    <row r="28" spans="1:40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19">
        <v>7</v>
      </c>
      <c r="G28" s="134">
        <v>20</v>
      </c>
      <c r="H28" s="333">
        <v>0</v>
      </c>
      <c r="I28" s="114">
        <v>0</v>
      </c>
      <c r="J28" s="549">
        <v>0</v>
      </c>
      <c r="K28" s="333">
        <v>0</v>
      </c>
      <c r="L28" s="333">
        <v>1</v>
      </c>
      <c r="M28" s="156">
        <v>1</v>
      </c>
      <c r="N28" s="156">
        <v>1</v>
      </c>
      <c r="O28" s="156">
        <v>1</v>
      </c>
      <c r="P28" s="156">
        <v>1</v>
      </c>
      <c r="Q28" s="156">
        <v>1</v>
      </c>
      <c r="R28" s="156">
        <v>1</v>
      </c>
      <c r="S28" s="156">
        <v>1</v>
      </c>
      <c r="T28" s="156">
        <v>1</v>
      </c>
      <c r="U28" s="156">
        <v>1</v>
      </c>
      <c r="AB28">
        <v>1900</v>
      </c>
      <c r="AC28" s="156">
        <v>2026</v>
      </c>
      <c r="AD28">
        <v>0</v>
      </c>
      <c r="AE28">
        <v>0</v>
      </c>
      <c r="AF28">
        <v>238</v>
      </c>
      <c r="AG28" s="24">
        <v>195</v>
      </c>
      <c r="AH28" s="152">
        <v>0.36</v>
      </c>
      <c r="AI28">
        <v>0.73</v>
      </c>
      <c r="AJ28" s="156">
        <v>351</v>
      </c>
      <c r="AM28" t="s">
        <v>282</v>
      </c>
    </row>
    <row r="29" spans="1:40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19">
        <v>7</v>
      </c>
      <c r="G29" s="134">
        <v>40</v>
      </c>
      <c r="H29" s="333">
        <v>0</v>
      </c>
      <c r="I29" s="114">
        <v>0</v>
      </c>
      <c r="J29" s="549">
        <v>0</v>
      </c>
      <c r="K29" s="333">
        <v>0</v>
      </c>
      <c r="L29" s="333">
        <v>1</v>
      </c>
      <c r="M29" s="156">
        <v>1</v>
      </c>
      <c r="N29" s="156">
        <v>1</v>
      </c>
      <c r="O29" s="156">
        <v>1</v>
      </c>
      <c r="P29" s="156">
        <v>1</v>
      </c>
      <c r="Q29" s="156">
        <v>1</v>
      </c>
      <c r="R29" s="156">
        <v>1</v>
      </c>
      <c r="S29" s="156">
        <v>1</v>
      </c>
      <c r="T29" s="156">
        <v>1</v>
      </c>
      <c r="U29" s="156">
        <v>1</v>
      </c>
      <c r="AB29">
        <v>1900</v>
      </c>
      <c r="AC29" s="156">
        <v>2026</v>
      </c>
      <c r="AD29">
        <v>0</v>
      </c>
      <c r="AE29">
        <v>0</v>
      </c>
      <c r="AF29">
        <v>239</v>
      </c>
      <c r="AG29" s="24">
        <v>195</v>
      </c>
      <c r="AH29" s="152">
        <v>0.36</v>
      </c>
      <c r="AI29">
        <v>0.73</v>
      </c>
      <c r="AJ29" s="156">
        <v>351</v>
      </c>
      <c r="AM29" t="s">
        <v>282</v>
      </c>
      <c r="AN29" t="s">
        <v>289</v>
      </c>
    </row>
    <row r="30" spans="1:40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19">
        <v>7</v>
      </c>
      <c r="G30" s="134">
        <v>20</v>
      </c>
      <c r="H30" s="333">
        <v>0</v>
      </c>
      <c r="I30" s="114">
        <v>0</v>
      </c>
      <c r="J30" s="549">
        <v>0</v>
      </c>
      <c r="K30" s="333">
        <v>0</v>
      </c>
      <c r="L30" s="333">
        <v>1</v>
      </c>
      <c r="M30" s="156">
        <v>1</v>
      </c>
      <c r="N30" s="156">
        <v>1</v>
      </c>
      <c r="O30" s="156">
        <v>1</v>
      </c>
      <c r="P30" s="156">
        <v>1</v>
      </c>
      <c r="Q30" s="156">
        <v>1</v>
      </c>
      <c r="R30" s="156">
        <v>1</v>
      </c>
      <c r="S30" s="156">
        <v>1</v>
      </c>
      <c r="T30" s="156">
        <v>1</v>
      </c>
      <c r="U30" s="156">
        <v>1</v>
      </c>
      <c r="AB30">
        <v>1900</v>
      </c>
      <c r="AC30" s="156">
        <v>2026</v>
      </c>
      <c r="AD30">
        <v>0</v>
      </c>
      <c r="AE30">
        <v>0</v>
      </c>
      <c r="AF30">
        <v>240</v>
      </c>
      <c r="AG30" s="24">
        <v>195</v>
      </c>
      <c r="AH30" s="152">
        <v>0.36</v>
      </c>
      <c r="AI30">
        <v>0.73</v>
      </c>
      <c r="AJ30" s="156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2">
        <v>326.60000000000002</v>
      </c>
      <c r="H31" s="333">
        <v>2.3599999999999999E-2</v>
      </c>
      <c r="I31" s="333">
        <v>4.1799999999999997E-2</v>
      </c>
      <c r="J31" s="333">
        <v>0.5</v>
      </c>
      <c r="K31" s="333">
        <v>1</v>
      </c>
      <c r="L31" s="114">
        <v>1</v>
      </c>
      <c r="M31" s="156">
        <v>1</v>
      </c>
      <c r="N31" s="156">
        <v>1</v>
      </c>
      <c r="O31" s="156">
        <v>1</v>
      </c>
      <c r="P31" s="156">
        <v>1</v>
      </c>
      <c r="Q31" s="156">
        <v>1</v>
      </c>
      <c r="R31" s="156">
        <v>1</v>
      </c>
      <c r="S31" s="156">
        <v>1</v>
      </c>
      <c r="T31" s="156">
        <v>1</v>
      </c>
      <c r="U31" s="156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6">
        <v>2023</v>
      </c>
      <c r="AD31">
        <v>0</v>
      </c>
      <c r="AE31">
        <v>0</v>
      </c>
      <c r="AF31" s="24">
        <v>42</v>
      </c>
      <c r="AG31" s="24">
        <v>199.166666666667</v>
      </c>
      <c r="AH31" s="152">
        <v>0.57999999999999996</v>
      </c>
      <c r="AI31" s="152">
        <v>0.37212999999999996</v>
      </c>
      <c r="AJ31" s="156">
        <v>302</v>
      </c>
      <c r="AM31" t="s">
        <v>289</v>
      </c>
    </row>
    <row r="32" spans="1:40">
      <c r="A32">
        <f t="shared" ref="A32:B36" si="3">A31+1</f>
        <v>43</v>
      </c>
      <c r="B32">
        <f t="shared" si="3"/>
        <v>43</v>
      </c>
      <c r="C32" s="541" t="s">
        <v>318</v>
      </c>
      <c r="D32" s="541" t="s">
        <v>318</v>
      </c>
      <c r="E32" t="s">
        <v>155</v>
      </c>
      <c r="F32">
        <v>4</v>
      </c>
      <c r="G32" s="134">
        <v>165.9</v>
      </c>
      <c r="H32" s="333">
        <v>6.0000000000000001E-3</v>
      </c>
      <c r="I32" s="542">
        <v>6.9999999999999993E-3</v>
      </c>
      <c r="J32" s="134">
        <v>0</v>
      </c>
      <c r="K32" s="333">
        <v>0.96</v>
      </c>
      <c r="L32" s="333">
        <v>1</v>
      </c>
      <c r="M32" s="156">
        <v>1</v>
      </c>
      <c r="N32" s="156">
        <v>1</v>
      </c>
      <c r="O32" s="156">
        <v>1</v>
      </c>
      <c r="P32" s="156">
        <v>1</v>
      </c>
      <c r="Q32" s="156">
        <v>1</v>
      </c>
      <c r="R32" s="156">
        <v>1</v>
      </c>
      <c r="S32" s="156">
        <v>1</v>
      </c>
      <c r="T32" s="156">
        <v>1</v>
      </c>
      <c r="U32" s="156">
        <v>1</v>
      </c>
      <c r="W32" s="543"/>
      <c r="X32" s="543"/>
      <c r="Y32" s="543"/>
      <c r="Z32" s="543"/>
      <c r="AA32" s="543"/>
      <c r="AB32">
        <v>1900</v>
      </c>
      <c r="AC32" s="544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6">
        <v>341</v>
      </c>
      <c r="AM32" t="s">
        <v>292</v>
      </c>
    </row>
    <row r="33" spans="1:39">
      <c r="A33">
        <f t="shared" si="3"/>
        <v>44</v>
      </c>
      <c r="B33">
        <f t="shared" si="3"/>
        <v>44</v>
      </c>
      <c r="C33" s="541" t="s">
        <v>319</v>
      </c>
      <c r="D33" s="541" t="s">
        <v>319</v>
      </c>
      <c r="E33" t="s">
        <v>155</v>
      </c>
      <c r="F33">
        <v>4</v>
      </c>
      <c r="G33" s="134">
        <v>165.9</v>
      </c>
      <c r="H33" s="333">
        <v>2.2599999999999999E-2</v>
      </c>
      <c r="I33" s="542">
        <v>9.300000000000001E-3</v>
      </c>
      <c r="J33" s="134">
        <v>0</v>
      </c>
      <c r="K33" s="333">
        <v>0.96</v>
      </c>
      <c r="L33" s="333">
        <v>1</v>
      </c>
      <c r="M33" s="156">
        <v>1</v>
      </c>
      <c r="N33" s="156">
        <v>1</v>
      </c>
      <c r="O33" s="156">
        <v>1</v>
      </c>
      <c r="P33" s="156">
        <v>1</v>
      </c>
      <c r="Q33" s="156">
        <v>1</v>
      </c>
      <c r="R33" s="156">
        <v>1</v>
      </c>
      <c r="S33" s="156">
        <v>1</v>
      </c>
      <c r="T33" s="156">
        <v>1</v>
      </c>
      <c r="U33" s="156">
        <v>1</v>
      </c>
      <c r="W33" s="543"/>
      <c r="X33" s="543"/>
      <c r="Y33" s="543"/>
      <c r="Z33" s="543"/>
      <c r="AA33" s="543"/>
      <c r="AB33">
        <v>1900</v>
      </c>
      <c r="AC33" s="544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6">
        <v>341</v>
      </c>
      <c r="AM33" t="s">
        <v>292</v>
      </c>
    </row>
    <row r="34" spans="1:39">
      <c r="A34">
        <f t="shared" si="3"/>
        <v>45</v>
      </c>
      <c r="B34">
        <f t="shared" si="3"/>
        <v>45</v>
      </c>
      <c r="C34" s="541" t="s">
        <v>320</v>
      </c>
      <c r="D34" s="541" t="s">
        <v>320</v>
      </c>
      <c r="E34" t="s">
        <v>154</v>
      </c>
      <c r="F34">
        <v>3</v>
      </c>
      <c r="G34" s="134">
        <v>148.80000000000001</v>
      </c>
      <c r="H34" s="333">
        <v>6.1600000000000002E-2</v>
      </c>
      <c r="I34" s="542">
        <v>7.2900000000000006E-2</v>
      </c>
      <c r="J34" s="134">
        <v>0</v>
      </c>
      <c r="K34" s="333">
        <v>1</v>
      </c>
      <c r="L34" s="333">
        <v>1</v>
      </c>
      <c r="M34" s="156">
        <v>1</v>
      </c>
      <c r="N34" s="156">
        <v>1</v>
      </c>
      <c r="O34" s="156">
        <v>1</v>
      </c>
      <c r="P34" s="156">
        <v>1</v>
      </c>
      <c r="Q34" s="156">
        <v>1</v>
      </c>
      <c r="R34" s="156">
        <v>1</v>
      </c>
      <c r="S34" s="156">
        <v>1</v>
      </c>
      <c r="T34" s="156">
        <v>1</v>
      </c>
      <c r="U34" s="156">
        <v>1</v>
      </c>
      <c r="W34" s="543"/>
      <c r="X34" s="543"/>
      <c r="Y34" s="543"/>
      <c r="Z34" s="543"/>
      <c r="AA34" s="543"/>
      <c r="AB34">
        <v>1900</v>
      </c>
      <c r="AC34" s="544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6">
        <v>341</v>
      </c>
      <c r="AM34" t="s">
        <v>292</v>
      </c>
    </row>
    <row r="35" spans="1:39">
      <c r="A35">
        <f t="shared" si="3"/>
        <v>46</v>
      </c>
      <c r="B35">
        <f t="shared" si="3"/>
        <v>46</v>
      </c>
      <c r="C35" s="541" t="s">
        <v>321</v>
      </c>
      <c r="D35" s="541" t="s">
        <v>321</v>
      </c>
      <c r="E35" t="s">
        <v>154</v>
      </c>
      <c r="F35">
        <v>3</v>
      </c>
      <c r="G35" s="134">
        <v>148.80000000000001</v>
      </c>
      <c r="H35" s="333">
        <v>5.0999999999999997E-2</v>
      </c>
      <c r="I35" s="542">
        <v>6.9900000000000004E-2</v>
      </c>
      <c r="J35" s="134">
        <v>0</v>
      </c>
      <c r="K35" s="333">
        <v>1</v>
      </c>
      <c r="L35" s="333">
        <v>1</v>
      </c>
      <c r="M35" s="156">
        <v>1</v>
      </c>
      <c r="N35" s="156">
        <v>1</v>
      </c>
      <c r="O35" s="156">
        <v>1</v>
      </c>
      <c r="P35" s="156">
        <v>1</v>
      </c>
      <c r="Q35" s="156">
        <v>1</v>
      </c>
      <c r="R35" s="156">
        <v>1</v>
      </c>
      <c r="S35" s="156">
        <v>1</v>
      </c>
      <c r="T35" s="156">
        <v>1</v>
      </c>
      <c r="U35" s="156">
        <v>1</v>
      </c>
      <c r="W35" s="543"/>
      <c r="X35" s="543"/>
      <c r="Y35" s="543"/>
      <c r="Z35" s="543"/>
      <c r="AA35" s="543"/>
      <c r="AB35">
        <v>1900</v>
      </c>
      <c r="AC35" s="544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6">
        <v>341</v>
      </c>
      <c r="AM35" t="s">
        <v>292</v>
      </c>
    </row>
    <row r="36" spans="1:39">
      <c r="A36">
        <f t="shared" si="3"/>
        <v>47</v>
      </c>
      <c r="B36">
        <f t="shared" si="3"/>
        <v>47</v>
      </c>
      <c r="C36" s="541" t="s">
        <v>322</v>
      </c>
      <c r="D36" s="541" t="s">
        <v>322</v>
      </c>
      <c r="E36" t="s">
        <v>148</v>
      </c>
      <c r="F36">
        <v>1</v>
      </c>
      <c r="G36" s="134">
        <v>140</v>
      </c>
      <c r="H36" s="333">
        <v>0.31809999999999999</v>
      </c>
      <c r="I36" s="542">
        <v>5.4000000000000003E-3</v>
      </c>
      <c r="J36" s="134">
        <v>0</v>
      </c>
      <c r="K36" s="333">
        <v>0.97</v>
      </c>
      <c r="L36" s="333">
        <v>1</v>
      </c>
      <c r="M36" s="156">
        <v>1</v>
      </c>
      <c r="N36" s="156">
        <v>1</v>
      </c>
      <c r="O36" s="156">
        <v>1</v>
      </c>
      <c r="P36" s="156">
        <v>1</v>
      </c>
      <c r="Q36" s="156">
        <v>1</v>
      </c>
      <c r="R36" s="156">
        <v>1</v>
      </c>
      <c r="S36" s="156">
        <v>1</v>
      </c>
      <c r="T36" s="156">
        <v>1</v>
      </c>
      <c r="U36" s="156">
        <v>1</v>
      </c>
      <c r="W36" s="543"/>
      <c r="X36" s="543"/>
      <c r="Y36" s="543"/>
      <c r="Z36" s="543"/>
      <c r="AA36" s="543"/>
      <c r="AB36">
        <v>1900</v>
      </c>
      <c r="AC36" s="544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6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2">
        <v>226</v>
      </c>
      <c r="H37" s="333">
        <v>3.6600000000000001E-2</v>
      </c>
      <c r="I37" s="333">
        <v>6.6500000000000004E-2</v>
      </c>
      <c r="J37" s="333">
        <v>0</v>
      </c>
      <c r="K37" s="333">
        <v>1</v>
      </c>
      <c r="L37" s="114">
        <v>1</v>
      </c>
      <c r="M37" s="156">
        <v>1</v>
      </c>
      <c r="N37" s="156">
        <v>1</v>
      </c>
      <c r="O37" s="156">
        <v>1</v>
      </c>
      <c r="P37" s="156">
        <v>1</v>
      </c>
      <c r="Q37" s="156">
        <v>1</v>
      </c>
      <c r="R37" s="156">
        <v>1</v>
      </c>
      <c r="S37" s="156">
        <v>1</v>
      </c>
      <c r="T37" s="156">
        <v>1</v>
      </c>
      <c r="U37" s="156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6">
        <v>2022</v>
      </c>
      <c r="AD37">
        <v>0</v>
      </c>
      <c r="AE37">
        <v>0</v>
      </c>
      <c r="AF37" s="24">
        <v>63</v>
      </c>
      <c r="AG37" s="24">
        <v>182.5</v>
      </c>
      <c r="AH37" s="152">
        <v>0.4</v>
      </c>
      <c r="AI37" s="152">
        <v>0.50237550000000009</v>
      </c>
      <c r="AJ37" s="156">
        <v>301</v>
      </c>
      <c r="AM37" t="s">
        <v>289</v>
      </c>
    </row>
    <row r="38" spans="1:39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2">
        <v>131</v>
      </c>
      <c r="H38" s="333">
        <v>0.31530000000000002</v>
      </c>
      <c r="I38" s="333">
        <v>0.1638</v>
      </c>
      <c r="J38" s="333">
        <v>0</v>
      </c>
      <c r="K38" s="333">
        <v>1</v>
      </c>
      <c r="L38" s="114">
        <v>1</v>
      </c>
      <c r="M38" s="156">
        <v>1</v>
      </c>
      <c r="N38" s="156">
        <v>1</v>
      </c>
      <c r="O38" s="156">
        <v>1</v>
      </c>
      <c r="P38" s="156">
        <v>1</v>
      </c>
      <c r="Q38" s="156">
        <v>1</v>
      </c>
      <c r="R38" s="156">
        <v>1</v>
      </c>
      <c r="S38" s="156">
        <v>1</v>
      </c>
      <c r="T38" s="156">
        <v>1</v>
      </c>
      <c r="U38" s="156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6">
        <v>2026</v>
      </c>
      <c r="AD38">
        <v>0</v>
      </c>
      <c r="AE38">
        <v>0</v>
      </c>
      <c r="AF38" s="24">
        <v>2</v>
      </c>
      <c r="AG38" s="24">
        <v>212.3</v>
      </c>
      <c r="AH38" s="152">
        <v>0.36</v>
      </c>
      <c r="AI38" s="152">
        <v>0.73326000000000002</v>
      </c>
      <c r="AJ38" s="156">
        <v>341</v>
      </c>
      <c r="AM38" t="s">
        <v>292</v>
      </c>
    </row>
    <row r="39" spans="1:39">
      <c r="A39">
        <f>A38+1</f>
        <v>3</v>
      </c>
      <c r="B39">
        <f>B38+1</f>
        <v>3</v>
      </c>
      <c r="C39" s="541" t="s">
        <v>325</v>
      </c>
      <c r="D39" s="541" t="s">
        <v>325</v>
      </c>
      <c r="E39" t="s">
        <v>154</v>
      </c>
      <c r="F39">
        <v>3</v>
      </c>
      <c r="G39" s="134">
        <v>14.8</v>
      </c>
      <c r="H39" s="333">
        <v>0.36049999999999999</v>
      </c>
      <c r="I39" s="542">
        <v>0.11359999999999999</v>
      </c>
      <c r="J39" s="134">
        <v>0</v>
      </c>
      <c r="K39" s="333">
        <v>1</v>
      </c>
      <c r="L39" s="333">
        <v>1</v>
      </c>
      <c r="M39" s="156">
        <v>1</v>
      </c>
      <c r="N39" s="156">
        <v>1</v>
      </c>
      <c r="O39" s="156">
        <v>1</v>
      </c>
      <c r="P39" s="156">
        <v>1</v>
      </c>
      <c r="Q39" s="156">
        <v>1</v>
      </c>
      <c r="R39" s="156">
        <v>1</v>
      </c>
      <c r="S39" s="156">
        <v>1</v>
      </c>
      <c r="T39" s="156">
        <v>1</v>
      </c>
      <c r="U39" s="156">
        <v>1</v>
      </c>
      <c r="W39" s="543"/>
      <c r="X39" s="543"/>
      <c r="Y39" s="543"/>
      <c r="Z39" s="543"/>
      <c r="AA39" s="543"/>
      <c r="AB39">
        <v>1900</v>
      </c>
      <c r="AC39" s="544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6">
        <v>351</v>
      </c>
      <c r="AM39" t="s">
        <v>282</v>
      </c>
    </row>
    <row r="40" spans="1:39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2">
        <v>100</v>
      </c>
      <c r="H40" s="333">
        <v>0.215</v>
      </c>
      <c r="I40" s="333">
        <v>0.2097</v>
      </c>
      <c r="J40" s="333">
        <v>0</v>
      </c>
      <c r="K40" s="333">
        <v>1</v>
      </c>
      <c r="L40" s="114">
        <v>1</v>
      </c>
      <c r="M40" s="156">
        <v>1</v>
      </c>
      <c r="N40" s="156">
        <v>1</v>
      </c>
      <c r="O40" s="156">
        <v>1</v>
      </c>
      <c r="P40" s="156">
        <v>1</v>
      </c>
      <c r="Q40" s="156">
        <v>1</v>
      </c>
      <c r="R40" s="156">
        <v>1</v>
      </c>
      <c r="S40" s="156">
        <v>1</v>
      </c>
      <c r="T40" s="156">
        <v>1</v>
      </c>
      <c r="U40" s="156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2">
        <v>0.39</v>
      </c>
      <c r="AI40" s="152">
        <v>0.95356799999999997</v>
      </c>
      <c r="AJ40" s="156">
        <v>305</v>
      </c>
      <c r="AM40" t="s">
        <v>300</v>
      </c>
    </row>
    <row r="41" spans="1:39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2">
        <v>132</v>
      </c>
      <c r="H41" s="333">
        <v>9.849999999999999E-2</v>
      </c>
      <c r="I41" s="333">
        <v>0.1195</v>
      </c>
      <c r="J41" s="333">
        <v>0.31495239652002799</v>
      </c>
      <c r="K41" s="333">
        <v>1</v>
      </c>
      <c r="L41" s="114">
        <v>1</v>
      </c>
      <c r="M41" s="156">
        <v>1</v>
      </c>
      <c r="N41" s="156">
        <v>1</v>
      </c>
      <c r="O41" s="156">
        <v>1</v>
      </c>
      <c r="P41" s="156">
        <v>1</v>
      </c>
      <c r="Q41" s="156">
        <v>1</v>
      </c>
      <c r="R41" s="156">
        <v>1</v>
      </c>
      <c r="S41" s="156">
        <v>1</v>
      </c>
      <c r="T41" s="156">
        <v>1</v>
      </c>
      <c r="U41" s="156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2">
        <v>0.39</v>
      </c>
      <c r="AI41" s="152">
        <v>0.95356799999999997</v>
      </c>
      <c r="AJ41" s="156">
        <v>305</v>
      </c>
      <c r="AM41" t="s">
        <v>300</v>
      </c>
    </row>
    <row r="42" spans="1:39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2">
        <v>262</v>
      </c>
      <c r="H42" s="333">
        <v>0.10630000000000001</v>
      </c>
      <c r="I42" s="333">
        <v>0.12240000000000001</v>
      </c>
      <c r="J42" s="333">
        <v>0.58397140560186445</v>
      </c>
      <c r="K42" s="333">
        <v>1</v>
      </c>
      <c r="L42" s="114">
        <v>1</v>
      </c>
      <c r="M42" s="156">
        <v>1</v>
      </c>
      <c r="N42" s="156">
        <v>1</v>
      </c>
      <c r="O42" s="156">
        <v>1</v>
      </c>
      <c r="P42" s="156">
        <v>1</v>
      </c>
      <c r="Q42" s="156">
        <v>1</v>
      </c>
      <c r="R42" s="156">
        <v>1</v>
      </c>
      <c r="S42" s="156">
        <v>1</v>
      </c>
      <c r="T42" s="156">
        <v>1</v>
      </c>
      <c r="U42" s="156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2">
        <v>0.39</v>
      </c>
      <c r="AI42" s="152">
        <v>0.95356799999999997</v>
      </c>
      <c r="AJ42" s="156">
        <v>305</v>
      </c>
      <c r="AM42" t="s">
        <v>300</v>
      </c>
    </row>
    <row r="43" spans="1:39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2">
        <v>363</v>
      </c>
      <c r="H43" s="333">
        <v>4.8899999999999999E-2</v>
      </c>
      <c r="I43" s="333">
        <v>0.05</v>
      </c>
      <c r="J43" s="333">
        <v>0.99995618454991397</v>
      </c>
      <c r="K43" s="333">
        <v>1</v>
      </c>
      <c r="L43" s="114">
        <v>1</v>
      </c>
      <c r="M43" s="156">
        <v>1</v>
      </c>
      <c r="N43" s="156">
        <v>1</v>
      </c>
      <c r="O43" s="156">
        <v>1</v>
      </c>
      <c r="P43" s="156">
        <v>1</v>
      </c>
      <c r="Q43" s="156">
        <v>1</v>
      </c>
      <c r="R43" s="156">
        <v>1</v>
      </c>
      <c r="S43" s="156">
        <v>1</v>
      </c>
      <c r="T43" s="156">
        <v>1</v>
      </c>
      <c r="U43" s="156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2">
        <v>0.39</v>
      </c>
      <c r="AI43" s="152">
        <v>0.95356799999999997</v>
      </c>
      <c r="AJ43" s="156">
        <v>305</v>
      </c>
      <c r="AM43" t="s">
        <v>300</v>
      </c>
    </row>
    <row r="44" spans="1:39">
      <c r="A44">
        <f>A43+1</f>
        <v>25</v>
      </c>
      <c r="B44">
        <f>B43+1</f>
        <v>25</v>
      </c>
      <c r="C44" s="541" t="s">
        <v>330</v>
      </c>
      <c r="D44" s="541" t="s">
        <v>330</v>
      </c>
      <c r="E44" t="s">
        <v>154</v>
      </c>
      <c r="F44">
        <v>3</v>
      </c>
      <c r="G44" s="134">
        <v>14.8</v>
      </c>
      <c r="H44" s="333">
        <v>0.2873</v>
      </c>
      <c r="I44" s="542">
        <v>0.1168</v>
      </c>
      <c r="J44" s="134">
        <v>0</v>
      </c>
      <c r="K44" s="333">
        <v>1</v>
      </c>
      <c r="L44" s="333">
        <v>1</v>
      </c>
      <c r="M44" s="156">
        <v>1</v>
      </c>
      <c r="N44" s="156">
        <v>1</v>
      </c>
      <c r="O44" s="156">
        <v>1</v>
      </c>
      <c r="P44" s="156">
        <v>1</v>
      </c>
      <c r="Q44" s="156">
        <v>1</v>
      </c>
      <c r="R44" s="156">
        <v>1</v>
      </c>
      <c r="S44" s="156">
        <v>1</v>
      </c>
      <c r="T44" s="156">
        <v>1</v>
      </c>
      <c r="U44" s="156">
        <v>1</v>
      </c>
      <c r="W44" s="543"/>
      <c r="X44" s="543"/>
      <c r="Y44" s="543"/>
      <c r="Z44" s="543"/>
      <c r="AA44" s="543"/>
      <c r="AB44">
        <v>1900</v>
      </c>
      <c r="AC44" s="544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6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2">
        <v>87.1</v>
      </c>
      <c r="H45" s="333">
        <v>4.7699999999999992E-2</v>
      </c>
      <c r="I45" s="333">
        <v>2.7699999999999999E-2</v>
      </c>
      <c r="J45" s="333">
        <v>0.5</v>
      </c>
      <c r="K45" s="333">
        <v>1</v>
      </c>
      <c r="L45" s="114">
        <v>1</v>
      </c>
      <c r="M45" s="156">
        <v>1</v>
      </c>
      <c r="N45" s="156">
        <v>1</v>
      </c>
      <c r="O45" s="156">
        <v>1</v>
      </c>
      <c r="P45" s="156">
        <v>1</v>
      </c>
      <c r="Q45" s="156">
        <v>1</v>
      </c>
      <c r="R45" s="156">
        <v>1</v>
      </c>
      <c r="S45" s="156">
        <v>1</v>
      </c>
      <c r="T45" s="156">
        <v>1</v>
      </c>
      <c r="U45" s="156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6">
        <v>2022</v>
      </c>
      <c r="AD45">
        <v>0</v>
      </c>
      <c r="AE45">
        <v>0</v>
      </c>
      <c r="AF45" s="24">
        <v>54</v>
      </c>
      <c r="AG45" s="24">
        <v>249.166666666667</v>
      </c>
      <c r="AH45" s="152">
        <v>0.57999999999999996</v>
      </c>
      <c r="AI45" s="152">
        <v>0.37212999999999996</v>
      </c>
      <c r="AJ45" s="156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2">
        <v>204</v>
      </c>
      <c r="H46" s="333">
        <v>2.76E-2</v>
      </c>
      <c r="I46" s="333">
        <v>7.4000000000000003E-3</v>
      </c>
      <c r="J46" s="333">
        <v>0.5</v>
      </c>
      <c r="K46" s="333">
        <v>1</v>
      </c>
      <c r="L46" s="114">
        <v>1</v>
      </c>
      <c r="M46" s="156">
        <v>1</v>
      </c>
      <c r="N46" s="156">
        <v>1</v>
      </c>
      <c r="O46" s="156">
        <v>1</v>
      </c>
      <c r="P46" s="156">
        <v>1</v>
      </c>
      <c r="Q46" s="156">
        <v>1</v>
      </c>
      <c r="R46" s="156">
        <v>1</v>
      </c>
      <c r="S46" s="156">
        <v>1</v>
      </c>
      <c r="T46" s="156">
        <v>1</v>
      </c>
      <c r="U46" s="156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6">
        <v>2025</v>
      </c>
      <c r="AD46">
        <v>0</v>
      </c>
      <c r="AE46">
        <v>0</v>
      </c>
      <c r="AF46" s="24">
        <v>15</v>
      </c>
      <c r="AG46" s="24">
        <v>235.833333333333</v>
      </c>
      <c r="AH46" s="152">
        <v>0.57999999999999996</v>
      </c>
      <c r="AI46" s="152">
        <v>0.37212999999999996</v>
      </c>
      <c r="AJ46" s="156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2">
        <v>928.7</v>
      </c>
      <c r="H47" s="333">
        <v>5.1900000000000002E-2</v>
      </c>
      <c r="I47" s="333">
        <v>2.18E-2</v>
      </c>
      <c r="J47" s="333">
        <v>0</v>
      </c>
      <c r="K47" s="333">
        <v>1</v>
      </c>
      <c r="L47" s="114">
        <v>1</v>
      </c>
      <c r="M47" s="156">
        <v>1</v>
      </c>
      <c r="N47" s="156">
        <v>1</v>
      </c>
      <c r="O47" s="156">
        <v>1</v>
      </c>
      <c r="P47" s="156">
        <v>1</v>
      </c>
      <c r="Q47" s="156">
        <v>1</v>
      </c>
      <c r="R47" s="156">
        <v>1</v>
      </c>
      <c r="S47" s="156">
        <v>1</v>
      </c>
      <c r="T47" s="156">
        <v>1</v>
      </c>
      <c r="U47" s="156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6">
        <v>2025</v>
      </c>
      <c r="AD47">
        <v>0</v>
      </c>
      <c r="AE47">
        <v>0</v>
      </c>
      <c r="AF47" s="24">
        <v>90</v>
      </c>
      <c r="AG47" s="24">
        <v>244.166666666667</v>
      </c>
      <c r="AH47" s="152">
        <v>0.4</v>
      </c>
      <c r="AI47" s="152">
        <v>0.50237550000000009</v>
      </c>
      <c r="AJ47" s="156">
        <v>301</v>
      </c>
      <c r="AM47" t="s">
        <v>289</v>
      </c>
    </row>
    <row r="48" spans="1:39">
      <c r="A48">
        <f>A47+1</f>
        <v>91</v>
      </c>
      <c r="B48">
        <f>B47+1</f>
        <v>91</v>
      </c>
      <c r="C48" s="541" t="s">
        <v>334</v>
      </c>
      <c r="D48" s="541" t="s">
        <v>334</v>
      </c>
      <c r="E48" t="s">
        <v>154</v>
      </c>
      <c r="F48">
        <v>3</v>
      </c>
      <c r="G48" s="134">
        <v>168</v>
      </c>
      <c r="H48" s="333">
        <v>0.1193</v>
      </c>
      <c r="I48" s="542">
        <v>1.8200000000000001E-2</v>
      </c>
      <c r="J48" s="134">
        <v>0</v>
      </c>
      <c r="K48" s="333">
        <v>0.97</v>
      </c>
      <c r="L48" s="333">
        <v>1</v>
      </c>
      <c r="M48" s="156">
        <v>1</v>
      </c>
      <c r="N48" s="156">
        <v>1</v>
      </c>
      <c r="O48" s="156">
        <v>1</v>
      </c>
      <c r="P48" s="156">
        <v>1</v>
      </c>
      <c r="Q48" s="156">
        <v>1</v>
      </c>
      <c r="R48" s="156">
        <v>1</v>
      </c>
      <c r="S48" s="156">
        <v>1</v>
      </c>
      <c r="T48" s="156">
        <v>1</v>
      </c>
      <c r="U48" s="156">
        <v>1</v>
      </c>
      <c r="W48" s="543"/>
      <c r="X48" s="543"/>
      <c r="Y48" s="543"/>
      <c r="Z48" s="543"/>
      <c r="AA48" s="543"/>
      <c r="AB48">
        <v>1900</v>
      </c>
      <c r="AC48" s="544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6">
        <v>341</v>
      </c>
      <c r="AM48" t="s">
        <v>292</v>
      </c>
    </row>
    <row r="49" spans="1:39">
      <c r="A49">
        <f>A48+1</f>
        <v>92</v>
      </c>
      <c r="B49">
        <f>B48+1</f>
        <v>92</v>
      </c>
      <c r="C49" s="541" t="s">
        <v>335</v>
      </c>
      <c r="D49" s="541" t="s">
        <v>335</v>
      </c>
      <c r="E49" t="s">
        <v>154</v>
      </c>
      <c r="F49">
        <v>3</v>
      </c>
      <c r="G49" s="134">
        <v>13.1</v>
      </c>
      <c r="H49" s="333">
        <v>0.4042</v>
      </c>
      <c r="I49" s="542">
        <v>0.11689999999999999</v>
      </c>
      <c r="J49" s="134">
        <v>0</v>
      </c>
      <c r="K49" s="333">
        <v>1</v>
      </c>
      <c r="L49" s="333">
        <v>1</v>
      </c>
      <c r="M49" s="156">
        <v>1</v>
      </c>
      <c r="N49" s="156">
        <v>1</v>
      </c>
      <c r="O49" s="156">
        <v>1</v>
      </c>
      <c r="P49" s="156">
        <v>1</v>
      </c>
      <c r="Q49" s="156">
        <v>1</v>
      </c>
      <c r="R49" s="156">
        <v>1</v>
      </c>
      <c r="S49" s="156">
        <v>1</v>
      </c>
      <c r="T49" s="156">
        <v>1</v>
      </c>
      <c r="U49" s="156">
        <v>1</v>
      </c>
      <c r="W49" s="543"/>
      <c r="X49" s="543"/>
      <c r="Y49" s="543"/>
      <c r="Z49" s="543"/>
      <c r="AA49" s="543"/>
      <c r="AB49">
        <v>1900</v>
      </c>
      <c r="AC49" s="544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6">
        <v>351</v>
      </c>
      <c r="AM49" t="s">
        <v>282</v>
      </c>
    </row>
    <row r="50" spans="1:39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2">
        <v>518.79999999999995</v>
      </c>
      <c r="H50" s="333">
        <v>1.8500000000000003E-2</v>
      </c>
      <c r="I50" s="333">
        <v>1.6200000000000003E-2</v>
      </c>
      <c r="J50" s="333">
        <v>0.5</v>
      </c>
      <c r="K50" s="333">
        <v>1</v>
      </c>
      <c r="L50" s="114">
        <v>1</v>
      </c>
      <c r="M50" s="156">
        <v>1</v>
      </c>
      <c r="N50" s="156">
        <v>1</v>
      </c>
      <c r="O50" s="156">
        <v>1</v>
      </c>
      <c r="P50" s="156">
        <v>1</v>
      </c>
      <c r="Q50" s="156">
        <v>1</v>
      </c>
      <c r="R50" s="156">
        <v>1</v>
      </c>
      <c r="S50" s="156">
        <v>1</v>
      </c>
      <c r="T50" s="156">
        <v>1</v>
      </c>
      <c r="U50" s="156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6">
        <v>2033</v>
      </c>
      <c r="AD50">
        <v>0</v>
      </c>
      <c r="AE50">
        <v>0</v>
      </c>
      <c r="AF50" s="24">
        <v>212</v>
      </c>
      <c r="AG50" s="24">
        <v>184.296446001471</v>
      </c>
      <c r="AH50" s="152">
        <v>0.57999999999999996</v>
      </c>
      <c r="AI50" s="152">
        <v>0.37212999999999996</v>
      </c>
      <c r="AJ50" s="156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2">
        <v>500</v>
      </c>
      <c r="H51" s="333">
        <v>9.0899999999999995E-2</v>
      </c>
      <c r="I51" s="333">
        <v>9.0800000000000006E-2</v>
      </c>
      <c r="J51" s="333">
        <v>0</v>
      </c>
      <c r="K51" s="333">
        <v>1</v>
      </c>
      <c r="L51" s="114">
        <v>1</v>
      </c>
      <c r="M51" s="156">
        <v>1</v>
      </c>
      <c r="N51" s="156">
        <v>1</v>
      </c>
      <c r="O51" s="156">
        <v>1</v>
      </c>
      <c r="P51" s="156">
        <v>1</v>
      </c>
      <c r="Q51" s="156">
        <v>1</v>
      </c>
      <c r="R51" s="156">
        <v>1</v>
      </c>
      <c r="S51" s="156">
        <v>1</v>
      </c>
      <c r="T51" s="156">
        <v>1</v>
      </c>
      <c r="U51" s="156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6">
        <v>2030</v>
      </c>
      <c r="AD51">
        <v>0</v>
      </c>
      <c r="AE51">
        <v>0</v>
      </c>
      <c r="AF51" s="24">
        <v>86</v>
      </c>
      <c r="AG51" s="24">
        <v>177.5</v>
      </c>
      <c r="AH51" s="152">
        <v>0.4</v>
      </c>
      <c r="AI51" s="152">
        <v>0.50237550000000009</v>
      </c>
      <c r="AJ51" s="156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2">
        <v>206.4</v>
      </c>
      <c r="H52" s="333">
        <v>9.7699999999999995E-2</v>
      </c>
      <c r="I52" s="333">
        <v>0.12210000000000001</v>
      </c>
      <c r="J52" s="333">
        <v>0.5</v>
      </c>
      <c r="K52" s="333">
        <v>1</v>
      </c>
      <c r="L52" s="114">
        <v>1</v>
      </c>
      <c r="M52" s="156">
        <v>1</v>
      </c>
      <c r="N52" s="156">
        <v>1</v>
      </c>
      <c r="O52" s="156">
        <v>1</v>
      </c>
      <c r="P52" s="156">
        <v>1</v>
      </c>
      <c r="Q52" s="156">
        <v>1</v>
      </c>
      <c r="R52" s="156">
        <v>1</v>
      </c>
      <c r="S52" s="156">
        <v>1</v>
      </c>
      <c r="T52" s="156">
        <v>1</v>
      </c>
      <c r="U52" s="156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6">
        <v>2030</v>
      </c>
      <c r="AD52">
        <v>0</v>
      </c>
      <c r="AE52">
        <v>0</v>
      </c>
      <c r="AF52" s="24">
        <v>34</v>
      </c>
      <c r="AG52" s="24">
        <v>305.83333333333297</v>
      </c>
      <c r="AH52" s="152">
        <v>0.57999999999999996</v>
      </c>
      <c r="AI52" s="152">
        <v>0.37212999999999996</v>
      </c>
      <c r="AJ52" s="156">
        <v>302</v>
      </c>
      <c r="AM52" t="s">
        <v>289</v>
      </c>
    </row>
    <row r="53" spans="1:39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2">
        <v>590.79999999999995</v>
      </c>
      <c r="H53" s="333">
        <v>3.7000000000000005E-2</v>
      </c>
      <c r="I53" s="333">
        <v>6.3E-2</v>
      </c>
      <c r="J53" s="333">
        <v>0.50532581664801035</v>
      </c>
      <c r="K53" s="333">
        <v>0.98</v>
      </c>
      <c r="L53" s="114">
        <v>1</v>
      </c>
      <c r="M53" s="156">
        <v>1</v>
      </c>
      <c r="N53" s="156">
        <v>1</v>
      </c>
      <c r="O53" s="156">
        <v>1</v>
      </c>
      <c r="P53" s="156">
        <v>1</v>
      </c>
      <c r="Q53" s="156">
        <v>1</v>
      </c>
      <c r="R53" s="156">
        <v>1</v>
      </c>
      <c r="S53" s="156">
        <v>1</v>
      </c>
      <c r="T53" s="156">
        <v>1</v>
      </c>
      <c r="U53" s="156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6">
        <v>2036</v>
      </c>
      <c r="AD53">
        <v>0</v>
      </c>
      <c r="AE53">
        <v>0</v>
      </c>
      <c r="AF53" s="24">
        <v>140</v>
      </c>
      <c r="AG53" s="24">
        <v>182.48636011674299</v>
      </c>
      <c r="AH53" s="152">
        <v>0.57999999999999996</v>
      </c>
      <c r="AI53" s="152">
        <v>0.37212999999999996</v>
      </c>
      <c r="AJ53" s="156">
        <v>302</v>
      </c>
      <c r="AM53" t="s">
        <v>289</v>
      </c>
    </row>
    <row r="54" spans="1:39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2">
        <v>150</v>
      </c>
      <c r="H54" s="333">
        <v>0.20019999999999999</v>
      </c>
      <c r="I54" s="333">
        <v>9.5100000000000004E-2</v>
      </c>
      <c r="J54" s="333">
        <v>0</v>
      </c>
      <c r="K54" s="333">
        <v>0.9</v>
      </c>
      <c r="L54" s="114">
        <v>1</v>
      </c>
      <c r="M54" s="156">
        <v>1</v>
      </c>
      <c r="N54" s="156">
        <v>1</v>
      </c>
      <c r="O54" s="156">
        <v>1</v>
      </c>
      <c r="P54" s="156">
        <v>1</v>
      </c>
      <c r="Q54" s="156">
        <v>1</v>
      </c>
      <c r="R54" s="156">
        <v>1</v>
      </c>
      <c r="S54" s="156">
        <v>1</v>
      </c>
      <c r="T54" s="156">
        <v>1</v>
      </c>
      <c r="U54" s="156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6">
        <v>2026</v>
      </c>
      <c r="AD54">
        <v>0</v>
      </c>
      <c r="AE54">
        <v>0</v>
      </c>
      <c r="AF54" s="24">
        <v>141</v>
      </c>
      <c r="AG54" s="24">
        <v>212.3</v>
      </c>
      <c r="AH54" s="152">
        <v>0.36</v>
      </c>
      <c r="AI54" s="152">
        <v>0.73326000000000002</v>
      </c>
      <c r="AJ54" s="156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2">
        <v>178.2</v>
      </c>
      <c r="H55" s="333">
        <v>4.4999999999999998E-2</v>
      </c>
      <c r="I55" s="333">
        <v>3.2199999999999999E-2</v>
      </c>
      <c r="J55" s="333">
        <v>0.5</v>
      </c>
      <c r="K55" s="333">
        <v>1</v>
      </c>
      <c r="L55" s="114">
        <v>1</v>
      </c>
      <c r="M55" s="156">
        <v>1</v>
      </c>
      <c r="N55" s="156">
        <v>1</v>
      </c>
      <c r="O55" s="156">
        <v>1</v>
      </c>
      <c r="P55" s="156">
        <v>1</v>
      </c>
      <c r="Q55" s="156">
        <v>1</v>
      </c>
      <c r="R55" s="156">
        <v>1</v>
      </c>
      <c r="S55" s="156">
        <v>1</v>
      </c>
      <c r="T55" s="156">
        <v>1</v>
      </c>
      <c r="U55" s="156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6">
        <v>2027</v>
      </c>
      <c r="AD55">
        <v>0</v>
      </c>
      <c r="AE55">
        <v>0</v>
      </c>
      <c r="AF55" s="24">
        <v>46</v>
      </c>
      <c r="AG55" s="24">
        <v>246.25</v>
      </c>
      <c r="AH55" s="152">
        <v>0.6</v>
      </c>
      <c r="AI55" s="152">
        <v>0.4</v>
      </c>
      <c r="AJ55" s="156">
        <v>302</v>
      </c>
      <c r="AM55" t="s">
        <v>289</v>
      </c>
    </row>
    <row r="56" spans="1:39">
      <c r="A56">
        <f>A55+1</f>
        <v>47</v>
      </c>
      <c r="B56">
        <f>B55+1</f>
        <v>47</v>
      </c>
      <c r="C56" s="541" t="s">
        <v>342</v>
      </c>
      <c r="D56" s="541" t="s">
        <v>342</v>
      </c>
      <c r="E56" t="s">
        <v>154</v>
      </c>
      <c r="F56">
        <v>3</v>
      </c>
      <c r="G56" s="134">
        <v>147.19999999999999</v>
      </c>
      <c r="H56" s="333">
        <v>8.0500000000000002E-2</v>
      </c>
      <c r="I56" s="542">
        <v>1.2E-2</v>
      </c>
      <c r="J56" s="134">
        <v>0</v>
      </c>
      <c r="K56" s="333">
        <v>1</v>
      </c>
      <c r="L56" s="333">
        <v>1</v>
      </c>
      <c r="M56" s="156">
        <v>1</v>
      </c>
      <c r="N56" s="156">
        <v>1</v>
      </c>
      <c r="O56" s="156">
        <v>1</v>
      </c>
      <c r="P56" s="156">
        <v>1</v>
      </c>
      <c r="Q56" s="156">
        <v>1</v>
      </c>
      <c r="R56" s="156">
        <v>1</v>
      </c>
      <c r="S56" s="156">
        <v>1</v>
      </c>
      <c r="T56" s="156">
        <v>1</v>
      </c>
      <c r="U56" s="156">
        <v>1</v>
      </c>
      <c r="W56" s="543"/>
      <c r="X56" s="543"/>
      <c r="Y56" s="543"/>
      <c r="Z56" s="543"/>
      <c r="AA56" s="543"/>
      <c r="AB56">
        <v>1900</v>
      </c>
      <c r="AC56" s="544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6">
        <v>341</v>
      </c>
      <c r="AM56" t="s">
        <v>292</v>
      </c>
    </row>
    <row r="57" spans="1:39">
      <c r="A57">
        <f>A56+1</f>
        <v>48</v>
      </c>
      <c r="B57">
        <f>B56+1</f>
        <v>48</v>
      </c>
      <c r="C57" s="541" t="s">
        <v>343</v>
      </c>
      <c r="D57" s="541" t="s">
        <v>343</v>
      </c>
      <c r="E57" t="s">
        <v>154</v>
      </c>
      <c r="F57">
        <v>3</v>
      </c>
      <c r="G57" s="134">
        <v>13.1</v>
      </c>
      <c r="H57" s="333">
        <v>0.37810000000000005</v>
      </c>
      <c r="I57" s="542">
        <v>0.11599999999999999</v>
      </c>
      <c r="J57" s="134">
        <v>0</v>
      </c>
      <c r="K57" s="333">
        <v>1</v>
      </c>
      <c r="L57" s="333">
        <v>1</v>
      </c>
      <c r="M57" s="156">
        <v>1</v>
      </c>
      <c r="N57" s="156">
        <v>1</v>
      </c>
      <c r="O57" s="156">
        <v>1</v>
      </c>
      <c r="P57" s="156">
        <v>1</v>
      </c>
      <c r="Q57" s="156">
        <v>1</v>
      </c>
      <c r="R57" s="156">
        <v>1</v>
      </c>
      <c r="S57" s="156">
        <v>1</v>
      </c>
      <c r="T57" s="156">
        <v>1</v>
      </c>
      <c r="U57" s="156">
        <v>1</v>
      </c>
      <c r="W57" s="543"/>
      <c r="X57" s="543"/>
      <c r="Y57" s="543"/>
      <c r="Z57" s="543"/>
      <c r="AA57" s="543"/>
      <c r="AB57">
        <v>1900</v>
      </c>
      <c r="AC57" s="544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6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2">
        <v>400</v>
      </c>
      <c r="H58" s="333">
        <v>0</v>
      </c>
      <c r="I58" s="333">
        <v>0</v>
      </c>
      <c r="J58" s="333">
        <v>0.99997500000000006</v>
      </c>
      <c r="K58" s="333">
        <v>1</v>
      </c>
      <c r="L58" s="114">
        <v>1</v>
      </c>
      <c r="M58" s="156">
        <v>1</v>
      </c>
      <c r="N58" s="156">
        <v>1</v>
      </c>
      <c r="O58" s="156">
        <v>1</v>
      </c>
      <c r="P58" s="156">
        <v>1</v>
      </c>
      <c r="Q58" s="156">
        <v>1</v>
      </c>
      <c r="R58" s="156">
        <v>1</v>
      </c>
      <c r="S58" s="156">
        <v>1</v>
      </c>
      <c r="T58" s="156">
        <v>1</v>
      </c>
      <c r="U58" s="156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6">
        <v>2024</v>
      </c>
      <c r="AD58">
        <v>0</v>
      </c>
      <c r="AE58">
        <v>0</v>
      </c>
      <c r="AF58" s="24">
        <v>171</v>
      </c>
      <c r="AG58" s="24">
        <v>197.5</v>
      </c>
      <c r="AH58" s="152">
        <v>0.4</v>
      </c>
      <c r="AI58" s="152">
        <v>0.50237550000000009</v>
      </c>
      <c r="AJ58" s="156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2">
        <v>100</v>
      </c>
      <c r="H59" s="333">
        <v>0.125</v>
      </c>
      <c r="I59" s="333">
        <v>5.9900000000000002E-2</v>
      </c>
      <c r="J59" s="333">
        <v>0</v>
      </c>
      <c r="K59" s="333">
        <v>1</v>
      </c>
      <c r="L59" s="114">
        <v>1</v>
      </c>
      <c r="M59" s="156">
        <v>1</v>
      </c>
      <c r="N59" s="156">
        <v>1</v>
      </c>
      <c r="O59" s="156">
        <v>1</v>
      </c>
      <c r="P59" s="156">
        <v>1</v>
      </c>
      <c r="Q59" s="156">
        <v>1</v>
      </c>
      <c r="R59" s="156">
        <v>1</v>
      </c>
      <c r="S59" s="156">
        <v>1</v>
      </c>
      <c r="T59" s="156">
        <v>1</v>
      </c>
      <c r="U59" s="156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6">
        <v>2024</v>
      </c>
      <c r="AD59">
        <v>0</v>
      </c>
      <c r="AE59">
        <v>0</v>
      </c>
      <c r="AF59" s="24">
        <v>172</v>
      </c>
      <c r="AG59" s="24">
        <v>197.5</v>
      </c>
      <c r="AH59" s="152">
        <v>0.4</v>
      </c>
      <c r="AI59" s="152">
        <v>0.50237550000000009</v>
      </c>
      <c r="AJ59" s="156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2">
        <v>200</v>
      </c>
      <c r="H60" s="333">
        <v>0.125</v>
      </c>
      <c r="I60" s="333">
        <v>5.9900000000000002E-2</v>
      </c>
      <c r="J60" s="333">
        <v>0</v>
      </c>
      <c r="K60" s="333">
        <v>1</v>
      </c>
      <c r="L60" s="114">
        <v>1</v>
      </c>
      <c r="M60" s="156">
        <v>1</v>
      </c>
      <c r="N60" s="156">
        <v>1</v>
      </c>
      <c r="O60" s="156">
        <v>1</v>
      </c>
      <c r="P60" s="156">
        <v>1</v>
      </c>
      <c r="Q60" s="156">
        <v>1</v>
      </c>
      <c r="R60" s="156">
        <v>1</v>
      </c>
      <c r="S60" s="156">
        <v>1</v>
      </c>
      <c r="T60" s="156">
        <v>1</v>
      </c>
      <c r="U60" s="156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6">
        <v>2024</v>
      </c>
      <c r="AD60">
        <v>0</v>
      </c>
      <c r="AE60">
        <v>0</v>
      </c>
      <c r="AF60" s="24">
        <v>173</v>
      </c>
      <c r="AG60" s="24">
        <v>197.5</v>
      </c>
      <c r="AH60" s="152">
        <v>0.4</v>
      </c>
      <c r="AI60" s="152">
        <v>0.50237550000000009</v>
      </c>
      <c r="AJ60" s="156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2">
        <v>126.8</v>
      </c>
      <c r="H61" s="333">
        <v>0.125</v>
      </c>
      <c r="I61" s="333">
        <v>5.9900000000000002E-2</v>
      </c>
      <c r="J61" s="333">
        <v>0</v>
      </c>
      <c r="K61" s="333">
        <v>1</v>
      </c>
      <c r="L61" s="114">
        <v>1</v>
      </c>
      <c r="M61" s="156">
        <v>1</v>
      </c>
      <c r="N61" s="156">
        <v>1</v>
      </c>
      <c r="O61" s="156">
        <v>1</v>
      </c>
      <c r="P61" s="156">
        <v>1</v>
      </c>
      <c r="Q61" s="156">
        <v>1</v>
      </c>
      <c r="R61" s="156">
        <v>1</v>
      </c>
      <c r="S61" s="156">
        <v>1</v>
      </c>
      <c r="T61" s="156">
        <v>1</v>
      </c>
      <c r="U61" s="156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6">
        <v>2024</v>
      </c>
      <c r="AD61">
        <v>0</v>
      </c>
      <c r="AE61">
        <v>0</v>
      </c>
      <c r="AF61" s="24">
        <v>174</v>
      </c>
      <c r="AG61" s="24">
        <v>197.5</v>
      </c>
      <c r="AH61" s="152">
        <v>0.4</v>
      </c>
      <c r="AI61" s="152">
        <v>0.50237550000000009</v>
      </c>
      <c r="AJ61" s="156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2">
        <v>572.1</v>
      </c>
      <c r="H62" s="333">
        <v>7.5700000000000003E-2</v>
      </c>
      <c r="I62" s="333">
        <v>4.0999999999999995E-2</v>
      </c>
      <c r="J62" s="333">
        <v>0.5</v>
      </c>
      <c r="K62" s="333">
        <v>1</v>
      </c>
      <c r="L62" s="114">
        <v>1</v>
      </c>
      <c r="M62" s="156">
        <v>1</v>
      </c>
      <c r="N62" s="156">
        <v>1</v>
      </c>
      <c r="O62" s="156">
        <v>1</v>
      </c>
      <c r="P62" s="156">
        <v>1</v>
      </c>
      <c r="Q62" s="156">
        <v>1</v>
      </c>
      <c r="R62" s="156">
        <v>1</v>
      </c>
      <c r="S62" s="156">
        <v>1</v>
      </c>
      <c r="T62" s="156">
        <v>1</v>
      </c>
      <c r="U62" s="156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6">
        <v>2024</v>
      </c>
      <c r="AD62">
        <v>0</v>
      </c>
      <c r="AE62">
        <v>0</v>
      </c>
      <c r="AF62" s="24">
        <v>110</v>
      </c>
      <c r="AG62" s="24">
        <v>209.166666666667</v>
      </c>
      <c r="AH62" s="152">
        <v>0.57999999999999996</v>
      </c>
      <c r="AI62" s="152">
        <v>0.37212999999999996</v>
      </c>
      <c r="AJ62" s="156">
        <v>302</v>
      </c>
      <c r="AM62" t="s">
        <v>289</v>
      </c>
    </row>
    <row r="63" spans="1:39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19">
        <v>2</v>
      </c>
      <c r="G63" s="134">
        <v>24</v>
      </c>
      <c r="H63" s="333">
        <v>2.4199999999999999E-2</v>
      </c>
      <c r="I63" s="114">
        <v>8.5000000000000006E-3</v>
      </c>
      <c r="J63" s="549">
        <v>0</v>
      </c>
      <c r="K63" s="333">
        <v>0</v>
      </c>
      <c r="L63" s="333">
        <v>1</v>
      </c>
      <c r="M63" s="156">
        <v>1</v>
      </c>
      <c r="N63" s="156">
        <v>1</v>
      </c>
      <c r="O63" s="156">
        <v>1</v>
      </c>
      <c r="P63" s="156">
        <v>1</v>
      </c>
      <c r="Q63" s="156">
        <v>1</v>
      </c>
      <c r="R63" s="156">
        <v>1</v>
      </c>
      <c r="S63" s="156">
        <v>1</v>
      </c>
      <c r="T63" s="156">
        <v>1</v>
      </c>
      <c r="U63" s="156">
        <v>1</v>
      </c>
      <c r="AB63">
        <v>1900</v>
      </c>
      <c r="AC63" s="156">
        <v>2026</v>
      </c>
      <c r="AD63">
        <v>0</v>
      </c>
      <c r="AE63">
        <v>0</v>
      </c>
      <c r="AF63">
        <v>252</v>
      </c>
      <c r="AG63" s="24">
        <v>212</v>
      </c>
      <c r="AH63" s="152">
        <v>0.36</v>
      </c>
      <c r="AI63" s="152">
        <v>0.73</v>
      </c>
      <c r="AJ63" s="156">
        <v>341</v>
      </c>
      <c r="AM63" t="s">
        <v>292</v>
      </c>
    </row>
    <row r="64" spans="1:39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19">
        <v>4</v>
      </c>
      <c r="G64" s="134">
        <v>5.5</v>
      </c>
      <c r="H64" s="333">
        <v>0.02</v>
      </c>
      <c r="I64" s="114">
        <v>6.5000000000000002E-2</v>
      </c>
      <c r="J64" s="333">
        <v>0.49606619507307054</v>
      </c>
      <c r="K64" s="333">
        <v>0.9</v>
      </c>
      <c r="L64" s="333">
        <v>1</v>
      </c>
      <c r="M64" s="156">
        <v>1</v>
      </c>
      <c r="N64" s="156">
        <v>1</v>
      </c>
      <c r="O64" s="156">
        <v>1</v>
      </c>
      <c r="P64" s="156">
        <v>1</v>
      </c>
      <c r="Q64" s="156">
        <v>1</v>
      </c>
      <c r="R64" s="156">
        <v>1</v>
      </c>
      <c r="S64" s="156">
        <v>1</v>
      </c>
      <c r="T64" s="156">
        <v>1</v>
      </c>
      <c r="U64" s="156">
        <v>1</v>
      </c>
      <c r="AB64">
        <v>2020</v>
      </c>
      <c r="AC64" s="156">
        <v>2040</v>
      </c>
      <c r="AD64">
        <v>0</v>
      </c>
      <c r="AE64">
        <v>0</v>
      </c>
      <c r="AF64">
        <v>253</v>
      </c>
      <c r="AG64" s="24">
        <v>800</v>
      </c>
      <c r="AH64" s="152">
        <v>0.4</v>
      </c>
      <c r="AI64" s="152">
        <v>0.5</v>
      </c>
      <c r="AJ64" s="156">
        <v>302</v>
      </c>
      <c r="AM64" t="s">
        <v>289</v>
      </c>
    </row>
    <row r="65" spans="1:39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2">
        <v>720.3</v>
      </c>
      <c r="H65" s="333">
        <v>0.1268</v>
      </c>
      <c r="I65" s="333">
        <v>6.5500000000000003E-2</v>
      </c>
      <c r="J65" s="333">
        <v>0</v>
      </c>
      <c r="K65" s="333">
        <v>1</v>
      </c>
      <c r="L65" s="114">
        <v>1</v>
      </c>
      <c r="M65" s="156">
        <v>1</v>
      </c>
      <c r="N65" s="156">
        <v>1</v>
      </c>
      <c r="O65" s="156">
        <v>1</v>
      </c>
      <c r="P65" s="156">
        <v>1</v>
      </c>
      <c r="Q65" s="156">
        <v>1</v>
      </c>
      <c r="R65" s="156">
        <v>1</v>
      </c>
      <c r="S65" s="156">
        <v>1</v>
      </c>
      <c r="T65" s="156">
        <v>1</v>
      </c>
      <c r="U65" s="156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2">
        <v>0.45</v>
      </c>
      <c r="AI65" s="152">
        <v>0.85576615384615384</v>
      </c>
      <c r="AJ65" s="156">
        <v>304</v>
      </c>
      <c r="AM65" t="s">
        <v>352</v>
      </c>
    </row>
    <row r="66" spans="1:39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2">
        <v>365</v>
      </c>
      <c r="H66" s="333">
        <v>2.7999999999999997E-2</v>
      </c>
      <c r="I66" s="333">
        <v>3.9199999999999999E-2</v>
      </c>
      <c r="J66" s="333">
        <v>0</v>
      </c>
      <c r="K66" s="333">
        <v>1</v>
      </c>
      <c r="L66" s="114">
        <v>1</v>
      </c>
      <c r="M66" s="156">
        <v>1</v>
      </c>
      <c r="N66" s="156">
        <v>1</v>
      </c>
      <c r="O66" s="156">
        <v>1</v>
      </c>
      <c r="P66" s="156">
        <v>1</v>
      </c>
      <c r="Q66" s="156">
        <v>1</v>
      </c>
      <c r="R66" s="156">
        <v>1</v>
      </c>
      <c r="S66" s="156">
        <v>1</v>
      </c>
      <c r="T66" s="156">
        <v>1</v>
      </c>
      <c r="U66" s="156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2">
        <v>0.45</v>
      </c>
      <c r="AI66" s="152">
        <v>0.85576615384615384</v>
      </c>
      <c r="AJ66" s="156">
        <v>304</v>
      </c>
      <c r="AM66" t="s">
        <v>352</v>
      </c>
    </row>
    <row r="67" spans="1:39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0">
        <f>1516-307.8</f>
        <v>1208.2</v>
      </c>
      <c r="H67" s="333">
        <v>1.1000000000000001E-2</v>
      </c>
      <c r="I67" s="333">
        <v>2.0499999999999997E-2</v>
      </c>
      <c r="J67" s="333">
        <v>0.5</v>
      </c>
      <c r="K67" s="333">
        <v>1</v>
      </c>
      <c r="L67" s="114">
        <v>1</v>
      </c>
      <c r="M67" s="156">
        <v>1</v>
      </c>
      <c r="N67" s="156">
        <v>1</v>
      </c>
      <c r="O67" s="156">
        <v>1</v>
      </c>
      <c r="P67" s="156">
        <v>1</v>
      </c>
      <c r="Q67" s="156">
        <v>1</v>
      </c>
      <c r="R67" s="156">
        <v>1</v>
      </c>
      <c r="S67" s="156">
        <v>1</v>
      </c>
      <c r="T67" s="156">
        <v>1</v>
      </c>
      <c r="U67" s="156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6">
        <v>2040</v>
      </c>
      <c r="AD67">
        <v>0</v>
      </c>
      <c r="AE67">
        <v>0</v>
      </c>
      <c r="AF67" s="24">
        <v>224</v>
      </c>
      <c r="AG67" s="24">
        <v>168.11891120000001</v>
      </c>
      <c r="AH67" s="152">
        <v>0.57999999999999996</v>
      </c>
      <c r="AI67" s="152">
        <v>0.37212999999999996</v>
      </c>
      <c r="AJ67" s="156">
        <v>302</v>
      </c>
      <c r="AM67" t="s">
        <v>289</v>
      </c>
    </row>
    <row r="68" spans="1:39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2">
        <v>126</v>
      </c>
      <c r="H68" s="333">
        <v>0.72199999999999998</v>
      </c>
      <c r="I68" s="333">
        <v>0.30680000000000002</v>
      </c>
      <c r="J68" s="333">
        <v>0.42</v>
      </c>
      <c r="K68" s="333">
        <v>0.42</v>
      </c>
      <c r="L68" s="114">
        <v>1</v>
      </c>
      <c r="M68" s="156">
        <v>1</v>
      </c>
      <c r="N68" s="156">
        <v>1</v>
      </c>
      <c r="O68" s="156">
        <v>1</v>
      </c>
      <c r="P68" s="156">
        <v>1</v>
      </c>
      <c r="Q68" s="156">
        <v>1</v>
      </c>
      <c r="R68" s="156">
        <v>1</v>
      </c>
      <c r="S68" s="156">
        <v>1</v>
      </c>
      <c r="T68" s="156">
        <v>1</v>
      </c>
      <c r="U68" s="156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2">
        <v>0.39</v>
      </c>
      <c r="AI68" s="152">
        <v>0.95356799999999997</v>
      </c>
      <c r="AJ68" s="156">
        <v>305</v>
      </c>
      <c r="AM68" t="s">
        <v>300</v>
      </c>
    </row>
    <row r="69" spans="1:39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2">
        <v>320</v>
      </c>
      <c r="H69" s="333">
        <v>0.72199999999999998</v>
      </c>
      <c r="I69" s="333">
        <v>0.30680000000000002</v>
      </c>
      <c r="J69" s="333">
        <v>0.9</v>
      </c>
      <c r="K69" s="333">
        <v>0.9</v>
      </c>
      <c r="L69" s="114">
        <v>1</v>
      </c>
      <c r="M69" s="156">
        <v>1</v>
      </c>
      <c r="N69" s="156">
        <v>1</v>
      </c>
      <c r="O69" s="156">
        <v>1</v>
      </c>
      <c r="P69" s="156">
        <v>1</v>
      </c>
      <c r="Q69" s="156">
        <v>1</v>
      </c>
      <c r="R69" s="156">
        <v>1</v>
      </c>
      <c r="S69" s="156">
        <v>1</v>
      </c>
      <c r="T69" s="156">
        <v>1</v>
      </c>
      <c r="U69" s="156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2">
        <v>0.39</v>
      </c>
      <c r="AI69" s="152">
        <v>0.95356799999999997</v>
      </c>
      <c r="AJ69" s="156">
        <v>305</v>
      </c>
      <c r="AM69" t="s">
        <v>300</v>
      </c>
    </row>
    <row r="70" spans="1:39">
      <c r="A70">
        <f>A69+1</f>
        <v>24</v>
      </c>
      <c r="B70">
        <f>B69+1</f>
        <v>24</v>
      </c>
      <c r="C70" s="541" t="s">
        <v>357</v>
      </c>
      <c r="D70" s="541" t="s">
        <v>357</v>
      </c>
      <c r="E70" t="s">
        <v>148</v>
      </c>
      <c r="F70">
        <v>1</v>
      </c>
      <c r="G70" s="134">
        <v>175.6</v>
      </c>
      <c r="H70" s="333">
        <v>0.15160000000000001</v>
      </c>
      <c r="I70" s="542">
        <v>1.34E-2</v>
      </c>
      <c r="J70" s="134">
        <v>0</v>
      </c>
      <c r="K70" s="333">
        <v>0.8</v>
      </c>
      <c r="L70" s="333">
        <v>1</v>
      </c>
      <c r="M70" s="156">
        <v>1</v>
      </c>
      <c r="N70" s="156">
        <v>1</v>
      </c>
      <c r="O70" s="156">
        <v>1</v>
      </c>
      <c r="P70" s="156">
        <v>1</v>
      </c>
      <c r="Q70" s="156">
        <v>1</v>
      </c>
      <c r="R70" s="156">
        <v>1</v>
      </c>
      <c r="S70" s="156">
        <v>1</v>
      </c>
      <c r="T70" s="156">
        <v>1</v>
      </c>
      <c r="U70" s="156">
        <v>1</v>
      </c>
      <c r="W70" s="543"/>
      <c r="X70" s="543"/>
      <c r="Y70" s="543"/>
      <c r="Z70" s="543"/>
      <c r="AA70" s="543"/>
      <c r="AB70">
        <v>1900</v>
      </c>
      <c r="AC70" s="544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6">
        <v>351</v>
      </c>
      <c r="AM70" t="s">
        <v>282</v>
      </c>
    </row>
    <row r="71" spans="1:39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2">
        <v>340</v>
      </c>
      <c r="H71" s="333">
        <v>3.44E-2</v>
      </c>
      <c r="I71" s="333">
        <v>1.37E-2</v>
      </c>
      <c r="J71" s="333">
        <v>0.52500533195415133</v>
      </c>
      <c r="K71" s="333">
        <v>1</v>
      </c>
      <c r="L71" s="114">
        <v>1</v>
      </c>
      <c r="M71" s="156">
        <v>1</v>
      </c>
      <c r="N71" s="156">
        <v>1</v>
      </c>
      <c r="O71" s="156">
        <v>1</v>
      </c>
      <c r="P71" s="156">
        <v>1</v>
      </c>
      <c r="Q71" s="156">
        <v>1</v>
      </c>
      <c r="R71" s="156">
        <v>1</v>
      </c>
      <c r="S71" s="156">
        <v>1</v>
      </c>
      <c r="T71" s="156">
        <v>1</v>
      </c>
      <c r="U71" s="156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2">
        <v>0.39</v>
      </c>
      <c r="AI71" s="152">
        <v>0.95356799999999997</v>
      </c>
      <c r="AJ71" s="156">
        <v>305</v>
      </c>
      <c r="AM71" t="s">
        <v>300</v>
      </c>
    </row>
    <row r="72" spans="1:39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4">
        <v>363.2</v>
      </c>
      <c r="H72" s="601">
        <v>9.7699999999999995E-2</v>
      </c>
      <c r="I72" s="601">
        <v>0.12210000000000001</v>
      </c>
      <c r="J72" s="601">
        <v>0.5</v>
      </c>
      <c r="K72" s="601">
        <v>1</v>
      </c>
      <c r="L72" s="602">
        <v>1</v>
      </c>
      <c r="M72" s="603">
        <v>1</v>
      </c>
      <c r="N72" s="603">
        <v>1</v>
      </c>
      <c r="O72" s="603">
        <v>1</v>
      </c>
      <c r="P72" s="603">
        <v>1</v>
      </c>
      <c r="Q72" s="603">
        <v>1</v>
      </c>
      <c r="R72" s="603">
        <v>1</v>
      </c>
      <c r="S72" s="603">
        <v>1</v>
      </c>
      <c r="T72" s="603">
        <v>1</v>
      </c>
      <c r="U72" s="603">
        <v>1</v>
      </c>
      <c r="V72" s="395"/>
      <c r="W72" s="395"/>
      <c r="X72" s="395"/>
      <c r="Y72" s="395"/>
      <c r="Z72" s="395"/>
      <c r="AA72" s="395"/>
      <c r="AB72" s="395">
        <v>2024</v>
      </c>
      <c r="AC72" s="603">
        <v>2044</v>
      </c>
      <c r="AD72" s="395">
        <v>0</v>
      </c>
      <c r="AE72" s="395">
        <v>0</v>
      </c>
      <c r="AF72" s="604">
        <v>34</v>
      </c>
      <c r="AG72" s="604">
        <v>178</v>
      </c>
      <c r="AH72" s="605">
        <v>0.57999999999999996</v>
      </c>
      <c r="AI72" s="605">
        <v>0.37</v>
      </c>
      <c r="AJ72" s="156">
        <v>302</v>
      </c>
      <c r="AK72" s="395"/>
      <c r="AL72" s="395"/>
      <c r="AM72" s="395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2">
        <v>485</v>
      </c>
      <c r="H73" s="333">
        <v>2.92E-2</v>
      </c>
      <c r="I73" s="333">
        <v>7.8899999999999998E-2</v>
      </c>
      <c r="J73" s="333">
        <v>0</v>
      </c>
      <c r="K73" s="333">
        <v>0</v>
      </c>
      <c r="L73" s="114">
        <v>1</v>
      </c>
      <c r="M73" s="156">
        <v>1</v>
      </c>
      <c r="N73" s="156">
        <v>1</v>
      </c>
      <c r="O73" s="156">
        <v>1</v>
      </c>
      <c r="P73" s="156">
        <v>1</v>
      </c>
      <c r="Q73" s="156">
        <v>1</v>
      </c>
      <c r="R73" s="156">
        <v>1</v>
      </c>
      <c r="S73" s="156">
        <v>1</v>
      </c>
      <c r="T73" s="156">
        <v>1</v>
      </c>
      <c r="U73" s="156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6">
        <v>2030</v>
      </c>
      <c r="AD73">
        <v>0</v>
      </c>
      <c r="AE73">
        <v>0</v>
      </c>
      <c r="AF73" s="24">
        <v>48</v>
      </c>
      <c r="AG73" s="24">
        <v>190.416666666667</v>
      </c>
      <c r="AH73" s="152">
        <v>0.57999999999999996</v>
      </c>
      <c r="AI73" s="152">
        <v>0.37212999999999996</v>
      </c>
      <c r="AJ73" s="156">
        <v>301</v>
      </c>
      <c r="AM73" t="s">
        <v>289</v>
      </c>
    </row>
    <row r="74" spans="1:39">
      <c r="A74">
        <f>A73+1</f>
        <v>49</v>
      </c>
      <c r="B74">
        <f>B73+1</f>
        <v>49</v>
      </c>
      <c r="C74" s="541" t="s">
        <v>361</v>
      </c>
      <c r="D74" s="541" t="s">
        <v>361</v>
      </c>
      <c r="E74" t="s">
        <v>154</v>
      </c>
      <c r="F74">
        <v>3</v>
      </c>
      <c r="G74" s="134">
        <v>94.1</v>
      </c>
      <c r="H74" s="333">
        <v>1.9599999999999999E-2</v>
      </c>
      <c r="I74" s="542">
        <v>4.8999999999999998E-3</v>
      </c>
      <c r="J74" s="134">
        <v>0</v>
      </c>
      <c r="K74" s="333">
        <v>1</v>
      </c>
      <c r="L74" s="333">
        <v>1</v>
      </c>
      <c r="M74" s="156">
        <v>1</v>
      </c>
      <c r="N74" s="156">
        <v>1</v>
      </c>
      <c r="O74" s="156">
        <v>1</v>
      </c>
      <c r="P74" s="156">
        <v>1</v>
      </c>
      <c r="Q74" s="156">
        <v>1</v>
      </c>
      <c r="R74" s="156">
        <v>1</v>
      </c>
      <c r="S74" s="156">
        <v>1</v>
      </c>
      <c r="T74" s="156">
        <v>1</v>
      </c>
      <c r="U74" s="156">
        <v>1</v>
      </c>
      <c r="W74" s="543"/>
      <c r="X74" s="543"/>
      <c r="Y74" s="543"/>
      <c r="Z74" s="543"/>
      <c r="AA74" s="543"/>
      <c r="AB74">
        <v>1900</v>
      </c>
      <c r="AC74" s="544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6">
        <v>351</v>
      </c>
      <c r="AM74" t="s">
        <v>282</v>
      </c>
    </row>
    <row r="75" spans="1:39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2">
        <v>200.8</v>
      </c>
      <c r="H75" s="333">
        <v>0.12770000000000001</v>
      </c>
      <c r="I75" s="333">
        <v>1.61E-2</v>
      </c>
      <c r="J75" s="333">
        <v>0</v>
      </c>
      <c r="K75" s="333">
        <v>1</v>
      </c>
      <c r="L75" s="114">
        <v>1</v>
      </c>
      <c r="M75" s="156">
        <v>1</v>
      </c>
      <c r="N75" s="156">
        <v>1</v>
      </c>
      <c r="O75" s="156">
        <v>1</v>
      </c>
      <c r="P75" s="156">
        <v>1</v>
      </c>
      <c r="Q75" s="156">
        <v>1</v>
      </c>
      <c r="R75" s="156">
        <v>1</v>
      </c>
      <c r="S75" s="156">
        <v>1</v>
      </c>
      <c r="T75" s="156">
        <v>1</v>
      </c>
      <c r="U75" s="156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6">
        <v>2027</v>
      </c>
      <c r="AD75">
        <v>0</v>
      </c>
      <c r="AE75">
        <v>0</v>
      </c>
      <c r="AF75" s="24">
        <v>98</v>
      </c>
      <c r="AG75" s="24">
        <v>212.3</v>
      </c>
      <c r="AH75" s="152">
        <v>0.36</v>
      </c>
      <c r="AI75" s="152">
        <v>0.73326000000000002</v>
      </c>
      <c r="AJ75" s="156">
        <v>341</v>
      </c>
      <c r="AM75" t="s">
        <v>292</v>
      </c>
    </row>
    <row r="76" spans="1:39">
      <c r="A76">
        <f>A75+1</f>
        <v>99</v>
      </c>
      <c r="B76">
        <f>B75+1</f>
        <v>99</v>
      </c>
      <c r="C76" s="541" t="s">
        <v>363</v>
      </c>
      <c r="D76" s="541" t="s">
        <v>363</v>
      </c>
      <c r="E76" t="s">
        <v>154</v>
      </c>
      <c r="F76">
        <v>3</v>
      </c>
      <c r="G76" s="134">
        <v>136.19999999999999</v>
      </c>
      <c r="H76" s="333">
        <v>1.1599999999999999E-2</v>
      </c>
      <c r="I76" s="542">
        <v>2.0099999999999996E-2</v>
      </c>
      <c r="J76" s="134">
        <v>0</v>
      </c>
      <c r="K76" s="333">
        <v>1</v>
      </c>
      <c r="L76" s="333">
        <v>1</v>
      </c>
      <c r="M76" s="156">
        <v>1</v>
      </c>
      <c r="N76" s="156">
        <v>1</v>
      </c>
      <c r="O76" s="156">
        <v>1</v>
      </c>
      <c r="P76" s="156">
        <v>1</v>
      </c>
      <c r="Q76" s="156">
        <v>1</v>
      </c>
      <c r="R76" s="156">
        <v>1</v>
      </c>
      <c r="S76" s="156">
        <v>1</v>
      </c>
      <c r="T76" s="156">
        <v>1</v>
      </c>
      <c r="U76" s="156">
        <v>1</v>
      </c>
      <c r="W76" s="543"/>
      <c r="X76" s="543"/>
      <c r="Y76" s="543"/>
      <c r="Z76" s="543"/>
      <c r="AA76" s="543"/>
      <c r="AB76">
        <v>1900</v>
      </c>
      <c r="AC76" s="544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6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2">
        <v>640</v>
      </c>
      <c r="H77" s="333">
        <v>4.9200000000000001E-2</v>
      </c>
      <c r="I77" s="333">
        <v>0.42710000000000004</v>
      </c>
      <c r="J77" s="333">
        <v>0</v>
      </c>
      <c r="K77" s="333">
        <v>0</v>
      </c>
      <c r="L77" s="114">
        <v>1</v>
      </c>
      <c r="M77" s="156">
        <v>1</v>
      </c>
      <c r="N77" s="156">
        <v>1</v>
      </c>
      <c r="O77" s="156">
        <v>1</v>
      </c>
      <c r="P77" s="156">
        <v>1</v>
      </c>
      <c r="Q77" s="156">
        <v>1</v>
      </c>
      <c r="R77" s="156">
        <v>1</v>
      </c>
      <c r="S77" s="156">
        <v>1</v>
      </c>
      <c r="T77" s="156">
        <v>1</v>
      </c>
      <c r="U77" s="156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6">
        <v>2030</v>
      </c>
      <c r="AD77">
        <v>0</v>
      </c>
      <c r="AE77">
        <v>0</v>
      </c>
      <c r="AF77" s="24">
        <v>35</v>
      </c>
      <c r="AG77" s="24">
        <v>182.083333333333</v>
      </c>
      <c r="AH77" s="152">
        <v>0.57999999999999996</v>
      </c>
      <c r="AI77" s="152">
        <v>0.37212999999999996</v>
      </c>
      <c r="AJ77" s="156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2">
        <v>337.6</v>
      </c>
      <c r="H78" s="333">
        <v>1.9299999999999998E-2</v>
      </c>
      <c r="I78" s="333">
        <v>1.9699999999999999E-2</v>
      </c>
      <c r="J78" s="333">
        <v>0.5</v>
      </c>
      <c r="K78" s="333">
        <v>1</v>
      </c>
      <c r="L78" s="114">
        <v>1</v>
      </c>
      <c r="M78" s="156">
        <v>1</v>
      </c>
      <c r="N78" s="156">
        <v>1</v>
      </c>
      <c r="O78" s="156">
        <v>1</v>
      </c>
      <c r="P78" s="156">
        <v>1</v>
      </c>
      <c r="Q78" s="156">
        <v>1</v>
      </c>
      <c r="R78" s="156">
        <v>1</v>
      </c>
      <c r="S78" s="156">
        <v>1</v>
      </c>
      <c r="T78" s="156">
        <v>1</v>
      </c>
      <c r="U78" s="156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6">
        <v>2030</v>
      </c>
      <c r="AD78">
        <v>0</v>
      </c>
      <c r="AE78">
        <v>0</v>
      </c>
      <c r="AF78" s="24">
        <v>36</v>
      </c>
      <c r="AG78" s="24">
        <v>192.59364164572099</v>
      </c>
      <c r="AH78" s="152">
        <v>0.6</v>
      </c>
      <c r="AI78" s="152">
        <v>0.4</v>
      </c>
      <c r="AJ78" s="156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2">
        <v>337.6</v>
      </c>
      <c r="H79" s="333">
        <v>1.5600000000000001E-2</v>
      </c>
      <c r="I79" s="333">
        <v>1.5700000000000002E-2</v>
      </c>
      <c r="J79" s="333">
        <v>0.5</v>
      </c>
      <c r="K79" s="333">
        <v>1</v>
      </c>
      <c r="L79" s="114">
        <v>1</v>
      </c>
      <c r="M79" s="156">
        <v>1</v>
      </c>
      <c r="N79" s="156">
        <v>1</v>
      </c>
      <c r="O79" s="156">
        <v>1</v>
      </c>
      <c r="P79" s="156">
        <v>1</v>
      </c>
      <c r="Q79" s="156">
        <v>1</v>
      </c>
      <c r="R79" s="156">
        <v>1</v>
      </c>
      <c r="S79" s="156">
        <v>1</v>
      </c>
      <c r="T79" s="156">
        <v>1</v>
      </c>
      <c r="U79" s="156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6">
        <v>2030</v>
      </c>
      <c r="AD79">
        <v>0</v>
      </c>
      <c r="AE79">
        <v>0</v>
      </c>
      <c r="AF79" s="24">
        <v>21</v>
      </c>
      <c r="AG79" s="24">
        <v>192.59364164572099</v>
      </c>
      <c r="AH79" s="152">
        <v>0.6</v>
      </c>
      <c r="AI79" s="152">
        <v>0.4</v>
      </c>
      <c r="AJ79" s="156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2">
        <v>56.3</v>
      </c>
      <c r="H80" s="333">
        <v>5.91E-2</v>
      </c>
      <c r="I80" s="333">
        <v>1.26E-2</v>
      </c>
      <c r="J80" s="333">
        <v>0.5</v>
      </c>
      <c r="K80" s="333">
        <v>1</v>
      </c>
      <c r="L80" s="114">
        <v>1</v>
      </c>
      <c r="M80" s="156">
        <v>1</v>
      </c>
      <c r="N80" s="156">
        <v>1</v>
      </c>
      <c r="O80" s="156">
        <v>1</v>
      </c>
      <c r="P80" s="156">
        <v>1</v>
      </c>
      <c r="Q80" s="156">
        <v>1</v>
      </c>
      <c r="R80" s="156">
        <v>1</v>
      </c>
      <c r="S80" s="156">
        <v>1</v>
      </c>
      <c r="T80" s="156">
        <v>1</v>
      </c>
      <c r="U80" s="156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6">
        <v>2030</v>
      </c>
      <c r="AD80">
        <v>0</v>
      </c>
      <c r="AE80">
        <v>0</v>
      </c>
      <c r="AF80" s="24">
        <v>116</v>
      </c>
      <c r="AG80" s="24">
        <v>192.59364164572099</v>
      </c>
      <c r="AH80" s="152">
        <v>0.6</v>
      </c>
      <c r="AI80" s="152">
        <v>0.4</v>
      </c>
      <c r="AJ80" s="156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2">
        <v>85.4</v>
      </c>
      <c r="H81" s="333">
        <v>0.01</v>
      </c>
      <c r="I81" s="333">
        <v>0.2072</v>
      </c>
      <c r="J81" s="333">
        <v>0.99958123812154354</v>
      </c>
      <c r="K81" s="333">
        <v>1</v>
      </c>
      <c r="L81" s="114">
        <v>1</v>
      </c>
      <c r="M81" s="156">
        <v>1</v>
      </c>
      <c r="N81" s="156">
        <v>1</v>
      </c>
      <c r="O81" s="156">
        <v>1</v>
      </c>
      <c r="P81" s="156">
        <v>1</v>
      </c>
      <c r="Q81" s="156">
        <v>1</v>
      </c>
      <c r="R81" s="156">
        <v>1</v>
      </c>
      <c r="S81" s="156">
        <v>1</v>
      </c>
      <c r="T81" s="156">
        <v>1</v>
      </c>
      <c r="U81" s="156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6">
        <v>2030</v>
      </c>
      <c r="AD81">
        <v>0</v>
      </c>
      <c r="AE81">
        <v>0</v>
      </c>
      <c r="AF81" s="24">
        <v>203</v>
      </c>
      <c r="AG81" s="24">
        <v>250</v>
      </c>
      <c r="AH81" s="152">
        <v>0.4</v>
      </c>
      <c r="AI81" s="152">
        <v>0.50237550000000009</v>
      </c>
      <c r="AJ81" s="156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2">
        <v>75.5</v>
      </c>
      <c r="H82" s="333">
        <v>0.04</v>
      </c>
      <c r="I82" s="333">
        <v>0</v>
      </c>
      <c r="J82" s="333">
        <v>0.86900000000000011</v>
      </c>
      <c r="K82" s="333">
        <v>0.86900000000000011</v>
      </c>
      <c r="L82" s="114">
        <v>1</v>
      </c>
      <c r="M82" s="156">
        <v>1</v>
      </c>
      <c r="N82" s="156">
        <v>1</v>
      </c>
      <c r="O82" s="156">
        <v>1</v>
      </c>
      <c r="P82" s="156">
        <v>1</v>
      </c>
      <c r="Q82" s="156">
        <v>1</v>
      </c>
      <c r="R82" s="156">
        <v>1</v>
      </c>
      <c r="S82" s="156">
        <v>1</v>
      </c>
      <c r="T82" s="156">
        <v>1</v>
      </c>
      <c r="U82" s="156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6">
        <v>2030</v>
      </c>
      <c r="AD82">
        <v>0</v>
      </c>
      <c r="AE82">
        <v>0</v>
      </c>
      <c r="AF82" s="24">
        <v>204</v>
      </c>
      <c r="AG82" s="24">
        <v>240.416666666667</v>
      </c>
      <c r="AH82" s="152">
        <v>0.4</v>
      </c>
      <c r="AI82" s="152">
        <v>0.50237550000000009</v>
      </c>
      <c r="AJ82" s="156">
        <v>302</v>
      </c>
      <c r="AM82" t="s">
        <v>289</v>
      </c>
    </row>
    <row r="83" spans="1:39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2">
        <v>360.1</v>
      </c>
      <c r="H83" s="333">
        <v>8.3800000000000013E-2</v>
      </c>
      <c r="I83" s="333">
        <v>5.21E-2</v>
      </c>
      <c r="J83" s="333">
        <v>0</v>
      </c>
      <c r="K83" s="333">
        <v>1</v>
      </c>
      <c r="L83" s="114">
        <v>1</v>
      </c>
      <c r="M83" s="156">
        <v>1</v>
      </c>
      <c r="N83" s="156">
        <v>1</v>
      </c>
      <c r="O83" s="156">
        <v>1</v>
      </c>
      <c r="P83" s="156">
        <v>1</v>
      </c>
      <c r="Q83" s="156">
        <v>1</v>
      </c>
      <c r="R83" s="156">
        <v>1</v>
      </c>
      <c r="S83" s="156">
        <v>1</v>
      </c>
      <c r="T83" s="156">
        <v>1</v>
      </c>
      <c r="U83" s="156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2">
        <v>0.45</v>
      </c>
      <c r="AI83" s="152">
        <v>0.85576615384615384</v>
      </c>
      <c r="AJ83" s="156">
        <v>304</v>
      </c>
      <c r="AM83" t="s">
        <v>352</v>
      </c>
    </row>
    <row r="84" spans="1:39">
      <c r="A84">
        <f>A83+1</f>
        <v>177</v>
      </c>
      <c r="B84">
        <f>B83+1</f>
        <v>177</v>
      </c>
      <c r="C84" s="541" t="s">
        <v>371</v>
      </c>
      <c r="D84" s="541" t="s">
        <v>371</v>
      </c>
      <c r="E84" t="s">
        <v>154</v>
      </c>
      <c r="F84">
        <v>3</v>
      </c>
      <c r="G84" s="134">
        <v>53.1</v>
      </c>
      <c r="H84" s="333">
        <v>5.3099999999999994E-2</v>
      </c>
      <c r="I84" s="542">
        <v>1.03E-2</v>
      </c>
      <c r="J84" s="134">
        <v>0</v>
      </c>
      <c r="K84" s="333">
        <v>1</v>
      </c>
      <c r="L84" s="333">
        <v>1</v>
      </c>
      <c r="M84" s="156">
        <v>1</v>
      </c>
      <c r="N84" s="156">
        <v>1</v>
      </c>
      <c r="O84" s="156">
        <v>1</v>
      </c>
      <c r="P84" s="156">
        <v>1</v>
      </c>
      <c r="Q84" s="156">
        <v>1</v>
      </c>
      <c r="R84" s="156">
        <v>1</v>
      </c>
      <c r="S84" s="156">
        <v>1</v>
      </c>
      <c r="T84" s="156">
        <v>1</v>
      </c>
      <c r="U84" s="156">
        <v>1</v>
      </c>
      <c r="W84" s="543"/>
      <c r="X84" s="543"/>
      <c r="Y84" s="543"/>
      <c r="Z84" s="543"/>
      <c r="AA84" s="543"/>
      <c r="AB84">
        <v>1900</v>
      </c>
      <c r="AC84" s="544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6">
        <v>351</v>
      </c>
      <c r="AM84" t="s">
        <v>282</v>
      </c>
    </row>
    <row r="85" spans="1:39">
      <c r="A85">
        <f>A84+1</f>
        <v>178</v>
      </c>
      <c r="B85">
        <f>B84+1</f>
        <v>178</v>
      </c>
      <c r="C85" s="541" t="s">
        <v>372</v>
      </c>
      <c r="D85" s="541" t="s">
        <v>372</v>
      </c>
      <c r="E85" t="s">
        <v>154</v>
      </c>
      <c r="F85">
        <v>3</v>
      </c>
      <c r="G85" s="134">
        <v>66.400000000000006</v>
      </c>
      <c r="H85" s="333">
        <v>2.4900000000000002E-2</v>
      </c>
      <c r="I85" s="542">
        <v>4.3E-3</v>
      </c>
      <c r="J85" s="134">
        <v>0</v>
      </c>
      <c r="K85" s="333">
        <v>0.82</v>
      </c>
      <c r="L85" s="333">
        <v>1</v>
      </c>
      <c r="M85" s="156">
        <v>1</v>
      </c>
      <c r="N85" s="156">
        <v>1</v>
      </c>
      <c r="O85" s="156">
        <v>1</v>
      </c>
      <c r="P85" s="156">
        <v>1</v>
      </c>
      <c r="Q85" s="156">
        <v>1</v>
      </c>
      <c r="R85" s="156">
        <v>1</v>
      </c>
      <c r="S85" s="156">
        <v>1</v>
      </c>
      <c r="T85" s="156">
        <v>1</v>
      </c>
      <c r="U85" s="156">
        <v>1</v>
      </c>
      <c r="W85" s="543"/>
      <c r="X85" s="543"/>
      <c r="Y85" s="543"/>
      <c r="Z85" s="543"/>
      <c r="AA85" s="543"/>
      <c r="AB85">
        <v>1900</v>
      </c>
      <c r="AC85" s="544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6">
        <v>351</v>
      </c>
      <c r="AM85" t="s">
        <v>282</v>
      </c>
    </row>
    <row r="86" spans="1:39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2">
        <v>28</v>
      </c>
      <c r="H86" s="333">
        <v>0.03</v>
      </c>
      <c r="I86" s="333">
        <v>0.04</v>
      </c>
      <c r="J86" s="333">
        <v>0.5</v>
      </c>
      <c r="K86" s="333">
        <v>1</v>
      </c>
      <c r="L86" s="114">
        <v>1</v>
      </c>
      <c r="M86" s="156">
        <v>1</v>
      </c>
      <c r="N86" s="156">
        <v>1</v>
      </c>
      <c r="O86" s="156">
        <v>1</v>
      </c>
      <c r="P86" s="156">
        <v>1</v>
      </c>
      <c r="Q86" s="156">
        <v>1</v>
      </c>
      <c r="R86" s="156">
        <v>1</v>
      </c>
      <c r="S86" s="156">
        <v>1</v>
      </c>
      <c r="T86" s="156">
        <v>1</v>
      </c>
      <c r="U86" s="156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6">
        <v>2038</v>
      </c>
      <c r="AD86">
        <v>0</v>
      </c>
      <c r="AE86">
        <v>0</v>
      </c>
      <c r="AF86" s="24">
        <v>147</v>
      </c>
      <c r="AG86" s="24">
        <v>178.47804479437499</v>
      </c>
      <c r="AH86" s="152">
        <v>0.57999999999999996</v>
      </c>
      <c r="AI86" s="152">
        <v>0.37212999999999996</v>
      </c>
      <c r="AJ86" s="156">
        <v>302</v>
      </c>
      <c r="AM86" t="s">
        <v>289</v>
      </c>
    </row>
    <row r="87" spans="1:39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2">
        <v>25</v>
      </c>
      <c r="H87" s="333">
        <v>0.39479999999999998</v>
      </c>
      <c r="I87" s="333">
        <v>0.24760000000000001</v>
      </c>
      <c r="J87" s="333">
        <v>0</v>
      </c>
      <c r="K87" s="333">
        <v>1</v>
      </c>
      <c r="L87" s="114">
        <v>1</v>
      </c>
      <c r="M87" s="156">
        <v>1</v>
      </c>
      <c r="N87" s="156">
        <v>1</v>
      </c>
      <c r="O87" s="156">
        <v>1</v>
      </c>
      <c r="P87" s="156">
        <v>1</v>
      </c>
      <c r="Q87" s="156">
        <v>1</v>
      </c>
      <c r="R87" s="156">
        <v>1</v>
      </c>
      <c r="S87" s="156">
        <v>1</v>
      </c>
      <c r="T87" s="156">
        <v>1</v>
      </c>
      <c r="U87" s="156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6">
        <v>2026</v>
      </c>
      <c r="AD87">
        <v>0</v>
      </c>
      <c r="AE87">
        <v>0</v>
      </c>
      <c r="AF87" s="24">
        <v>9</v>
      </c>
      <c r="AG87" s="24">
        <v>229.5</v>
      </c>
      <c r="AH87" s="152">
        <v>0.36</v>
      </c>
      <c r="AI87" s="152">
        <v>0.73326000000000002</v>
      </c>
      <c r="AJ87" s="156">
        <v>351</v>
      </c>
      <c r="AM87" t="s">
        <v>282</v>
      </c>
    </row>
    <row r="88" spans="1:39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2">
        <v>20</v>
      </c>
      <c r="H88" s="333">
        <v>0.3488</v>
      </c>
      <c r="I88" s="333">
        <v>0.34560000000000002</v>
      </c>
      <c r="J88" s="333">
        <v>0</v>
      </c>
      <c r="K88" s="333">
        <v>0</v>
      </c>
      <c r="L88" s="114">
        <v>1</v>
      </c>
      <c r="M88" s="156">
        <v>1</v>
      </c>
      <c r="N88" s="156">
        <v>1</v>
      </c>
      <c r="O88" s="156">
        <v>1</v>
      </c>
      <c r="P88" s="156">
        <v>1</v>
      </c>
      <c r="Q88" s="156">
        <v>1</v>
      </c>
      <c r="R88" s="156">
        <v>1</v>
      </c>
      <c r="S88" s="156">
        <v>1</v>
      </c>
      <c r="T88" s="156">
        <v>1</v>
      </c>
      <c r="U88" s="156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2">
        <v>0.39</v>
      </c>
      <c r="AI88" s="152">
        <v>0.95356799999999997</v>
      </c>
      <c r="AJ88" s="156">
        <v>305</v>
      </c>
      <c r="AM88" t="s">
        <v>300</v>
      </c>
    </row>
    <row r="89" spans="1:39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2">
        <v>58</v>
      </c>
      <c r="H89" s="333">
        <v>1.89E-2</v>
      </c>
      <c r="I89" s="333">
        <v>9.0800000000000006E-2</v>
      </c>
      <c r="J89" s="333">
        <v>0</v>
      </c>
      <c r="K89" s="333">
        <v>0</v>
      </c>
      <c r="L89" s="114">
        <v>1</v>
      </c>
      <c r="M89" s="156">
        <v>1</v>
      </c>
      <c r="N89" s="156">
        <v>1</v>
      </c>
      <c r="O89" s="156">
        <v>1</v>
      </c>
      <c r="P89" s="156">
        <v>1</v>
      </c>
      <c r="Q89" s="156">
        <v>1</v>
      </c>
      <c r="R89" s="156">
        <v>1</v>
      </c>
      <c r="S89" s="156">
        <v>1</v>
      </c>
      <c r="T89" s="156">
        <v>1</v>
      </c>
      <c r="U89" s="156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6">
        <v>2026</v>
      </c>
      <c r="AD89">
        <v>0</v>
      </c>
      <c r="AE89">
        <v>0</v>
      </c>
      <c r="AF89" s="24">
        <v>208</v>
      </c>
      <c r="AG89" s="24">
        <v>0.36</v>
      </c>
      <c r="AH89" s="152">
        <v>0.36</v>
      </c>
      <c r="AI89" s="152">
        <v>0.73326000000000002</v>
      </c>
      <c r="AJ89" s="156">
        <v>351</v>
      </c>
      <c r="AM89" t="s">
        <v>282</v>
      </c>
    </row>
    <row r="90" spans="1:39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2">
        <v>50</v>
      </c>
      <c r="H90" s="333">
        <v>6.9599999999999995E-2</v>
      </c>
      <c r="I90" s="333">
        <v>7.85E-2</v>
      </c>
      <c r="J90" s="333">
        <v>0</v>
      </c>
      <c r="K90" s="333">
        <v>0</v>
      </c>
      <c r="L90" s="114">
        <v>1</v>
      </c>
      <c r="M90" s="156">
        <v>1</v>
      </c>
      <c r="N90" s="156">
        <v>1</v>
      </c>
      <c r="O90" s="156">
        <v>1</v>
      </c>
      <c r="P90" s="156">
        <v>1</v>
      </c>
      <c r="Q90" s="156">
        <v>1</v>
      </c>
      <c r="R90" s="156">
        <v>1</v>
      </c>
      <c r="S90" s="156">
        <v>1</v>
      </c>
      <c r="T90" s="156">
        <v>1</v>
      </c>
      <c r="U90" s="156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6">
        <v>2026</v>
      </c>
      <c r="AD90">
        <v>0</v>
      </c>
      <c r="AE90">
        <v>0</v>
      </c>
      <c r="AF90" s="24">
        <v>94</v>
      </c>
      <c r="AG90" s="24">
        <v>0.36</v>
      </c>
      <c r="AH90" s="152">
        <v>0.36</v>
      </c>
      <c r="AI90" s="152">
        <v>0.73326000000000002</v>
      </c>
      <c r="AJ90" s="156">
        <v>351</v>
      </c>
      <c r="AM90" t="s">
        <v>282</v>
      </c>
    </row>
    <row r="91" spans="1:39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2">
        <v>436</v>
      </c>
      <c r="H91" s="333">
        <v>0.24249999999999999</v>
      </c>
      <c r="I91" s="333">
        <v>0.18010000000000001</v>
      </c>
      <c r="J91" s="333">
        <v>0</v>
      </c>
      <c r="K91" s="333">
        <v>0</v>
      </c>
      <c r="L91" s="114">
        <v>1</v>
      </c>
      <c r="M91" s="156">
        <v>1</v>
      </c>
      <c r="N91" s="156">
        <v>1</v>
      </c>
      <c r="O91" s="156">
        <v>1</v>
      </c>
      <c r="P91" s="156">
        <v>1</v>
      </c>
      <c r="Q91" s="156">
        <v>1</v>
      </c>
      <c r="R91" s="156">
        <v>1</v>
      </c>
      <c r="S91" s="156">
        <v>1</v>
      </c>
      <c r="T91" s="156">
        <v>1</v>
      </c>
      <c r="U91" s="156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6">
        <v>2026</v>
      </c>
      <c r="AD91">
        <v>0</v>
      </c>
      <c r="AE91">
        <v>0</v>
      </c>
      <c r="AF91" s="24">
        <v>4</v>
      </c>
      <c r="AG91" s="24">
        <v>177.5</v>
      </c>
      <c r="AH91" s="152">
        <v>0.4</v>
      </c>
      <c r="AI91" s="152">
        <v>0.50237550000000009</v>
      </c>
      <c r="AJ91" s="156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2">
        <v>66.8</v>
      </c>
      <c r="H92" s="333">
        <v>2.5000000000000001E-2</v>
      </c>
      <c r="I92" s="333">
        <v>3.9000000000000003E-3</v>
      </c>
      <c r="J92" s="333">
        <v>0.5</v>
      </c>
      <c r="K92" s="333">
        <v>1</v>
      </c>
      <c r="L92" s="114">
        <v>1</v>
      </c>
      <c r="M92" s="156">
        <v>1</v>
      </c>
      <c r="N92" s="156">
        <v>1</v>
      </c>
      <c r="O92" s="156">
        <v>1</v>
      </c>
      <c r="P92" s="156">
        <v>1</v>
      </c>
      <c r="Q92" s="156">
        <v>1</v>
      </c>
      <c r="R92" s="156">
        <v>1</v>
      </c>
      <c r="S92" s="156">
        <v>1</v>
      </c>
      <c r="T92" s="156">
        <v>1</v>
      </c>
      <c r="U92" s="156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6">
        <v>2030</v>
      </c>
      <c r="AD92">
        <v>0</v>
      </c>
      <c r="AE92">
        <v>0</v>
      </c>
      <c r="AF92" s="24">
        <v>205</v>
      </c>
      <c r="AG92" s="24">
        <v>182.916666666667</v>
      </c>
      <c r="AH92" s="152">
        <v>0.57999999999999996</v>
      </c>
      <c r="AI92" s="152">
        <v>0.37212999999999996</v>
      </c>
      <c r="AJ92" s="156">
        <v>302</v>
      </c>
      <c r="AM92" t="s">
        <v>289</v>
      </c>
    </row>
    <row r="93" spans="1:39">
      <c r="A93">
        <f>A92+1</f>
        <v>206</v>
      </c>
      <c r="B93">
        <f>B92+1</f>
        <v>206</v>
      </c>
      <c r="C93" s="541" t="s">
        <v>380</v>
      </c>
      <c r="D93" s="541" t="s">
        <v>380</v>
      </c>
      <c r="E93" t="s">
        <v>154</v>
      </c>
      <c r="F93">
        <v>3</v>
      </c>
      <c r="G93" s="134">
        <v>381.3</v>
      </c>
      <c r="H93" s="333">
        <v>9.8299999999999998E-2</v>
      </c>
      <c r="I93" s="542">
        <v>1.7399999999999999E-2</v>
      </c>
      <c r="J93" s="134">
        <v>0</v>
      </c>
      <c r="K93" s="333">
        <v>1</v>
      </c>
      <c r="L93" s="333">
        <v>1</v>
      </c>
      <c r="M93" s="156">
        <v>1</v>
      </c>
      <c r="N93" s="156">
        <v>1</v>
      </c>
      <c r="O93" s="156">
        <v>1</v>
      </c>
      <c r="P93" s="156">
        <v>1</v>
      </c>
      <c r="Q93" s="156">
        <v>1</v>
      </c>
      <c r="R93" s="156">
        <v>1</v>
      </c>
      <c r="S93" s="156">
        <v>1</v>
      </c>
      <c r="T93" s="156">
        <v>1</v>
      </c>
      <c r="U93" s="156">
        <v>1</v>
      </c>
      <c r="W93" s="543"/>
      <c r="X93" s="543"/>
      <c r="Y93" s="543"/>
      <c r="Z93" s="543"/>
      <c r="AA93" s="543"/>
      <c r="AB93">
        <v>1900</v>
      </c>
      <c r="AC93" s="544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6">
        <v>341</v>
      </c>
      <c r="AM93" t="s">
        <v>292</v>
      </c>
    </row>
    <row r="94" spans="1:39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2">
        <v>340</v>
      </c>
      <c r="H94" s="333">
        <v>4.7199999999999999E-2</v>
      </c>
      <c r="I94" s="333">
        <v>5.7599999999999998E-2</v>
      </c>
      <c r="J94" s="333">
        <v>0</v>
      </c>
      <c r="K94" s="333">
        <v>1</v>
      </c>
      <c r="L94" s="114">
        <v>1</v>
      </c>
      <c r="M94" s="156">
        <v>1</v>
      </c>
      <c r="N94" s="156">
        <v>1</v>
      </c>
      <c r="O94" s="156">
        <v>1</v>
      </c>
      <c r="P94" s="156">
        <v>1</v>
      </c>
      <c r="Q94" s="156">
        <v>1</v>
      </c>
      <c r="R94" s="156">
        <v>1</v>
      </c>
      <c r="S94" s="156">
        <v>1</v>
      </c>
      <c r="T94" s="156">
        <v>1</v>
      </c>
      <c r="U94" s="156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6">
        <v>2026</v>
      </c>
      <c r="AD94">
        <v>0</v>
      </c>
      <c r="AE94">
        <v>0</v>
      </c>
      <c r="AF94" s="24">
        <v>194</v>
      </c>
      <c r="AG94" s="24">
        <v>212.3</v>
      </c>
      <c r="AH94" s="152">
        <v>0.36</v>
      </c>
      <c r="AI94" s="152">
        <v>0.73326000000000002</v>
      </c>
      <c r="AJ94" s="156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2">
        <v>185.9</v>
      </c>
      <c r="H95" s="333">
        <v>1.8000000000000002E-2</v>
      </c>
      <c r="I95" s="333">
        <v>4.8499999999999995E-2</v>
      </c>
      <c r="J95" s="333">
        <v>0.5</v>
      </c>
      <c r="K95" s="333">
        <v>1</v>
      </c>
      <c r="L95" s="114">
        <v>1</v>
      </c>
      <c r="M95" s="156">
        <v>1</v>
      </c>
      <c r="N95" s="156">
        <v>1</v>
      </c>
      <c r="O95" s="156">
        <v>1</v>
      </c>
      <c r="P95" s="156">
        <v>1</v>
      </c>
      <c r="Q95" s="156">
        <v>1</v>
      </c>
      <c r="R95" s="156">
        <v>1</v>
      </c>
      <c r="S95" s="156">
        <v>1</v>
      </c>
      <c r="T95" s="156">
        <v>1</v>
      </c>
      <c r="U95" s="156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6">
        <v>2021</v>
      </c>
      <c r="AD95">
        <v>0</v>
      </c>
      <c r="AE95">
        <v>0</v>
      </c>
      <c r="AF95" s="24">
        <v>43</v>
      </c>
      <c r="AG95" s="24">
        <v>260</v>
      </c>
      <c r="AH95" s="152">
        <v>0.57999999999999996</v>
      </c>
      <c r="AI95" s="152">
        <v>0.37212999999999996</v>
      </c>
      <c r="AJ95" s="156">
        <v>302</v>
      </c>
      <c r="AM95" t="s">
        <v>289</v>
      </c>
    </row>
    <row r="96" spans="1:39">
      <c r="A96">
        <f>A95+1</f>
        <v>44</v>
      </c>
      <c r="B96">
        <f>B95+1</f>
        <v>44</v>
      </c>
      <c r="C96" s="541" t="s">
        <v>383</v>
      </c>
      <c r="D96" s="541" t="s">
        <v>383</v>
      </c>
      <c r="E96" t="s">
        <v>154</v>
      </c>
      <c r="F96">
        <v>3</v>
      </c>
      <c r="G96" s="134">
        <v>49.7</v>
      </c>
      <c r="H96" s="333">
        <v>3.0099999999999998E-2</v>
      </c>
      <c r="I96" s="542">
        <v>1.84E-2</v>
      </c>
      <c r="J96" s="134">
        <v>0</v>
      </c>
      <c r="K96" s="333">
        <v>0.98</v>
      </c>
      <c r="L96" s="333">
        <v>1</v>
      </c>
      <c r="M96" s="156">
        <v>1</v>
      </c>
      <c r="N96" s="156">
        <v>1</v>
      </c>
      <c r="O96" s="156">
        <v>1</v>
      </c>
      <c r="P96" s="156">
        <v>1</v>
      </c>
      <c r="Q96" s="156">
        <v>1</v>
      </c>
      <c r="R96" s="156">
        <v>1</v>
      </c>
      <c r="S96" s="156">
        <v>1</v>
      </c>
      <c r="T96" s="156">
        <v>1</v>
      </c>
      <c r="U96" s="156">
        <v>1</v>
      </c>
      <c r="W96" s="543"/>
      <c r="X96" s="543"/>
      <c r="Y96" s="543"/>
      <c r="Z96" s="543"/>
      <c r="AA96" s="543"/>
      <c r="AB96">
        <v>1900</v>
      </c>
      <c r="AC96" s="544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6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2">
        <v>223</v>
      </c>
      <c r="H97" s="333">
        <v>0.17199999999999999</v>
      </c>
      <c r="I97" s="333">
        <v>9.2300000000000007E-2</v>
      </c>
      <c r="J97" s="333">
        <v>0</v>
      </c>
      <c r="K97" s="333">
        <v>1</v>
      </c>
      <c r="L97" s="114">
        <v>1</v>
      </c>
      <c r="M97" s="156">
        <v>1</v>
      </c>
      <c r="N97" s="156">
        <v>1</v>
      </c>
      <c r="O97" s="156">
        <v>1</v>
      </c>
      <c r="P97" s="156">
        <v>1</v>
      </c>
      <c r="Q97" s="156">
        <v>1</v>
      </c>
      <c r="R97" s="156">
        <v>1</v>
      </c>
      <c r="S97" s="156">
        <v>1</v>
      </c>
      <c r="T97" s="156">
        <v>1</v>
      </c>
      <c r="U97" s="156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6">
        <v>2024</v>
      </c>
      <c r="AD97">
        <v>0</v>
      </c>
      <c r="AE97">
        <v>0</v>
      </c>
      <c r="AF97" s="24">
        <v>58</v>
      </c>
      <c r="AG97" s="24">
        <v>273.33333333333297</v>
      </c>
      <c r="AH97" s="152">
        <v>0.4</v>
      </c>
      <c r="AI97" s="152">
        <v>0.50237550000000009</v>
      </c>
      <c r="AJ97" s="156">
        <v>301</v>
      </c>
      <c r="AM97" t="s">
        <v>289</v>
      </c>
    </row>
    <row r="98" spans="1:39">
      <c r="A98">
        <f t="shared" ref="A98:B100" si="4">A97+1</f>
        <v>59</v>
      </c>
      <c r="B98">
        <f t="shared" si="4"/>
        <v>59</v>
      </c>
      <c r="C98" s="541" t="s">
        <v>385</v>
      </c>
      <c r="D98" s="541" t="s">
        <v>385</v>
      </c>
      <c r="E98" t="s">
        <v>154</v>
      </c>
      <c r="F98">
        <v>3</v>
      </c>
      <c r="G98" s="134">
        <v>143</v>
      </c>
      <c r="H98" s="333">
        <v>2.3700000000000002E-2</v>
      </c>
      <c r="I98" s="542">
        <v>8.199999999999999E-3</v>
      </c>
      <c r="J98" s="134">
        <v>0</v>
      </c>
      <c r="K98" s="333">
        <v>1</v>
      </c>
      <c r="L98" s="333">
        <v>1</v>
      </c>
      <c r="M98" s="156">
        <v>1</v>
      </c>
      <c r="N98" s="156">
        <v>1</v>
      </c>
      <c r="O98" s="156">
        <v>1</v>
      </c>
      <c r="P98" s="156">
        <v>1</v>
      </c>
      <c r="Q98" s="156">
        <v>1</v>
      </c>
      <c r="R98" s="156">
        <v>1</v>
      </c>
      <c r="S98" s="156">
        <v>1</v>
      </c>
      <c r="T98" s="156">
        <v>1</v>
      </c>
      <c r="U98" s="156">
        <v>1</v>
      </c>
      <c r="W98" s="543"/>
      <c r="X98" s="543"/>
      <c r="Y98" s="543"/>
      <c r="Z98" s="543"/>
      <c r="AA98" s="543"/>
      <c r="AB98">
        <v>1900</v>
      </c>
      <c r="AC98" s="544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6">
        <v>351</v>
      </c>
      <c r="AM98" t="s">
        <v>282</v>
      </c>
    </row>
    <row r="99" spans="1:39">
      <c r="A99">
        <f t="shared" si="4"/>
        <v>60</v>
      </c>
      <c r="B99">
        <f t="shared" si="4"/>
        <v>60</v>
      </c>
      <c r="C99" s="541" t="s">
        <v>386</v>
      </c>
      <c r="D99" s="541" t="s">
        <v>386</v>
      </c>
      <c r="E99" t="s">
        <v>154</v>
      </c>
      <c r="F99">
        <v>3</v>
      </c>
      <c r="G99" s="134">
        <v>170.9</v>
      </c>
      <c r="H99" s="333">
        <v>0.113</v>
      </c>
      <c r="I99" s="542">
        <v>1.46E-2</v>
      </c>
      <c r="J99" s="134">
        <v>0</v>
      </c>
      <c r="K99" s="333">
        <v>0.95</v>
      </c>
      <c r="L99" s="333">
        <v>1</v>
      </c>
      <c r="M99" s="156">
        <v>1</v>
      </c>
      <c r="N99" s="156">
        <v>1</v>
      </c>
      <c r="O99" s="156">
        <v>1</v>
      </c>
      <c r="P99" s="156">
        <v>1</v>
      </c>
      <c r="Q99" s="156">
        <v>1</v>
      </c>
      <c r="R99" s="156">
        <v>1</v>
      </c>
      <c r="S99" s="156">
        <v>1</v>
      </c>
      <c r="T99" s="156">
        <v>1</v>
      </c>
      <c r="U99" s="156">
        <v>1</v>
      </c>
      <c r="W99" s="543"/>
      <c r="X99" s="543"/>
      <c r="Y99" s="543"/>
      <c r="Z99" s="543"/>
      <c r="AA99" s="543"/>
      <c r="AB99">
        <v>1900</v>
      </c>
      <c r="AC99" s="544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6">
        <v>341</v>
      </c>
      <c r="AM99" t="s">
        <v>292</v>
      </c>
    </row>
    <row r="100" spans="1:39">
      <c r="A100">
        <f t="shared" si="4"/>
        <v>61</v>
      </c>
      <c r="B100">
        <f t="shared" si="4"/>
        <v>61</v>
      </c>
      <c r="C100" s="541" t="s">
        <v>387</v>
      </c>
      <c r="D100" s="541" t="s">
        <v>387</v>
      </c>
      <c r="E100" t="s">
        <v>154</v>
      </c>
      <c r="F100">
        <v>3</v>
      </c>
      <c r="G100" s="134">
        <v>170.9</v>
      </c>
      <c r="H100" s="333">
        <v>0.13639999999999999</v>
      </c>
      <c r="I100" s="542">
        <v>1.4499999999999999E-2</v>
      </c>
      <c r="J100" s="134">
        <v>0</v>
      </c>
      <c r="K100" s="333">
        <v>0.95</v>
      </c>
      <c r="L100" s="333">
        <v>1</v>
      </c>
      <c r="M100" s="156">
        <v>1</v>
      </c>
      <c r="N100" s="156">
        <v>1</v>
      </c>
      <c r="O100" s="156">
        <v>1</v>
      </c>
      <c r="P100" s="156">
        <v>1</v>
      </c>
      <c r="Q100" s="156">
        <v>1</v>
      </c>
      <c r="R100" s="156">
        <v>1</v>
      </c>
      <c r="S100" s="156">
        <v>1</v>
      </c>
      <c r="T100" s="156">
        <v>1</v>
      </c>
      <c r="U100" s="156">
        <v>1</v>
      </c>
      <c r="W100" s="543"/>
      <c r="X100" s="543"/>
      <c r="Y100" s="543"/>
      <c r="Z100" s="543"/>
      <c r="AA100" s="543"/>
      <c r="AB100">
        <v>1900</v>
      </c>
      <c r="AC100" s="544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6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2">
        <v>532.79999999999995</v>
      </c>
      <c r="H101" s="333">
        <v>0.10640000000000001</v>
      </c>
      <c r="I101" s="333">
        <v>8.9800000000000005E-2</v>
      </c>
      <c r="J101" s="333">
        <v>0.71998642161239856</v>
      </c>
      <c r="K101" s="333">
        <v>1</v>
      </c>
      <c r="L101" s="114">
        <v>1</v>
      </c>
      <c r="M101" s="156">
        <v>1</v>
      </c>
      <c r="N101" s="156">
        <v>1</v>
      </c>
      <c r="O101" s="156">
        <v>1</v>
      </c>
      <c r="P101" s="156">
        <v>1</v>
      </c>
      <c r="Q101" s="156">
        <v>1</v>
      </c>
      <c r="R101" s="156">
        <v>1</v>
      </c>
      <c r="S101" s="156">
        <v>1</v>
      </c>
      <c r="T101" s="156">
        <v>1</v>
      </c>
      <c r="U101" s="156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6">
        <v>2024</v>
      </c>
      <c r="AD101">
        <v>0</v>
      </c>
      <c r="AE101">
        <v>0</v>
      </c>
      <c r="AF101" s="24">
        <v>96</v>
      </c>
      <c r="AG101" s="24">
        <v>167.5</v>
      </c>
      <c r="AH101" s="152">
        <v>0.4</v>
      </c>
      <c r="AI101" s="152">
        <v>0.50237550000000009</v>
      </c>
      <c r="AJ101" s="156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2">
        <v>1036</v>
      </c>
      <c r="H102" s="333">
        <v>6.9400000000000003E-2</v>
      </c>
      <c r="I102" s="333">
        <v>3.7900000000000003E-2</v>
      </c>
      <c r="J102" s="333">
        <v>0.5</v>
      </c>
      <c r="K102" s="333">
        <v>1</v>
      </c>
      <c r="L102" s="114">
        <v>1</v>
      </c>
      <c r="M102" s="156">
        <v>1</v>
      </c>
      <c r="N102" s="156">
        <v>1</v>
      </c>
      <c r="O102" s="156">
        <v>1</v>
      </c>
      <c r="P102" s="156">
        <v>1</v>
      </c>
      <c r="Q102" s="156">
        <v>1</v>
      </c>
      <c r="R102" s="156">
        <v>1</v>
      </c>
      <c r="S102" s="156">
        <v>1</v>
      </c>
      <c r="T102" s="156">
        <v>1</v>
      </c>
      <c r="U102" s="156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6">
        <v>2024</v>
      </c>
      <c r="AD102">
        <v>0</v>
      </c>
      <c r="AE102">
        <v>0</v>
      </c>
      <c r="AF102" s="24">
        <v>47</v>
      </c>
      <c r="AG102" s="24">
        <v>203.75</v>
      </c>
      <c r="AH102" s="152">
        <v>0.57999999999999996</v>
      </c>
      <c r="AI102" s="152">
        <v>0.37212999999999996</v>
      </c>
      <c r="AJ102" s="156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2">
        <v>350</v>
      </c>
      <c r="H103" s="333">
        <v>0.10249999999999999</v>
      </c>
      <c r="I103" s="333">
        <v>3.85E-2</v>
      </c>
      <c r="J103" s="333">
        <v>0.5</v>
      </c>
      <c r="K103" s="333">
        <v>1</v>
      </c>
      <c r="L103" s="114">
        <v>1</v>
      </c>
      <c r="M103" s="156">
        <v>1</v>
      </c>
      <c r="N103" s="156">
        <v>1</v>
      </c>
      <c r="O103" s="156">
        <v>1</v>
      </c>
      <c r="P103" s="156">
        <v>1</v>
      </c>
      <c r="Q103" s="156">
        <v>1</v>
      </c>
      <c r="R103" s="156">
        <v>1</v>
      </c>
      <c r="S103" s="156">
        <v>1</v>
      </c>
      <c r="T103" s="156">
        <v>1</v>
      </c>
      <c r="U103" s="156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6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2">
        <v>0.57999999999999996</v>
      </c>
      <c r="AI103" s="152">
        <v>0.37212999999999996</v>
      </c>
      <c r="AJ103" s="156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2">
        <v>66</v>
      </c>
      <c r="H104" s="333">
        <v>2.5000000000000001E-2</v>
      </c>
      <c r="I104" s="333">
        <v>5.3E-3</v>
      </c>
      <c r="J104" s="333">
        <v>0.99986025390670008</v>
      </c>
      <c r="K104" s="333">
        <v>1</v>
      </c>
      <c r="L104" s="114">
        <v>1</v>
      </c>
      <c r="M104" s="156">
        <v>1</v>
      </c>
      <c r="N104" s="156">
        <v>1</v>
      </c>
      <c r="O104" s="156">
        <v>1</v>
      </c>
      <c r="P104" s="156">
        <v>1</v>
      </c>
      <c r="Q104" s="156">
        <v>1</v>
      </c>
      <c r="R104" s="156">
        <v>1</v>
      </c>
      <c r="S104" s="156">
        <v>1</v>
      </c>
      <c r="T104" s="156">
        <v>1</v>
      </c>
      <c r="U104" s="156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6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2">
        <v>0.57999999999999996</v>
      </c>
      <c r="AI104" s="152">
        <v>0.37212999999999996</v>
      </c>
      <c r="AJ104" s="156">
        <v>302</v>
      </c>
      <c r="AM104" t="s">
        <v>289</v>
      </c>
    </row>
    <row r="105" spans="1:39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19">
        <v>1</v>
      </c>
      <c r="G105" s="134">
        <v>10</v>
      </c>
      <c r="H105" s="114">
        <v>0</v>
      </c>
      <c r="I105" s="114">
        <v>0.26329999999999998</v>
      </c>
      <c r="J105" s="549">
        <v>0</v>
      </c>
      <c r="K105" s="333">
        <v>0</v>
      </c>
      <c r="L105" s="333">
        <v>1</v>
      </c>
      <c r="M105" s="156">
        <v>1</v>
      </c>
      <c r="N105" s="156">
        <v>1</v>
      </c>
      <c r="O105" s="156">
        <v>1</v>
      </c>
      <c r="P105" s="156">
        <v>1</v>
      </c>
      <c r="Q105" s="156">
        <v>1</v>
      </c>
      <c r="R105" s="156">
        <v>1</v>
      </c>
      <c r="S105" s="156">
        <v>1</v>
      </c>
      <c r="T105" s="156">
        <v>1</v>
      </c>
      <c r="U105" s="156">
        <v>1</v>
      </c>
      <c r="AB105">
        <v>1900</v>
      </c>
      <c r="AC105" s="156">
        <v>2026</v>
      </c>
      <c r="AD105">
        <v>0</v>
      </c>
      <c r="AE105">
        <v>0</v>
      </c>
      <c r="AF105">
        <v>264</v>
      </c>
      <c r="AG105" s="24">
        <v>212</v>
      </c>
      <c r="AH105" s="152">
        <v>0.36</v>
      </c>
      <c r="AI105">
        <v>0.73</v>
      </c>
      <c r="AJ105" s="156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2">
        <v>367.9</v>
      </c>
      <c r="H106" s="333">
        <v>5.0499999999999996E-2</v>
      </c>
      <c r="I106" s="333">
        <v>4.6799999999999994E-2</v>
      </c>
      <c r="J106" s="333">
        <v>0.5</v>
      </c>
      <c r="K106" s="333">
        <v>1</v>
      </c>
      <c r="L106" s="114">
        <v>1</v>
      </c>
      <c r="M106" s="156">
        <v>1</v>
      </c>
      <c r="N106" s="156">
        <v>1</v>
      </c>
      <c r="O106" s="156">
        <v>1</v>
      </c>
      <c r="P106" s="156">
        <v>1</v>
      </c>
      <c r="Q106" s="156">
        <v>1</v>
      </c>
      <c r="R106" s="156">
        <v>1</v>
      </c>
      <c r="S106" s="156">
        <v>1</v>
      </c>
      <c r="T106" s="156">
        <v>1</v>
      </c>
      <c r="U106" s="156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6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2">
        <v>0.57999999999999996</v>
      </c>
      <c r="AI106" s="152">
        <v>0.37212999999999996</v>
      </c>
      <c r="AJ106" s="156">
        <v>302</v>
      </c>
      <c r="AM106" t="s">
        <v>289</v>
      </c>
    </row>
    <row r="107" spans="1:39">
      <c r="A107">
        <f>A106+1</f>
        <v>84</v>
      </c>
      <c r="B107">
        <f>B106+1</f>
        <v>84</v>
      </c>
      <c r="C107" s="541" t="s">
        <v>394</v>
      </c>
      <c r="D107" s="541" t="s">
        <v>394</v>
      </c>
      <c r="E107" t="s">
        <v>148</v>
      </c>
      <c r="F107">
        <v>1</v>
      </c>
      <c r="G107" s="134">
        <v>174.6</v>
      </c>
      <c r="H107" s="542">
        <v>3.0200000000000001E-2</v>
      </c>
      <c r="I107" s="542">
        <v>4.9500000000000002E-2</v>
      </c>
      <c r="J107" s="134">
        <v>0</v>
      </c>
      <c r="K107" s="333">
        <v>1</v>
      </c>
      <c r="L107" s="333">
        <v>1</v>
      </c>
      <c r="M107" s="156">
        <v>1</v>
      </c>
      <c r="N107" s="156">
        <v>1</v>
      </c>
      <c r="O107" s="156">
        <v>1</v>
      </c>
      <c r="P107" s="156">
        <v>1</v>
      </c>
      <c r="Q107" s="156">
        <v>1</v>
      </c>
      <c r="R107" s="156">
        <v>1</v>
      </c>
      <c r="S107" s="156">
        <v>1</v>
      </c>
      <c r="T107" s="156">
        <v>1</v>
      </c>
      <c r="U107" s="156">
        <v>1</v>
      </c>
      <c r="W107" s="543"/>
      <c r="X107" s="543"/>
      <c r="Y107" s="543"/>
      <c r="Z107" s="543"/>
      <c r="AA107" s="543"/>
      <c r="AB107">
        <v>1900</v>
      </c>
      <c r="AC107" s="544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6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2">
        <v>93</v>
      </c>
      <c r="H108" s="333">
        <v>0.04</v>
      </c>
      <c r="I108" s="333">
        <v>0</v>
      </c>
      <c r="J108" s="333">
        <v>0.70599999999999996</v>
      </c>
      <c r="K108" s="333">
        <v>0.70599999999999996</v>
      </c>
      <c r="L108" s="114">
        <v>1</v>
      </c>
      <c r="M108" s="156">
        <v>1</v>
      </c>
      <c r="N108" s="156">
        <v>1</v>
      </c>
      <c r="O108" s="156">
        <v>1</v>
      </c>
      <c r="P108" s="156">
        <v>1</v>
      </c>
      <c r="Q108" s="156">
        <v>1</v>
      </c>
      <c r="R108" s="156">
        <v>1</v>
      </c>
      <c r="S108" s="156">
        <v>1</v>
      </c>
      <c r="T108" s="156">
        <v>1</v>
      </c>
      <c r="U108" s="156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6">
        <v>2030</v>
      </c>
      <c r="AD108">
        <v>0</v>
      </c>
      <c r="AE108">
        <v>0</v>
      </c>
      <c r="AF108" s="24">
        <v>209</v>
      </c>
      <c r="AG108" s="24">
        <v>246.25</v>
      </c>
      <c r="AH108" s="152">
        <v>0.4</v>
      </c>
      <c r="AI108" s="152">
        <v>0.50237550000000009</v>
      </c>
      <c r="AJ108" s="156">
        <v>302</v>
      </c>
      <c r="AM108" t="s">
        <v>289</v>
      </c>
    </row>
    <row r="109" spans="1:39">
      <c r="A109">
        <f>A108+1</f>
        <v>210</v>
      </c>
      <c r="B109">
        <f>B108+1</f>
        <v>210</v>
      </c>
      <c r="C109" s="541" t="s">
        <v>396</v>
      </c>
      <c r="D109" s="541" t="s">
        <v>396</v>
      </c>
      <c r="E109" t="s">
        <v>148</v>
      </c>
      <c r="F109">
        <v>1</v>
      </c>
      <c r="G109" s="134">
        <v>53.6</v>
      </c>
      <c r="H109" s="542">
        <v>2.6800000000000001E-2</v>
      </c>
      <c r="I109" s="542">
        <v>4.0000000000000002E-4</v>
      </c>
      <c r="J109" s="134">
        <v>0</v>
      </c>
      <c r="K109" s="333">
        <v>1</v>
      </c>
      <c r="L109" s="333">
        <v>1</v>
      </c>
      <c r="M109" s="156">
        <v>1</v>
      </c>
      <c r="N109" s="156">
        <v>1</v>
      </c>
      <c r="O109" s="156">
        <v>1</v>
      </c>
      <c r="P109" s="156">
        <v>1</v>
      </c>
      <c r="Q109" s="156">
        <v>1</v>
      </c>
      <c r="R109" s="156">
        <v>1</v>
      </c>
      <c r="S109" s="156">
        <v>1</v>
      </c>
      <c r="T109" s="156">
        <v>1</v>
      </c>
      <c r="U109" s="156">
        <v>1</v>
      </c>
      <c r="W109" s="543"/>
      <c r="X109" s="543"/>
      <c r="Y109" s="543"/>
      <c r="Z109" s="543"/>
      <c r="AA109" s="543"/>
      <c r="AB109">
        <v>1900</v>
      </c>
      <c r="AC109" s="544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6">
        <v>351</v>
      </c>
      <c r="AM109" t="s">
        <v>282</v>
      </c>
    </row>
    <row r="110" spans="1:39">
      <c r="H110" s="542"/>
      <c r="AJ110"/>
    </row>
  </sheetData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4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7" t="s">
        <v>275</v>
      </c>
      <c r="V1" s="377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" hidden="1" thickTop="1">
      <c r="A2" s="24">
        <v>1001</v>
      </c>
      <c r="B2" s="24">
        <v>1001</v>
      </c>
      <c r="C2" t="s">
        <v>398</v>
      </c>
      <c r="D2" t="s">
        <v>154</v>
      </c>
      <c r="E2" s="502">
        <v>3</v>
      </c>
      <c r="F2" s="153">
        <v>150</v>
      </c>
      <c r="G2" s="153">
        <v>0.16664474895452516</v>
      </c>
      <c r="H2" s="153">
        <v>1</v>
      </c>
      <c r="I2" s="422">
        <f t="shared" ref="I2:I65" si="0">AVERAGE(J2:M2)</f>
        <v>1</v>
      </c>
      <c r="J2" s="152">
        <v>1</v>
      </c>
      <c r="K2" s="152">
        <v>1</v>
      </c>
      <c r="L2" s="152">
        <v>1</v>
      </c>
      <c r="M2" s="152">
        <v>1</v>
      </c>
      <c r="N2" s="422">
        <f t="shared" ref="N2:N65" si="1">AVERAGE(O2:R2)</f>
        <v>1</v>
      </c>
      <c r="O2" s="152">
        <v>1</v>
      </c>
      <c r="P2" s="152">
        <v>1</v>
      </c>
      <c r="Q2" s="152">
        <v>1</v>
      </c>
      <c r="R2" s="152">
        <v>1</v>
      </c>
      <c r="S2" s="152">
        <v>1.4999999999999999E-2</v>
      </c>
      <c r="T2" s="152">
        <v>3.5000000000000003E-2</v>
      </c>
      <c r="U2" s="134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4" t="s">
        <v>23</v>
      </c>
    </row>
    <row r="3" spans="1:28" ht="15" hidden="1" thickTop="1">
      <c r="A3" s="24">
        <v>1002</v>
      </c>
      <c r="B3" s="24">
        <v>1002</v>
      </c>
      <c r="C3" t="s">
        <v>399</v>
      </c>
      <c r="D3" t="s">
        <v>151</v>
      </c>
      <c r="E3" s="134">
        <v>2</v>
      </c>
      <c r="F3" s="153">
        <v>4</v>
      </c>
      <c r="G3" s="153">
        <v>0</v>
      </c>
      <c r="H3" s="153">
        <v>0.9</v>
      </c>
      <c r="I3" s="422">
        <f t="shared" si="0"/>
        <v>1</v>
      </c>
      <c r="J3" s="152">
        <v>1</v>
      </c>
      <c r="K3" s="152">
        <v>1</v>
      </c>
      <c r="L3" s="152">
        <v>1</v>
      </c>
      <c r="M3" s="152">
        <v>1</v>
      </c>
      <c r="N3" s="422">
        <f t="shared" si="1"/>
        <v>1</v>
      </c>
      <c r="O3" s="152">
        <v>1</v>
      </c>
      <c r="P3" s="152">
        <v>1</v>
      </c>
      <c r="Q3" s="152">
        <v>1</v>
      </c>
      <c r="R3" s="152">
        <v>1</v>
      </c>
      <c r="S3" s="152">
        <v>3.5000000000000003E-2</v>
      </c>
      <c r="T3" s="152">
        <v>0.06</v>
      </c>
      <c r="U3" s="134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4" t="s">
        <v>23</v>
      </c>
    </row>
    <row r="4" spans="1:28" ht="15" hidden="1" thickTop="1">
      <c r="A4" s="24">
        <v>1003</v>
      </c>
      <c r="B4" s="24">
        <v>1003</v>
      </c>
      <c r="C4" t="s">
        <v>400</v>
      </c>
      <c r="D4" t="s">
        <v>148</v>
      </c>
      <c r="E4" s="134">
        <v>1</v>
      </c>
      <c r="F4" s="153">
        <v>164</v>
      </c>
      <c r="G4" s="153">
        <v>0.24700767841011745</v>
      </c>
      <c r="H4" s="153">
        <v>1</v>
      </c>
      <c r="I4" s="422">
        <f t="shared" si="0"/>
        <v>1</v>
      </c>
      <c r="J4" s="152">
        <v>1</v>
      </c>
      <c r="K4" s="152">
        <v>1</v>
      </c>
      <c r="L4" s="152">
        <v>1</v>
      </c>
      <c r="M4" s="152">
        <v>1</v>
      </c>
      <c r="N4" s="422">
        <f t="shared" si="1"/>
        <v>1</v>
      </c>
      <c r="O4" s="152">
        <v>1</v>
      </c>
      <c r="P4" s="152">
        <v>1</v>
      </c>
      <c r="Q4" s="152">
        <v>1</v>
      </c>
      <c r="R4" s="152">
        <v>1</v>
      </c>
      <c r="S4" s="152">
        <v>0.1</v>
      </c>
      <c r="T4" s="152">
        <v>0.04</v>
      </c>
      <c r="U4" s="134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4" t="s">
        <v>23</v>
      </c>
    </row>
    <row r="5" spans="1:28" ht="15" hidden="1" thickTop="1">
      <c r="A5" s="24">
        <v>1004</v>
      </c>
      <c r="B5" s="24">
        <v>1004</v>
      </c>
      <c r="C5" t="s">
        <v>401</v>
      </c>
      <c r="D5" t="s">
        <v>154</v>
      </c>
      <c r="E5" s="134">
        <v>3</v>
      </c>
      <c r="F5" s="153">
        <v>16.8</v>
      </c>
      <c r="G5" s="153">
        <v>0</v>
      </c>
      <c r="H5" s="153">
        <v>1</v>
      </c>
      <c r="I5" s="422">
        <f t="shared" si="0"/>
        <v>1</v>
      </c>
      <c r="J5" s="152">
        <v>1</v>
      </c>
      <c r="K5" s="152">
        <v>1</v>
      </c>
      <c r="L5" s="152">
        <v>1</v>
      </c>
      <c r="M5" s="152">
        <v>1</v>
      </c>
      <c r="N5" s="422">
        <f t="shared" si="1"/>
        <v>1</v>
      </c>
      <c r="O5" s="152">
        <v>1</v>
      </c>
      <c r="P5" s="152">
        <v>1</v>
      </c>
      <c r="Q5" s="152">
        <v>1</v>
      </c>
      <c r="R5" s="152">
        <v>1</v>
      </c>
      <c r="S5" s="152">
        <v>0.03</v>
      </c>
      <c r="T5" s="152">
        <v>0.05</v>
      </c>
      <c r="U5" s="134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4" t="s">
        <v>23</v>
      </c>
    </row>
    <row r="6" spans="1:28" ht="15" hidden="1" thickTop="1">
      <c r="A6" s="24">
        <v>1005</v>
      </c>
      <c r="B6" s="24">
        <v>1005</v>
      </c>
      <c r="C6" s="468" t="s">
        <v>402</v>
      </c>
      <c r="D6" t="s">
        <v>148</v>
      </c>
      <c r="E6" s="469">
        <v>1</v>
      </c>
      <c r="F6" s="470">
        <v>34</v>
      </c>
      <c r="G6">
        <v>1</v>
      </c>
      <c r="H6">
        <v>1</v>
      </c>
      <c r="I6" s="471">
        <f t="shared" si="0"/>
        <v>0.32845968612834514</v>
      </c>
      <c r="J6" s="152">
        <v>3.8473756479098807E-2</v>
      </c>
      <c r="K6" s="152">
        <v>0.39358026214566905</v>
      </c>
      <c r="L6" s="152">
        <v>0.53857526864315253</v>
      </c>
      <c r="M6" s="152">
        <v>0.3432094572454602</v>
      </c>
      <c r="N6" s="471">
        <f t="shared" si="1"/>
        <v>0.32845968612834514</v>
      </c>
      <c r="O6" s="152">
        <v>3.8473756479098807E-2</v>
      </c>
      <c r="P6" s="152">
        <v>0.39358026214566905</v>
      </c>
      <c r="Q6" s="152">
        <v>0.53857526864315253</v>
      </c>
      <c r="R6" s="152">
        <v>0.3432094572454602</v>
      </c>
      <c r="S6" s="152">
        <v>0.03</v>
      </c>
      <c r="T6" s="152">
        <v>0</v>
      </c>
      <c r="U6" s="473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4" t="s">
        <v>23</v>
      </c>
    </row>
    <row r="7" spans="1:28" ht="15" hidden="1" thickTop="1">
      <c r="A7" s="24">
        <v>1006</v>
      </c>
      <c r="B7" s="24">
        <v>1006</v>
      </c>
      <c r="C7" s="468" t="s">
        <v>403</v>
      </c>
      <c r="D7" t="s">
        <v>148</v>
      </c>
      <c r="E7" s="469">
        <v>1</v>
      </c>
      <c r="F7" s="470">
        <v>0</v>
      </c>
      <c r="G7">
        <v>1</v>
      </c>
      <c r="H7">
        <v>1</v>
      </c>
      <c r="I7" s="471">
        <f t="shared" si="0"/>
        <v>0.32845968612834514</v>
      </c>
      <c r="J7" s="152">
        <v>3.8473756479098807E-2</v>
      </c>
      <c r="K7" s="152">
        <v>0.39358026214566905</v>
      </c>
      <c r="L7" s="152">
        <v>0.53857526864315253</v>
      </c>
      <c r="M7" s="152">
        <v>0.3432094572454602</v>
      </c>
      <c r="N7" s="471">
        <f t="shared" si="1"/>
        <v>0.32845968612834514</v>
      </c>
      <c r="O7" s="152">
        <v>3.8473756479098807E-2</v>
      </c>
      <c r="P7" s="152">
        <v>0.39358026214566905</v>
      </c>
      <c r="Q7" s="152">
        <v>0.53857526864315253</v>
      </c>
      <c r="R7" s="152">
        <v>0.3432094572454602</v>
      </c>
      <c r="S7" s="152">
        <v>0.03</v>
      </c>
      <c r="T7" s="152">
        <v>0</v>
      </c>
      <c r="U7" s="473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4" t="s">
        <v>23</v>
      </c>
    </row>
    <row r="8" spans="1:28" ht="15" hidden="1" thickTop="1">
      <c r="A8" s="24">
        <v>1007</v>
      </c>
      <c r="B8" s="24">
        <v>1007</v>
      </c>
      <c r="C8" s="468" t="s">
        <v>404</v>
      </c>
      <c r="D8" t="s">
        <v>154</v>
      </c>
      <c r="E8" s="469">
        <v>3</v>
      </c>
      <c r="F8" s="470">
        <v>14</v>
      </c>
      <c r="G8">
        <v>1</v>
      </c>
      <c r="H8">
        <v>1</v>
      </c>
      <c r="I8" s="471">
        <f t="shared" si="0"/>
        <v>0.32845968612834514</v>
      </c>
      <c r="J8" s="152">
        <v>3.8473756479098807E-2</v>
      </c>
      <c r="K8" s="152">
        <v>0.39358026214566905</v>
      </c>
      <c r="L8" s="152">
        <v>0.53857526864315253</v>
      </c>
      <c r="M8" s="152">
        <v>0.3432094572454602</v>
      </c>
      <c r="N8" s="471">
        <f t="shared" si="1"/>
        <v>0.32845968612834514</v>
      </c>
      <c r="O8" s="152">
        <v>3.8473756479098807E-2</v>
      </c>
      <c r="P8" s="152">
        <v>0.39358026214566905</v>
      </c>
      <c r="Q8" s="152">
        <v>0.53857526864315253</v>
      </c>
      <c r="R8" s="152">
        <v>0.3432094572454602</v>
      </c>
      <c r="S8" s="152">
        <v>0.03</v>
      </c>
      <c r="T8" s="152">
        <v>0</v>
      </c>
      <c r="U8" s="473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4" t="s">
        <v>23</v>
      </c>
    </row>
    <row r="9" spans="1:28" ht="15" hidden="1" thickTop="1">
      <c r="A9" s="24">
        <v>1008</v>
      </c>
      <c r="B9" s="24">
        <v>1008</v>
      </c>
      <c r="C9" s="468" t="s">
        <v>405</v>
      </c>
      <c r="D9" t="s">
        <v>154</v>
      </c>
      <c r="E9" s="469">
        <v>3</v>
      </c>
      <c r="F9" s="470">
        <v>0</v>
      </c>
      <c r="G9">
        <v>1</v>
      </c>
      <c r="H9">
        <v>1</v>
      </c>
      <c r="I9" s="471">
        <f t="shared" si="0"/>
        <v>0.32845968612834514</v>
      </c>
      <c r="J9" s="152">
        <v>3.8473756479098807E-2</v>
      </c>
      <c r="K9" s="152">
        <v>0.39358026214566905</v>
      </c>
      <c r="L9" s="152">
        <v>0.53857526864315253</v>
      </c>
      <c r="M9" s="152">
        <v>0.3432094572454602</v>
      </c>
      <c r="N9" s="471">
        <f t="shared" si="1"/>
        <v>0.32845968612834514</v>
      </c>
      <c r="O9" s="152">
        <v>3.8473756479098807E-2</v>
      </c>
      <c r="P9" s="152">
        <v>0.39358026214566905</v>
      </c>
      <c r="Q9" s="152">
        <v>0.53857526864315253</v>
      </c>
      <c r="R9" s="152">
        <v>0.3432094572454602</v>
      </c>
      <c r="S9" s="152">
        <v>0.03</v>
      </c>
      <c r="T9" s="152">
        <v>0</v>
      </c>
      <c r="U9" s="473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4" t="s">
        <v>23</v>
      </c>
    </row>
    <row r="10" spans="1:28" ht="15" hidden="1" thickTop="1">
      <c r="A10" s="24">
        <v>1009</v>
      </c>
      <c r="B10" s="24">
        <v>1009</v>
      </c>
      <c r="C10" s="468" t="s">
        <v>406</v>
      </c>
      <c r="D10" t="s">
        <v>148</v>
      </c>
      <c r="E10" s="469">
        <v>1</v>
      </c>
      <c r="F10" s="470">
        <v>17</v>
      </c>
      <c r="G10">
        <v>1</v>
      </c>
      <c r="H10">
        <v>1</v>
      </c>
      <c r="I10" s="471">
        <f t="shared" si="0"/>
        <v>0.32845968612834514</v>
      </c>
      <c r="J10" s="152">
        <v>3.8473756479098807E-2</v>
      </c>
      <c r="K10" s="152">
        <v>0.39358026214566905</v>
      </c>
      <c r="L10" s="152">
        <v>0.53857526864315253</v>
      </c>
      <c r="M10" s="152">
        <v>0.3432094572454602</v>
      </c>
      <c r="N10" s="471">
        <f t="shared" si="1"/>
        <v>0.32845968612834514</v>
      </c>
      <c r="O10" s="152">
        <v>3.8473756479098807E-2</v>
      </c>
      <c r="P10" s="152">
        <v>0.39358026214566905</v>
      </c>
      <c r="Q10" s="152">
        <v>0.53857526864315253</v>
      </c>
      <c r="R10" s="152">
        <v>0.3432094572454602</v>
      </c>
      <c r="S10" s="152">
        <v>0.03</v>
      </c>
      <c r="T10" s="152">
        <v>0</v>
      </c>
      <c r="U10" s="473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4" t="s">
        <v>23</v>
      </c>
    </row>
    <row r="11" spans="1:28" ht="15" hidden="1" thickTop="1">
      <c r="A11" s="24">
        <v>1010</v>
      </c>
      <c r="B11" s="24">
        <v>1010</v>
      </c>
      <c r="C11" s="468" t="s">
        <v>407</v>
      </c>
      <c r="D11" t="s">
        <v>148</v>
      </c>
      <c r="E11" s="469">
        <v>1</v>
      </c>
      <c r="F11" s="470">
        <v>0</v>
      </c>
      <c r="G11">
        <v>1</v>
      </c>
      <c r="H11">
        <v>1</v>
      </c>
      <c r="I11" s="471">
        <f t="shared" si="0"/>
        <v>0.32845968612834514</v>
      </c>
      <c r="J11" s="152">
        <v>3.8473756479098807E-2</v>
      </c>
      <c r="K11" s="152">
        <v>0.39358026214566905</v>
      </c>
      <c r="L11" s="152">
        <v>0.53857526864315253</v>
      </c>
      <c r="M11" s="152">
        <v>0.3432094572454602</v>
      </c>
      <c r="N11" s="471">
        <f t="shared" si="1"/>
        <v>0.32845968612834514</v>
      </c>
      <c r="O11" s="152">
        <v>3.8473756479098807E-2</v>
      </c>
      <c r="P11" s="152">
        <v>0.39358026214566905</v>
      </c>
      <c r="Q11" s="152">
        <v>0.53857526864315253</v>
      </c>
      <c r="R11" s="152">
        <v>0.3432094572454602</v>
      </c>
      <c r="S11" s="152">
        <v>0.03</v>
      </c>
      <c r="T11" s="152">
        <v>0</v>
      </c>
      <c r="U11" s="473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4" t="s">
        <v>23</v>
      </c>
    </row>
    <row r="12" spans="1:28" ht="15" hidden="1" thickTop="1">
      <c r="A12" s="24">
        <v>1011</v>
      </c>
      <c r="B12" s="24">
        <v>1011</v>
      </c>
      <c r="C12" s="468" t="s">
        <v>408</v>
      </c>
      <c r="D12" t="s">
        <v>148</v>
      </c>
      <c r="E12" s="469">
        <v>1</v>
      </c>
      <c r="F12" s="470">
        <v>0</v>
      </c>
      <c r="G12">
        <v>1</v>
      </c>
      <c r="H12">
        <v>1</v>
      </c>
      <c r="I12" s="471">
        <f t="shared" si="0"/>
        <v>0.32845968612834514</v>
      </c>
      <c r="J12" s="152">
        <v>3.8473756479098807E-2</v>
      </c>
      <c r="K12" s="152">
        <v>0.39358026214566905</v>
      </c>
      <c r="L12" s="152">
        <v>0.53857526864315253</v>
      </c>
      <c r="M12" s="152">
        <v>0.3432094572454602</v>
      </c>
      <c r="N12" s="471">
        <f t="shared" si="1"/>
        <v>0.32845968612834514</v>
      </c>
      <c r="O12" s="152">
        <v>3.8473756479098807E-2</v>
      </c>
      <c r="P12" s="152">
        <v>0.39358026214566905</v>
      </c>
      <c r="Q12" s="152">
        <v>0.53857526864315253</v>
      </c>
      <c r="R12" s="152">
        <v>0.3432094572454602</v>
      </c>
      <c r="S12" s="152">
        <v>0.03</v>
      </c>
      <c r="T12" s="152">
        <v>0</v>
      </c>
      <c r="U12" s="473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4" t="s">
        <v>23</v>
      </c>
    </row>
    <row r="13" spans="1:28" ht="15" hidden="1" thickTop="1">
      <c r="A13" s="24">
        <v>1012</v>
      </c>
      <c r="B13" s="24">
        <v>1012</v>
      </c>
      <c r="C13" s="468" t="s">
        <v>409</v>
      </c>
      <c r="D13" t="s">
        <v>148</v>
      </c>
      <c r="E13" s="469">
        <v>1</v>
      </c>
      <c r="F13" s="622">
        <f>79.828+7</f>
        <v>86.828000000000003</v>
      </c>
      <c r="G13">
        <v>1</v>
      </c>
      <c r="H13">
        <v>1</v>
      </c>
      <c r="I13" s="471">
        <f t="shared" si="0"/>
        <v>0.32845968612834514</v>
      </c>
      <c r="J13" s="152">
        <v>3.8473756479098807E-2</v>
      </c>
      <c r="K13" s="152">
        <v>0.39358026214566905</v>
      </c>
      <c r="L13" s="152">
        <v>0.53857526864315253</v>
      </c>
      <c r="M13" s="152">
        <v>0.3432094572454602</v>
      </c>
      <c r="N13" s="471">
        <f t="shared" si="1"/>
        <v>0.32845968612834514</v>
      </c>
      <c r="O13" s="152">
        <v>3.8473756479098807E-2</v>
      </c>
      <c r="P13" s="152">
        <v>0.39358026214566905</v>
      </c>
      <c r="Q13" s="152">
        <v>0.53857526864315253</v>
      </c>
      <c r="R13" s="152">
        <v>0.3432094572454602</v>
      </c>
      <c r="S13" s="152">
        <v>0.03</v>
      </c>
      <c r="T13" s="152">
        <v>0</v>
      </c>
      <c r="U13" s="473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4" t="s">
        <v>23</v>
      </c>
    </row>
    <row r="14" spans="1:28" ht="15" hidden="1" thickTop="1">
      <c r="A14" s="24">
        <v>1013</v>
      </c>
      <c r="B14" s="24">
        <v>1013</v>
      </c>
      <c r="C14" s="468" t="s">
        <v>410</v>
      </c>
      <c r="D14" t="s">
        <v>148</v>
      </c>
      <c r="E14" s="469">
        <v>1</v>
      </c>
      <c r="F14" s="470">
        <v>8.382000000000005</v>
      </c>
      <c r="G14">
        <v>1</v>
      </c>
      <c r="H14">
        <v>1</v>
      </c>
      <c r="I14" s="471">
        <f t="shared" si="0"/>
        <v>0.32845968612834514</v>
      </c>
      <c r="J14" s="152">
        <v>3.8473756479098807E-2</v>
      </c>
      <c r="K14" s="152">
        <v>0.39358026214566905</v>
      </c>
      <c r="L14" s="152">
        <v>0.53857526864315253</v>
      </c>
      <c r="M14" s="152">
        <v>0.3432094572454602</v>
      </c>
      <c r="N14" s="471">
        <f t="shared" si="1"/>
        <v>0.32845968612834514</v>
      </c>
      <c r="O14" s="152">
        <v>3.8473756479098807E-2</v>
      </c>
      <c r="P14" s="152">
        <v>0.39358026214566905</v>
      </c>
      <c r="Q14" s="152">
        <v>0.53857526864315253</v>
      </c>
      <c r="R14" s="152">
        <v>0.3432094572454602</v>
      </c>
      <c r="S14" s="152">
        <v>0.03</v>
      </c>
      <c r="T14" s="152">
        <v>0</v>
      </c>
      <c r="U14" s="473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4" t="s">
        <v>23</v>
      </c>
    </row>
    <row r="15" spans="1:28" ht="15" hidden="1" thickTop="1">
      <c r="A15" s="24">
        <v>1014</v>
      </c>
      <c r="B15" s="24">
        <v>1014</v>
      </c>
      <c r="C15" s="468" t="s">
        <v>411</v>
      </c>
      <c r="D15" t="s">
        <v>148</v>
      </c>
      <c r="E15" s="469">
        <v>1</v>
      </c>
      <c r="F15" s="470">
        <v>29.717999999999996</v>
      </c>
      <c r="G15">
        <v>1</v>
      </c>
      <c r="H15">
        <v>1</v>
      </c>
      <c r="I15" s="471">
        <f t="shared" si="0"/>
        <v>0.32845968612834514</v>
      </c>
      <c r="J15" s="152">
        <v>3.8473756479098807E-2</v>
      </c>
      <c r="K15" s="152">
        <v>0.39358026214566905</v>
      </c>
      <c r="L15" s="152">
        <v>0.53857526864315253</v>
      </c>
      <c r="M15" s="152">
        <v>0.3432094572454602</v>
      </c>
      <c r="N15" s="471">
        <f t="shared" si="1"/>
        <v>0.32845968612834514</v>
      </c>
      <c r="O15" s="152">
        <v>3.8473756479098807E-2</v>
      </c>
      <c r="P15" s="152">
        <v>0.39358026214566905</v>
      </c>
      <c r="Q15" s="152">
        <v>0.53857526864315253</v>
      </c>
      <c r="R15" s="152">
        <v>0.3432094572454602</v>
      </c>
      <c r="S15" s="152">
        <v>0.03</v>
      </c>
      <c r="T15" s="152">
        <v>0</v>
      </c>
      <c r="U15" s="473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4" t="s">
        <v>23</v>
      </c>
    </row>
    <row r="16" spans="1:28" ht="15" hidden="1" thickTop="1">
      <c r="A16" s="24">
        <v>1015</v>
      </c>
      <c r="B16" s="24">
        <v>1015</v>
      </c>
      <c r="C16" s="468" t="s">
        <v>412</v>
      </c>
      <c r="D16" t="s">
        <v>148</v>
      </c>
      <c r="E16" s="469">
        <v>1</v>
      </c>
      <c r="F16" s="470">
        <v>11.2</v>
      </c>
      <c r="G16">
        <v>1</v>
      </c>
      <c r="H16">
        <v>1</v>
      </c>
      <c r="I16" s="471">
        <f t="shared" si="0"/>
        <v>0.32845968612834514</v>
      </c>
      <c r="J16" s="152">
        <v>3.8473756479098807E-2</v>
      </c>
      <c r="K16" s="152">
        <v>0.39358026214566905</v>
      </c>
      <c r="L16" s="152">
        <v>0.53857526864315253</v>
      </c>
      <c r="M16" s="152">
        <v>0.3432094572454602</v>
      </c>
      <c r="N16" s="471">
        <f t="shared" si="1"/>
        <v>0.32845968612834514</v>
      </c>
      <c r="O16" s="152">
        <v>3.8473756479098807E-2</v>
      </c>
      <c r="P16" s="152">
        <v>0.39358026214566905</v>
      </c>
      <c r="Q16" s="152">
        <v>0.53857526864315253</v>
      </c>
      <c r="R16" s="152">
        <v>0.3432094572454602</v>
      </c>
      <c r="S16" s="152">
        <v>0.03</v>
      </c>
      <c r="T16" s="152">
        <v>0</v>
      </c>
      <c r="U16" s="473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4" t="s">
        <v>23</v>
      </c>
    </row>
    <row r="17" spans="1:27" ht="15" hidden="1" thickTop="1">
      <c r="A17" s="24">
        <v>1016</v>
      </c>
      <c r="B17" s="24">
        <v>1016</v>
      </c>
      <c r="C17" s="468" t="s">
        <v>413</v>
      </c>
      <c r="D17" t="s">
        <v>148</v>
      </c>
      <c r="E17" s="469">
        <v>1</v>
      </c>
      <c r="F17" s="470">
        <v>0</v>
      </c>
      <c r="G17">
        <v>1</v>
      </c>
      <c r="H17">
        <v>1</v>
      </c>
      <c r="I17" s="471">
        <f t="shared" si="0"/>
        <v>0.32845968612834514</v>
      </c>
      <c r="J17" s="152">
        <v>3.8473756479098807E-2</v>
      </c>
      <c r="K17" s="152">
        <v>0.39358026214566905</v>
      </c>
      <c r="L17" s="152">
        <v>0.53857526864315253</v>
      </c>
      <c r="M17" s="152">
        <v>0.3432094572454602</v>
      </c>
      <c r="N17" s="471">
        <f t="shared" si="1"/>
        <v>0.32845968612834514</v>
      </c>
      <c r="O17" s="152">
        <v>3.8473756479098807E-2</v>
      </c>
      <c r="P17" s="152">
        <v>0.39358026214566905</v>
      </c>
      <c r="Q17" s="152">
        <v>0.53857526864315253</v>
      </c>
      <c r="R17" s="152">
        <v>0.3432094572454602</v>
      </c>
      <c r="S17" s="152">
        <v>0.03</v>
      </c>
      <c r="T17" s="152">
        <v>0</v>
      </c>
      <c r="U17" s="473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4" t="s">
        <v>23</v>
      </c>
    </row>
    <row r="18" spans="1:27" ht="15" hidden="1" thickTop="1">
      <c r="A18" s="24">
        <v>1017</v>
      </c>
      <c r="B18" s="24">
        <v>1017</v>
      </c>
      <c r="C18" s="468" t="s">
        <v>414</v>
      </c>
      <c r="D18" t="s">
        <v>148</v>
      </c>
      <c r="E18" s="469">
        <v>1</v>
      </c>
      <c r="F18" s="470">
        <v>75</v>
      </c>
      <c r="G18">
        <v>1</v>
      </c>
      <c r="H18">
        <v>1</v>
      </c>
      <c r="I18" s="471">
        <f t="shared" si="0"/>
        <v>0.32845968612834514</v>
      </c>
      <c r="J18" s="152">
        <v>3.8473756479098807E-2</v>
      </c>
      <c r="K18" s="152">
        <v>0.39358026214566905</v>
      </c>
      <c r="L18" s="152">
        <v>0.53857526864315253</v>
      </c>
      <c r="M18" s="152">
        <v>0.3432094572454602</v>
      </c>
      <c r="N18" s="471">
        <f t="shared" si="1"/>
        <v>0.32845968612834514</v>
      </c>
      <c r="O18" s="152">
        <v>3.8473756479098807E-2</v>
      </c>
      <c r="P18" s="152">
        <v>0.39358026214566905</v>
      </c>
      <c r="Q18" s="152">
        <v>0.53857526864315253</v>
      </c>
      <c r="R18" s="152">
        <v>0.3432094572454602</v>
      </c>
      <c r="S18" s="152">
        <v>0.03</v>
      </c>
      <c r="T18" s="152">
        <v>0</v>
      </c>
      <c r="U18" s="473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4" t="s">
        <v>23</v>
      </c>
    </row>
    <row r="19" spans="1:27" ht="15" hidden="1" thickTop="1">
      <c r="A19" s="24">
        <v>1018</v>
      </c>
      <c r="B19" s="24">
        <v>1018</v>
      </c>
      <c r="C19" s="468" t="s">
        <v>415</v>
      </c>
      <c r="D19" t="s">
        <v>148</v>
      </c>
      <c r="E19" s="469">
        <v>1</v>
      </c>
      <c r="F19" s="470">
        <v>0</v>
      </c>
      <c r="G19">
        <v>1</v>
      </c>
      <c r="H19">
        <v>1</v>
      </c>
      <c r="I19" s="471">
        <f t="shared" si="0"/>
        <v>0.32845968612834514</v>
      </c>
      <c r="J19" s="152">
        <v>3.8473756479098807E-2</v>
      </c>
      <c r="K19" s="152">
        <v>0.39358026214566905</v>
      </c>
      <c r="L19" s="152">
        <v>0.53857526864315253</v>
      </c>
      <c r="M19" s="152">
        <v>0.3432094572454602</v>
      </c>
      <c r="N19" s="471">
        <f t="shared" si="1"/>
        <v>0.32845968612834514</v>
      </c>
      <c r="O19" s="152">
        <v>3.8473756479098807E-2</v>
      </c>
      <c r="P19" s="152">
        <v>0.39358026214566905</v>
      </c>
      <c r="Q19" s="152">
        <v>0.53857526864315253</v>
      </c>
      <c r="R19" s="152">
        <v>0.3432094572454602</v>
      </c>
      <c r="S19" s="152">
        <v>0.03</v>
      </c>
      <c r="T19" s="152">
        <v>0</v>
      </c>
      <c r="U19" s="473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4" t="s">
        <v>23</v>
      </c>
    </row>
    <row r="20" spans="1:27" ht="15" hidden="1" thickTop="1">
      <c r="A20" s="24">
        <v>1019</v>
      </c>
      <c r="B20" s="24">
        <v>1019</v>
      </c>
      <c r="C20" s="468" t="s">
        <v>416</v>
      </c>
      <c r="D20" t="s">
        <v>148</v>
      </c>
      <c r="E20" s="469">
        <v>1</v>
      </c>
      <c r="F20" s="470">
        <v>6</v>
      </c>
      <c r="G20">
        <v>1</v>
      </c>
      <c r="H20">
        <v>1</v>
      </c>
      <c r="I20" s="471">
        <f t="shared" si="0"/>
        <v>0.32845968612834514</v>
      </c>
      <c r="J20" s="152">
        <v>3.8473756479098807E-2</v>
      </c>
      <c r="K20" s="152">
        <v>0.39358026214566905</v>
      </c>
      <c r="L20" s="152">
        <v>0.53857526864315253</v>
      </c>
      <c r="M20" s="152">
        <v>0.3432094572454602</v>
      </c>
      <c r="N20" s="471">
        <f t="shared" si="1"/>
        <v>0.32845968612834514</v>
      </c>
      <c r="O20" s="152">
        <v>3.8473756479098807E-2</v>
      </c>
      <c r="P20" s="152">
        <v>0.39358026214566905</v>
      </c>
      <c r="Q20" s="152">
        <v>0.53857526864315253</v>
      </c>
      <c r="R20" s="152">
        <v>0.3432094572454602</v>
      </c>
      <c r="S20" s="152">
        <v>0.03</v>
      </c>
      <c r="T20" s="152">
        <v>0</v>
      </c>
      <c r="U20" s="473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4" t="s">
        <v>23</v>
      </c>
    </row>
    <row r="21" spans="1:27" ht="15" hidden="1" thickTop="1">
      <c r="A21" s="24">
        <v>1020</v>
      </c>
      <c r="B21" s="24">
        <v>1020</v>
      </c>
      <c r="C21" s="468" t="s">
        <v>417</v>
      </c>
      <c r="D21" t="s">
        <v>148</v>
      </c>
      <c r="E21" s="469">
        <v>1</v>
      </c>
      <c r="F21" s="470">
        <v>0</v>
      </c>
      <c r="G21">
        <v>1</v>
      </c>
      <c r="H21">
        <v>1</v>
      </c>
      <c r="I21" s="471">
        <f t="shared" si="0"/>
        <v>0.32845968612834514</v>
      </c>
      <c r="J21" s="152">
        <v>3.8473756479098807E-2</v>
      </c>
      <c r="K21" s="152">
        <v>0.39358026214566905</v>
      </c>
      <c r="L21" s="152">
        <v>0.53857526864315253</v>
      </c>
      <c r="M21" s="152">
        <v>0.3432094572454602</v>
      </c>
      <c r="N21" s="471">
        <f t="shared" si="1"/>
        <v>0.32845968612834514</v>
      </c>
      <c r="O21" s="152">
        <v>3.8473756479098807E-2</v>
      </c>
      <c r="P21" s="152">
        <v>0.39358026214566905</v>
      </c>
      <c r="Q21" s="152">
        <v>0.53857526864315253</v>
      </c>
      <c r="R21" s="152">
        <v>0.3432094572454602</v>
      </c>
      <c r="S21" s="152">
        <v>0.03</v>
      </c>
      <c r="T21" s="152">
        <v>0</v>
      </c>
      <c r="U21" s="473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4" t="s">
        <v>23</v>
      </c>
    </row>
    <row r="22" spans="1:27" ht="15" hidden="1" thickTop="1">
      <c r="A22" s="24">
        <v>1021</v>
      </c>
      <c r="B22" s="24">
        <v>1021</v>
      </c>
      <c r="C22" s="468" t="s">
        <v>418</v>
      </c>
      <c r="D22" t="s">
        <v>151</v>
      </c>
      <c r="E22" s="469">
        <v>2</v>
      </c>
      <c r="F22" s="470">
        <v>35</v>
      </c>
      <c r="G22">
        <v>1</v>
      </c>
      <c r="H22">
        <v>1</v>
      </c>
      <c r="I22" s="471">
        <f t="shared" si="0"/>
        <v>0.32845968612834514</v>
      </c>
      <c r="J22" s="152">
        <v>3.8473756479098807E-2</v>
      </c>
      <c r="K22" s="152">
        <v>0.39358026214566905</v>
      </c>
      <c r="L22" s="152">
        <v>0.53857526864315253</v>
      </c>
      <c r="M22" s="152">
        <v>0.3432094572454602</v>
      </c>
      <c r="N22" s="471">
        <f t="shared" si="1"/>
        <v>0.32845968612834514</v>
      </c>
      <c r="O22" s="152">
        <v>3.8473756479098807E-2</v>
      </c>
      <c r="P22" s="152">
        <v>0.39358026214566905</v>
      </c>
      <c r="Q22" s="152">
        <v>0.53857526864315253</v>
      </c>
      <c r="R22" s="152">
        <v>0.3432094572454602</v>
      </c>
      <c r="S22" s="152">
        <v>0.03</v>
      </c>
      <c r="T22" s="152">
        <v>0</v>
      </c>
      <c r="U22" s="473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4" t="s">
        <v>23</v>
      </c>
    </row>
    <row r="23" spans="1:27" ht="15" hidden="1" thickTop="1">
      <c r="A23" s="24">
        <v>1022</v>
      </c>
      <c r="B23" s="24">
        <v>1022</v>
      </c>
      <c r="C23" s="468" t="s">
        <v>419</v>
      </c>
      <c r="D23" t="s">
        <v>151</v>
      </c>
      <c r="E23" s="469">
        <v>2</v>
      </c>
      <c r="F23" s="470">
        <v>0</v>
      </c>
      <c r="G23">
        <v>1</v>
      </c>
      <c r="H23">
        <v>1</v>
      </c>
      <c r="I23" s="471">
        <f t="shared" si="0"/>
        <v>0.32845968612834514</v>
      </c>
      <c r="J23" s="152">
        <v>3.8473756479098807E-2</v>
      </c>
      <c r="K23" s="152">
        <v>0.39358026214566905</v>
      </c>
      <c r="L23" s="152">
        <v>0.53857526864315253</v>
      </c>
      <c r="M23" s="152">
        <v>0.3432094572454602</v>
      </c>
      <c r="N23" s="471">
        <f t="shared" si="1"/>
        <v>0.32845968612834514</v>
      </c>
      <c r="O23" s="152">
        <v>3.8473756479098807E-2</v>
      </c>
      <c r="P23" s="152">
        <v>0.39358026214566905</v>
      </c>
      <c r="Q23" s="152">
        <v>0.53857526864315253</v>
      </c>
      <c r="R23" s="152">
        <v>0.3432094572454602</v>
      </c>
      <c r="S23" s="152">
        <v>0.03</v>
      </c>
      <c r="T23" s="152">
        <v>0</v>
      </c>
      <c r="U23" s="473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4" t="s">
        <v>23</v>
      </c>
    </row>
    <row r="24" spans="1:27" ht="15" hidden="1" thickTop="1">
      <c r="A24" s="24">
        <v>1023</v>
      </c>
      <c r="B24" s="24">
        <v>1023</v>
      </c>
      <c r="C24" s="468" t="s">
        <v>420</v>
      </c>
      <c r="D24" t="s">
        <v>148</v>
      </c>
      <c r="E24" s="469">
        <v>1</v>
      </c>
      <c r="F24" s="470">
        <v>25.2</v>
      </c>
      <c r="G24">
        <v>1</v>
      </c>
      <c r="H24">
        <v>1</v>
      </c>
      <c r="I24" s="471">
        <f t="shared" si="0"/>
        <v>0.32845968612834514</v>
      </c>
      <c r="J24" s="152">
        <v>3.8473756479098807E-2</v>
      </c>
      <c r="K24" s="152">
        <v>0.39358026214566905</v>
      </c>
      <c r="L24" s="152">
        <v>0.53857526864315253</v>
      </c>
      <c r="M24" s="152">
        <v>0.3432094572454602</v>
      </c>
      <c r="N24" s="471">
        <f t="shared" si="1"/>
        <v>0.32845968612834514</v>
      </c>
      <c r="O24" s="152">
        <v>3.8473756479098807E-2</v>
      </c>
      <c r="P24" s="152">
        <v>0.39358026214566905</v>
      </c>
      <c r="Q24" s="152">
        <v>0.53857526864315253</v>
      </c>
      <c r="R24" s="152">
        <v>0.3432094572454602</v>
      </c>
      <c r="S24" s="152">
        <v>0.03</v>
      </c>
      <c r="T24" s="152">
        <v>0</v>
      </c>
      <c r="U24" s="473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4" t="s">
        <v>23</v>
      </c>
    </row>
    <row r="25" spans="1:27" ht="15" hidden="1" thickTop="1">
      <c r="A25" s="24">
        <v>1024</v>
      </c>
      <c r="B25" s="24">
        <v>1024</v>
      </c>
      <c r="C25" s="468" t="s">
        <v>421</v>
      </c>
      <c r="D25" t="s">
        <v>148</v>
      </c>
      <c r="E25" s="469">
        <v>1</v>
      </c>
      <c r="F25" s="470">
        <v>0</v>
      </c>
      <c r="G25">
        <v>1</v>
      </c>
      <c r="H25">
        <v>1</v>
      </c>
      <c r="I25" s="471">
        <f t="shared" si="0"/>
        <v>0.32845968612834514</v>
      </c>
      <c r="J25" s="152">
        <v>3.8473756479098807E-2</v>
      </c>
      <c r="K25" s="152">
        <v>0.39358026214566905</v>
      </c>
      <c r="L25" s="152">
        <v>0.53857526864315253</v>
      </c>
      <c r="M25" s="152">
        <v>0.3432094572454602</v>
      </c>
      <c r="N25" s="471">
        <f t="shared" si="1"/>
        <v>0.32845968612834514</v>
      </c>
      <c r="O25" s="152">
        <v>3.8473756479098807E-2</v>
      </c>
      <c r="P25" s="152">
        <v>0.39358026214566905</v>
      </c>
      <c r="Q25" s="152">
        <v>0.53857526864315253</v>
      </c>
      <c r="R25" s="152">
        <v>0.3432094572454602</v>
      </c>
      <c r="S25" s="152">
        <v>0.03</v>
      </c>
      <c r="T25" s="152">
        <v>0</v>
      </c>
      <c r="U25" s="473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4" t="s">
        <v>23</v>
      </c>
    </row>
    <row r="26" spans="1:27" ht="15" hidden="1" thickTop="1">
      <c r="A26" s="24">
        <v>1025</v>
      </c>
      <c r="B26" s="24">
        <v>1025</v>
      </c>
      <c r="C26" s="468" t="s">
        <v>422</v>
      </c>
      <c r="D26" t="s">
        <v>151</v>
      </c>
      <c r="E26" s="469">
        <v>2</v>
      </c>
      <c r="F26" s="470">
        <v>30</v>
      </c>
      <c r="G26">
        <v>1</v>
      </c>
      <c r="H26">
        <v>1</v>
      </c>
      <c r="I26" s="471">
        <f t="shared" si="0"/>
        <v>0.32845968612834514</v>
      </c>
      <c r="J26" s="152">
        <v>3.8473756479098807E-2</v>
      </c>
      <c r="K26" s="152">
        <v>0.39358026214566905</v>
      </c>
      <c r="L26" s="152">
        <v>0.53857526864315253</v>
      </c>
      <c r="M26" s="152">
        <v>0.3432094572454602</v>
      </c>
      <c r="N26" s="471">
        <f t="shared" si="1"/>
        <v>0.32845968612834514</v>
      </c>
      <c r="O26" s="152">
        <v>3.8473756479098807E-2</v>
      </c>
      <c r="P26" s="152">
        <v>0.39358026214566905</v>
      </c>
      <c r="Q26" s="152">
        <v>0.53857526864315253</v>
      </c>
      <c r="R26" s="152">
        <v>0.3432094572454602</v>
      </c>
      <c r="S26" s="152">
        <v>0.03</v>
      </c>
      <c r="T26" s="152">
        <v>0</v>
      </c>
      <c r="U26" s="473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4" t="s">
        <v>23</v>
      </c>
    </row>
    <row r="27" spans="1:27" ht="15" hidden="1" thickTop="1">
      <c r="A27" s="24">
        <v>1026</v>
      </c>
      <c r="B27" s="24">
        <v>1026</v>
      </c>
      <c r="C27" s="468" t="s">
        <v>423</v>
      </c>
      <c r="D27" t="s">
        <v>151</v>
      </c>
      <c r="E27" s="469">
        <v>2</v>
      </c>
      <c r="F27" s="470">
        <v>0</v>
      </c>
      <c r="G27">
        <v>1</v>
      </c>
      <c r="H27">
        <v>1</v>
      </c>
      <c r="I27" s="471">
        <f t="shared" si="0"/>
        <v>0.32845968612834514</v>
      </c>
      <c r="J27" s="152">
        <v>3.8473756479098807E-2</v>
      </c>
      <c r="K27" s="152">
        <v>0.39358026214566905</v>
      </c>
      <c r="L27" s="152">
        <v>0.53857526864315253</v>
      </c>
      <c r="M27" s="152">
        <v>0.3432094572454602</v>
      </c>
      <c r="N27" s="471">
        <f t="shared" si="1"/>
        <v>0.32845968612834514</v>
      </c>
      <c r="O27" s="152">
        <v>3.8473756479098807E-2</v>
      </c>
      <c r="P27" s="152">
        <v>0.39358026214566905</v>
      </c>
      <c r="Q27" s="152">
        <v>0.53857526864315253</v>
      </c>
      <c r="R27" s="152">
        <v>0.3432094572454602</v>
      </c>
      <c r="S27" s="152">
        <v>0.03</v>
      </c>
      <c r="T27" s="152">
        <v>0</v>
      </c>
      <c r="U27" s="473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4" t="s">
        <v>23</v>
      </c>
    </row>
    <row r="28" spans="1:27" ht="15" hidden="1" thickTop="1">
      <c r="A28" s="24">
        <v>1027</v>
      </c>
      <c r="B28" s="24">
        <v>1027</v>
      </c>
      <c r="C28" s="468" t="s">
        <v>424</v>
      </c>
      <c r="D28" t="s">
        <v>148</v>
      </c>
      <c r="E28" s="469">
        <v>1</v>
      </c>
      <c r="F28" s="470">
        <v>0</v>
      </c>
      <c r="G28">
        <v>1</v>
      </c>
      <c r="H28">
        <v>1</v>
      </c>
      <c r="I28" s="471">
        <f t="shared" si="0"/>
        <v>0.32845968612834514</v>
      </c>
      <c r="J28" s="152">
        <v>3.8473756479098807E-2</v>
      </c>
      <c r="K28" s="152">
        <v>0.39358026214566905</v>
      </c>
      <c r="L28" s="152">
        <v>0.53857526864315253</v>
      </c>
      <c r="M28" s="152">
        <v>0.3432094572454602</v>
      </c>
      <c r="N28" s="471">
        <f t="shared" si="1"/>
        <v>0.32845968612834514</v>
      </c>
      <c r="O28" s="152">
        <v>3.8473756479098807E-2</v>
      </c>
      <c r="P28" s="152">
        <v>0.39358026214566905</v>
      </c>
      <c r="Q28" s="152">
        <v>0.53857526864315253</v>
      </c>
      <c r="R28" s="152">
        <v>0.3432094572454602</v>
      </c>
      <c r="S28" s="152">
        <v>0.03</v>
      </c>
      <c r="T28" s="152">
        <v>0</v>
      </c>
      <c r="U28" s="473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4" t="s">
        <v>23</v>
      </c>
    </row>
    <row r="29" spans="1:27" ht="15" hidden="1" thickTop="1">
      <c r="A29" s="24">
        <v>1028</v>
      </c>
      <c r="B29" s="24">
        <v>1028</v>
      </c>
      <c r="C29" s="468" t="s">
        <v>425</v>
      </c>
      <c r="D29" t="s">
        <v>148</v>
      </c>
      <c r="E29" s="469">
        <v>1</v>
      </c>
      <c r="F29" s="470">
        <v>72.7</v>
      </c>
      <c r="G29">
        <v>1</v>
      </c>
      <c r="H29">
        <v>1</v>
      </c>
      <c r="I29" s="471">
        <f t="shared" si="0"/>
        <v>0.32845968612834514</v>
      </c>
      <c r="J29" s="152">
        <v>3.8473756479098807E-2</v>
      </c>
      <c r="K29" s="152">
        <v>0.39358026214566905</v>
      </c>
      <c r="L29" s="152">
        <v>0.53857526864315253</v>
      </c>
      <c r="M29" s="152">
        <v>0.3432094572454602</v>
      </c>
      <c r="N29" s="471">
        <f t="shared" si="1"/>
        <v>0.32845968612834514</v>
      </c>
      <c r="O29" s="152">
        <v>3.8473756479098807E-2</v>
      </c>
      <c r="P29" s="152">
        <v>0.39358026214566905</v>
      </c>
      <c r="Q29" s="152">
        <v>0.53857526864315253</v>
      </c>
      <c r="R29" s="152">
        <v>0.3432094572454602</v>
      </c>
      <c r="S29" s="152">
        <v>0.03</v>
      </c>
      <c r="T29" s="152">
        <v>0</v>
      </c>
      <c r="U29" s="473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4" t="s">
        <v>23</v>
      </c>
    </row>
    <row r="30" spans="1:27" ht="15" hidden="1" thickTop="1">
      <c r="A30" s="24">
        <v>1029</v>
      </c>
      <c r="B30" s="24">
        <v>1029</v>
      </c>
      <c r="C30" s="468" t="s">
        <v>426</v>
      </c>
      <c r="D30" t="s">
        <v>148</v>
      </c>
      <c r="E30" s="469">
        <v>1</v>
      </c>
      <c r="F30" s="470">
        <v>120</v>
      </c>
      <c r="G30">
        <v>1</v>
      </c>
      <c r="H30">
        <v>1</v>
      </c>
      <c r="I30" s="471">
        <f t="shared" si="0"/>
        <v>0.32845968612834514</v>
      </c>
      <c r="J30" s="152">
        <v>3.8473756479098807E-2</v>
      </c>
      <c r="K30" s="152">
        <v>0.39358026214566905</v>
      </c>
      <c r="L30" s="152">
        <v>0.53857526864315253</v>
      </c>
      <c r="M30" s="152">
        <v>0.3432094572454602</v>
      </c>
      <c r="N30" s="471">
        <f t="shared" si="1"/>
        <v>0.32845968612834514</v>
      </c>
      <c r="O30" s="152">
        <v>3.8473756479098807E-2</v>
      </c>
      <c r="P30" s="152">
        <v>0.39358026214566905</v>
      </c>
      <c r="Q30" s="152">
        <v>0.53857526864315253</v>
      </c>
      <c r="R30" s="152">
        <v>0.3432094572454602</v>
      </c>
      <c r="S30" s="152">
        <v>0.03</v>
      </c>
      <c r="T30" s="152">
        <v>0</v>
      </c>
      <c r="U30" s="473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4" t="s">
        <v>23</v>
      </c>
    </row>
    <row r="31" spans="1:27" ht="15" hidden="1" thickTop="1">
      <c r="A31" s="24">
        <v>1030</v>
      </c>
      <c r="B31" s="24">
        <v>1030</v>
      </c>
      <c r="C31" s="468" t="s">
        <v>427</v>
      </c>
      <c r="D31" t="s">
        <v>148</v>
      </c>
      <c r="E31" s="469">
        <v>1</v>
      </c>
      <c r="F31" s="470">
        <v>0</v>
      </c>
      <c r="G31">
        <v>1</v>
      </c>
      <c r="H31">
        <v>1</v>
      </c>
      <c r="I31" s="471">
        <f t="shared" si="0"/>
        <v>0.32845968612834514</v>
      </c>
      <c r="J31" s="152">
        <v>3.8473756479098807E-2</v>
      </c>
      <c r="K31" s="152">
        <v>0.39358026214566905</v>
      </c>
      <c r="L31" s="152">
        <v>0.53857526864315253</v>
      </c>
      <c r="M31" s="152">
        <v>0.3432094572454602</v>
      </c>
      <c r="N31" s="471">
        <f t="shared" si="1"/>
        <v>0.32845968612834514</v>
      </c>
      <c r="O31" s="152">
        <v>3.8473756479098807E-2</v>
      </c>
      <c r="P31" s="152">
        <v>0.39358026214566905</v>
      </c>
      <c r="Q31" s="152">
        <v>0.53857526864315253</v>
      </c>
      <c r="R31" s="152">
        <v>0.3432094572454602</v>
      </c>
      <c r="S31" s="152">
        <v>0.03</v>
      </c>
      <c r="T31" s="152">
        <v>0</v>
      </c>
      <c r="U31" s="473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4" t="s">
        <v>23</v>
      </c>
    </row>
    <row r="32" spans="1:27" ht="15" hidden="1" thickTop="1">
      <c r="A32" s="24">
        <v>1031</v>
      </c>
      <c r="B32" s="24">
        <v>1031</v>
      </c>
      <c r="C32" s="468" t="s">
        <v>428</v>
      </c>
      <c r="D32" t="s">
        <v>148</v>
      </c>
      <c r="E32" s="469">
        <v>1</v>
      </c>
      <c r="F32" s="470">
        <v>32.170212765957444</v>
      </c>
      <c r="G32">
        <v>1</v>
      </c>
      <c r="H32">
        <v>1</v>
      </c>
      <c r="I32" s="471">
        <f t="shared" si="0"/>
        <v>0.32845968612834514</v>
      </c>
      <c r="J32" s="152">
        <v>3.8473756479098807E-2</v>
      </c>
      <c r="K32" s="152">
        <v>0.39358026214566905</v>
      </c>
      <c r="L32" s="152">
        <v>0.53857526864315253</v>
      </c>
      <c r="M32" s="152">
        <v>0.3432094572454602</v>
      </c>
      <c r="N32" s="471">
        <f t="shared" si="1"/>
        <v>0.32845968612834514</v>
      </c>
      <c r="O32" s="152">
        <v>3.8473756479098807E-2</v>
      </c>
      <c r="P32" s="152">
        <v>0.39358026214566905</v>
      </c>
      <c r="Q32" s="152">
        <v>0.53857526864315253</v>
      </c>
      <c r="R32" s="152">
        <v>0.3432094572454602</v>
      </c>
      <c r="S32" s="152">
        <v>0.03</v>
      </c>
      <c r="T32" s="152">
        <v>0</v>
      </c>
      <c r="U32" s="473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4" t="s">
        <v>23</v>
      </c>
    </row>
    <row r="33" spans="1:27" ht="15" hidden="1" thickTop="1">
      <c r="A33" s="24">
        <v>1032</v>
      </c>
      <c r="B33" s="24">
        <v>1032</v>
      </c>
      <c r="C33" s="468" t="s">
        <v>429</v>
      </c>
      <c r="D33" t="s">
        <v>148</v>
      </c>
      <c r="E33" s="469">
        <v>1</v>
      </c>
      <c r="F33" s="470">
        <v>63.829787234042556</v>
      </c>
      <c r="G33">
        <v>1</v>
      </c>
      <c r="H33">
        <v>1</v>
      </c>
      <c r="I33" s="471">
        <f t="shared" si="0"/>
        <v>0.32845968612834514</v>
      </c>
      <c r="J33" s="152">
        <v>3.8473756479098807E-2</v>
      </c>
      <c r="K33" s="152">
        <v>0.39358026214566905</v>
      </c>
      <c r="L33" s="152">
        <v>0.53857526864315253</v>
      </c>
      <c r="M33" s="152">
        <v>0.3432094572454602</v>
      </c>
      <c r="N33" s="471">
        <f t="shared" si="1"/>
        <v>0.32845968612834514</v>
      </c>
      <c r="O33" s="152">
        <v>3.8473756479098807E-2</v>
      </c>
      <c r="P33" s="152">
        <v>0.39358026214566905</v>
      </c>
      <c r="Q33" s="152">
        <v>0.53857526864315253</v>
      </c>
      <c r="R33" s="152">
        <v>0.3432094572454602</v>
      </c>
      <c r="S33" s="152">
        <v>0.03</v>
      </c>
      <c r="T33" s="152">
        <v>0</v>
      </c>
      <c r="U33" s="473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4" t="s">
        <v>23</v>
      </c>
    </row>
    <row r="34" spans="1:27" ht="15" hidden="1" thickTop="1">
      <c r="A34" s="24">
        <v>1033</v>
      </c>
      <c r="B34" s="24">
        <v>1033</v>
      </c>
      <c r="C34" s="468" t="s">
        <v>430</v>
      </c>
      <c r="D34" t="s">
        <v>148</v>
      </c>
      <c r="E34" s="469">
        <v>1</v>
      </c>
      <c r="F34" s="470">
        <v>210.4</v>
      </c>
      <c r="G34">
        <v>1</v>
      </c>
      <c r="H34">
        <v>1</v>
      </c>
      <c r="I34" s="471">
        <f t="shared" si="0"/>
        <v>0.32845968612834514</v>
      </c>
      <c r="J34" s="152">
        <v>3.8473756479098807E-2</v>
      </c>
      <c r="K34" s="152">
        <v>0.39358026214566905</v>
      </c>
      <c r="L34" s="152">
        <v>0.53857526864315253</v>
      </c>
      <c r="M34" s="152">
        <v>0.3432094572454602</v>
      </c>
      <c r="N34" s="471">
        <f t="shared" si="1"/>
        <v>0.32845968612834514</v>
      </c>
      <c r="O34" s="152">
        <v>3.8473756479098807E-2</v>
      </c>
      <c r="P34" s="152">
        <v>0.39358026214566905</v>
      </c>
      <c r="Q34" s="152">
        <v>0.53857526864315253</v>
      </c>
      <c r="R34" s="152">
        <v>0.3432094572454602</v>
      </c>
      <c r="S34" s="152">
        <v>0.03</v>
      </c>
      <c r="T34" s="152">
        <v>0</v>
      </c>
      <c r="U34" s="473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4" t="s">
        <v>23</v>
      </c>
    </row>
    <row r="35" spans="1:27" ht="15" hidden="1" thickTop="1">
      <c r="A35" s="24">
        <v>1034</v>
      </c>
      <c r="B35" s="24">
        <v>1034</v>
      </c>
      <c r="C35" s="468" t="s">
        <v>431</v>
      </c>
      <c r="D35" t="s">
        <v>148</v>
      </c>
      <c r="E35" s="469">
        <v>1</v>
      </c>
      <c r="F35" s="470">
        <v>0</v>
      </c>
      <c r="G35">
        <v>1</v>
      </c>
      <c r="H35">
        <v>1</v>
      </c>
      <c r="I35" s="471">
        <f t="shared" si="0"/>
        <v>0.32845968612834514</v>
      </c>
      <c r="J35" s="152">
        <v>3.8473756479098807E-2</v>
      </c>
      <c r="K35" s="152">
        <v>0.39358026214566905</v>
      </c>
      <c r="L35" s="152">
        <v>0.53857526864315253</v>
      </c>
      <c r="M35" s="152">
        <v>0.3432094572454602</v>
      </c>
      <c r="N35" s="471">
        <f t="shared" si="1"/>
        <v>0.32845968612834514</v>
      </c>
      <c r="O35" s="152">
        <v>3.8473756479098807E-2</v>
      </c>
      <c r="P35" s="152">
        <v>0.39358026214566905</v>
      </c>
      <c r="Q35" s="152">
        <v>0.53857526864315253</v>
      </c>
      <c r="R35" s="152">
        <v>0.3432094572454602</v>
      </c>
      <c r="S35" s="152">
        <v>0.03</v>
      </c>
      <c r="T35" s="152">
        <v>0</v>
      </c>
      <c r="U35" s="473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4" t="s">
        <v>23</v>
      </c>
    </row>
    <row r="36" spans="1:27" ht="15" hidden="1" thickTop="1">
      <c r="A36" s="24">
        <v>1035</v>
      </c>
      <c r="B36" s="24">
        <v>1035</v>
      </c>
      <c r="C36" s="468" t="s">
        <v>432</v>
      </c>
      <c r="D36" t="s">
        <v>148</v>
      </c>
      <c r="E36" s="469">
        <v>1</v>
      </c>
      <c r="F36" s="470">
        <v>40</v>
      </c>
      <c r="G36">
        <v>1</v>
      </c>
      <c r="H36">
        <v>1</v>
      </c>
      <c r="I36" s="471">
        <f t="shared" si="0"/>
        <v>0.32845968612834514</v>
      </c>
      <c r="J36" s="152">
        <v>3.8473756479098807E-2</v>
      </c>
      <c r="K36" s="152">
        <v>0.39358026214566905</v>
      </c>
      <c r="L36" s="152">
        <v>0.53857526864315253</v>
      </c>
      <c r="M36" s="152">
        <v>0.3432094572454602</v>
      </c>
      <c r="N36" s="471">
        <f t="shared" si="1"/>
        <v>0.32845968612834514</v>
      </c>
      <c r="O36" s="152">
        <v>3.8473756479098807E-2</v>
      </c>
      <c r="P36" s="152">
        <v>0.39358026214566905</v>
      </c>
      <c r="Q36" s="152">
        <v>0.53857526864315253</v>
      </c>
      <c r="R36" s="152">
        <v>0.3432094572454602</v>
      </c>
      <c r="S36" s="152">
        <v>0.03</v>
      </c>
      <c r="T36" s="152">
        <v>0</v>
      </c>
      <c r="U36" s="473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4" t="s">
        <v>23</v>
      </c>
    </row>
    <row r="37" spans="1:27" ht="15" hidden="1" thickTop="1">
      <c r="A37" s="24">
        <v>1036</v>
      </c>
      <c r="B37" s="24">
        <v>1036</v>
      </c>
      <c r="C37" s="468" t="s">
        <v>433</v>
      </c>
      <c r="D37" t="s">
        <v>148</v>
      </c>
      <c r="E37" s="469">
        <v>1</v>
      </c>
      <c r="F37" s="470">
        <v>0</v>
      </c>
      <c r="G37">
        <v>1</v>
      </c>
      <c r="H37">
        <v>1</v>
      </c>
      <c r="I37" s="471">
        <f t="shared" si="0"/>
        <v>0.32845968612834514</v>
      </c>
      <c r="J37" s="152">
        <v>3.8473756479098807E-2</v>
      </c>
      <c r="K37" s="152">
        <v>0.39358026214566905</v>
      </c>
      <c r="L37" s="152">
        <v>0.53857526864315253</v>
      </c>
      <c r="M37" s="152">
        <v>0.3432094572454602</v>
      </c>
      <c r="N37" s="471">
        <f t="shared" si="1"/>
        <v>0.32845968612834514</v>
      </c>
      <c r="O37" s="152">
        <v>3.8473756479098807E-2</v>
      </c>
      <c r="P37" s="152">
        <v>0.39358026214566905</v>
      </c>
      <c r="Q37" s="152">
        <v>0.53857526864315253</v>
      </c>
      <c r="R37" s="152">
        <v>0.3432094572454602</v>
      </c>
      <c r="S37" s="152">
        <v>0.03</v>
      </c>
      <c r="T37" s="152">
        <v>0</v>
      </c>
      <c r="U37" s="473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4" t="s">
        <v>23</v>
      </c>
    </row>
    <row r="38" spans="1:27" ht="15" hidden="1" thickTop="1">
      <c r="A38" s="24">
        <v>1037</v>
      </c>
      <c r="B38" s="24">
        <v>1037</v>
      </c>
      <c r="C38" s="468" t="s">
        <v>434</v>
      </c>
      <c r="D38" t="s">
        <v>148</v>
      </c>
      <c r="E38" s="469">
        <v>1</v>
      </c>
      <c r="F38" s="470">
        <v>3</v>
      </c>
      <c r="G38">
        <v>1</v>
      </c>
      <c r="H38">
        <v>1</v>
      </c>
      <c r="I38" s="471">
        <f t="shared" si="0"/>
        <v>0.32845968612834514</v>
      </c>
      <c r="J38" s="152">
        <v>3.8473756479098807E-2</v>
      </c>
      <c r="K38" s="152">
        <v>0.39358026214566905</v>
      </c>
      <c r="L38" s="152">
        <v>0.53857526864315253</v>
      </c>
      <c r="M38" s="152">
        <v>0.3432094572454602</v>
      </c>
      <c r="N38" s="471">
        <f t="shared" si="1"/>
        <v>0.32845968612834514</v>
      </c>
      <c r="O38" s="152">
        <v>3.8473756479098807E-2</v>
      </c>
      <c r="P38" s="152">
        <v>0.39358026214566905</v>
      </c>
      <c r="Q38" s="152">
        <v>0.53857526864315253</v>
      </c>
      <c r="R38" s="152">
        <v>0.3432094572454602</v>
      </c>
      <c r="S38" s="152">
        <v>0.03</v>
      </c>
      <c r="T38" s="152">
        <v>0</v>
      </c>
      <c r="U38" s="473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4" t="s">
        <v>23</v>
      </c>
    </row>
    <row r="39" spans="1:27" ht="15" hidden="1" thickTop="1">
      <c r="A39" s="24">
        <v>1038</v>
      </c>
      <c r="B39" s="24">
        <v>1038</v>
      </c>
      <c r="C39" s="468" t="s">
        <v>435</v>
      </c>
      <c r="D39" t="s">
        <v>151</v>
      </c>
      <c r="E39" s="469">
        <v>2</v>
      </c>
      <c r="F39" s="470">
        <v>9</v>
      </c>
      <c r="G39">
        <v>1</v>
      </c>
      <c r="H39">
        <v>1</v>
      </c>
      <c r="I39" s="471">
        <f t="shared" si="0"/>
        <v>0.40033333333333337</v>
      </c>
      <c r="J39" s="152">
        <v>0.3706666666666667</v>
      </c>
      <c r="K39" s="152">
        <v>0.3666666666666667</v>
      </c>
      <c r="L39" s="152">
        <v>0.44799999999999995</v>
      </c>
      <c r="M39" s="152">
        <v>0.41600000000000009</v>
      </c>
      <c r="N39" s="471">
        <f t="shared" si="1"/>
        <v>0.40033333333333337</v>
      </c>
      <c r="O39" s="152">
        <v>0.3706666666666667</v>
      </c>
      <c r="P39" s="152">
        <v>0.3666666666666667</v>
      </c>
      <c r="Q39" s="152">
        <v>0.44799999999999995</v>
      </c>
      <c r="R39" s="152">
        <v>0.41600000000000009</v>
      </c>
      <c r="S39" s="152">
        <v>0.01</v>
      </c>
      <c r="T39" s="152">
        <v>0.02</v>
      </c>
      <c r="U39" s="473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4" t="s">
        <v>24</v>
      </c>
    </row>
    <row r="40" spans="1:27" ht="15" thickTop="1">
      <c r="A40" s="24">
        <v>1039</v>
      </c>
      <c r="B40" s="24">
        <v>1039</v>
      </c>
      <c r="C40" s="468" t="s">
        <v>436</v>
      </c>
      <c r="D40" t="s">
        <v>154</v>
      </c>
      <c r="E40" s="469">
        <v>3</v>
      </c>
      <c r="F40" s="470">
        <v>4.5</v>
      </c>
      <c r="G40">
        <v>1</v>
      </c>
      <c r="H40">
        <v>1</v>
      </c>
      <c r="I40" s="471">
        <f t="shared" si="0"/>
        <v>0.47039166666666665</v>
      </c>
      <c r="J40" s="472">
        <v>0.36503333333333332</v>
      </c>
      <c r="K40" s="472">
        <v>0.44336666666666663</v>
      </c>
      <c r="L40" s="472">
        <v>0.58906666666666663</v>
      </c>
      <c r="M40" s="472">
        <v>0.48410000000000003</v>
      </c>
      <c r="N40" s="471">
        <f t="shared" si="1"/>
        <v>0.47039166666666665</v>
      </c>
      <c r="O40" s="472">
        <v>0.36503333333333332</v>
      </c>
      <c r="P40" s="472">
        <v>0.44336666666666663</v>
      </c>
      <c r="Q40" s="472">
        <v>0.58906666666666663</v>
      </c>
      <c r="R40" s="472">
        <v>0.48410000000000003</v>
      </c>
      <c r="S40" s="152">
        <v>0.01</v>
      </c>
      <c r="T40" s="152">
        <v>0.02</v>
      </c>
      <c r="U40" s="473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4" t="s">
        <v>24</v>
      </c>
    </row>
    <row r="41" spans="1:27" ht="14.45">
      <c r="A41" s="24">
        <v>1040</v>
      </c>
      <c r="B41" s="24">
        <v>1040</v>
      </c>
      <c r="C41" s="468" t="s">
        <v>437</v>
      </c>
      <c r="D41" t="s">
        <v>154</v>
      </c>
      <c r="E41" s="469">
        <v>3</v>
      </c>
      <c r="F41" s="470">
        <v>51</v>
      </c>
      <c r="G41">
        <v>1</v>
      </c>
      <c r="H41">
        <v>1</v>
      </c>
      <c r="I41" s="471">
        <f t="shared" si="0"/>
        <v>0.47039166666666665</v>
      </c>
      <c r="J41" s="472">
        <v>0.36503333333333332</v>
      </c>
      <c r="K41" s="472">
        <v>0.44336666666666663</v>
      </c>
      <c r="L41" s="472">
        <v>0.58906666666666663</v>
      </c>
      <c r="M41" s="472">
        <v>0.48410000000000003</v>
      </c>
      <c r="N41" s="471">
        <f t="shared" si="1"/>
        <v>0.47039166666666665</v>
      </c>
      <c r="O41" s="472">
        <v>0.36503333333333332</v>
      </c>
      <c r="P41" s="472">
        <v>0.44336666666666663</v>
      </c>
      <c r="Q41" s="472">
        <v>0.58906666666666663</v>
      </c>
      <c r="R41" s="472">
        <v>0.48410000000000003</v>
      </c>
      <c r="S41" s="152">
        <v>0.01</v>
      </c>
      <c r="T41" s="152">
        <v>0.02</v>
      </c>
      <c r="U41" s="473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4" t="s">
        <v>24</v>
      </c>
    </row>
    <row r="42" spans="1:27" ht="14.45">
      <c r="A42" s="24">
        <v>1041</v>
      </c>
      <c r="B42" s="24">
        <v>1041</v>
      </c>
      <c r="C42" s="468" t="s">
        <v>438</v>
      </c>
      <c r="D42" t="s">
        <v>154</v>
      </c>
      <c r="E42" s="469">
        <v>3</v>
      </c>
      <c r="F42" s="622">
        <f>100.65+12.7</f>
        <v>113.35000000000001</v>
      </c>
      <c r="G42">
        <v>1</v>
      </c>
      <c r="H42">
        <v>1</v>
      </c>
      <c r="I42" s="471">
        <f t="shared" si="0"/>
        <v>0.47039166666666665</v>
      </c>
      <c r="J42" s="472">
        <v>0.36503333333333332</v>
      </c>
      <c r="K42" s="472">
        <v>0.44336666666666663</v>
      </c>
      <c r="L42" s="472">
        <v>0.58906666666666663</v>
      </c>
      <c r="M42" s="472">
        <v>0.48410000000000003</v>
      </c>
      <c r="N42" s="471">
        <f t="shared" si="1"/>
        <v>0.47039166666666665</v>
      </c>
      <c r="O42" s="472">
        <v>0.36503333333333332</v>
      </c>
      <c r="P42" s="472">
        <v>0.44336666666666663</v>
      </c>
      <c r="Q42" s="472">
        <v>0.58906666666666663</v>
      </c>
      <c r="R42" s="472">
        <v>0.48410000000000003</v>
      </c>
      <c r="S42" s="152">
        <v>0.01</v>
      </c>
      <c r="T42" s="152">
        <v>0.02</v>
      </c>
      <c r="U42" s="473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4" t="s">
        <v>24</v>
      </c>
    </row>
    <row r="43" spans="1:27" ht="14.45" hidden="1">
      <c r="A43" s="24">
        <v>1042</v>
      </c>
      <c r="B43" s="24">
        <v>1042</v>
      </c>
      <c r="C43" s="468" t="s">
        <v>439</v>
      </c>
      <c r="D43" t="s">
        <v>148</v>
      </c>
      <c r="E43" s="469">
        <v>1</v>
      </c>
      <c r="F43" s="470">
        <v>0</v>
      </c>
      <c r="G43">
        <v>1</v>
      </c>
      <c r="H43">
        <v>1</v>
      </c>
      <c r="I43" s="471">
        <f t="shared" si="0"/>
        <v>0.32845968612834514</v>
      </c>
      <c r="J43" s="152">
        <v>3.8473756479098807E-2</v>
      </c>
      <c r="K43" s="152">
        <v>0.39358026214566905</v>
      </c>
      <c r="L43" s="152">
        <v>0.53857526864315253</v>
      </c>
      <c r="M43" s="152">
        <v>0.3432094572454602</v>
      </c>
      <c r="N43" s="471">
        <f t="shared" si="1"/>
        <v>0.32845968612834514</v>
      </c>
      <c r="O43" s="152">
        <v>3.8473756479098807E-2</v>
      </c>
      <c r="P43" s="152">
        <v>0.39358026214566905</v>
      </c>
      <c r="Q43" s="152">
        <v>0.53857526864315253</v>
      </c>
      <c r="R43" s="152">
        <v>0.3432094572454602</v>
      </c>
      <c r="S43" s="152">
        <v>0.03</v>
      </c>
      <c r="T43" s="152">
        <v>0</v>
      </c>
      <c r="U43" s="473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4" t="s">
        <v>23</v>
      </c>
    </row>
    <row r="44" spans="1:27" ht="14.45" hidden="1">
      <c r="A44" s="24">
        <v>1043</v>
      </c>
      <c r="B44" s="24">
        <v>1043</v>
      </c>
      <c r="C44" s="468" t="s">
        <v>440</v>
      </c>
      <c r="D44" t="s">
        <v>148</v>
      </c>
      <c r="E44" s="469">
        <v>1</v>
      </c>
      <c r="F44" s="470">
        <v>4.8</v>
      </c>
      <c r="G44">
        <v>1</v>
      </c>
      <c r="H44">
        <v>1</v>
      </c>
      <c r="I44" s="471">
        <f t="shared" si="0"/>
        <v>0.32845968612834514</v>
      </c>
      <c r="J44" s="152">
        <v>3.8473756479098807E-2</v>
      </c>
      <c r="K44" s="152">
        <v>0.39358026214566905</v>
      </c>
      <c r="L44" s="152">
        <v>0.53857526864315253</v>
      </c>
      <c r="M44" s="152">
        <v>0.3432094572454602</v>
      </c>
      <c r="N44" s="471">
        <f t="shared" si="1"/>
        <v>0.32845968612834514</v>
      </c>
      <c r="O44" s="152">
        <v>3.8473756479098807E-2</v>
      </c>
      <c r="P44" s="152">
        <v>0.39358026214566905</v>
      </c>
      <c r="Q44" s="152">
        <v>0.53857526864315253</v>
      </c>
      <c r="R44" s="152">
        <v>0.3432094572454602</v>
      </c>
      <c r="S44" s="152">
        <v>0.03</v>
      </c>
      <c r="T44" s="152">
        <v>0</v>
      </c>
      <c r="U44" s="473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4" t="s">
        <v>23</v>
      </c>
    </row>
    <row r="45" spans="1:27" ht="14.45" hidden="1">
      <c r="A45" s="24">
        <v>1044</v>
      </c>
      <c r="B45" s="24">
        <v>1044</v>
      </c>
      <c r="C45" s="468" t="s">
        <v>441</v>
      </c>
      <c r="D45" t="s">
        <v>148</v>
      </c>
      <c r="E45" s="469">
        <v>1</v>
      </c>
      <c r="F45" s="470">
        <v>0</v>
      </c>
      <c r="G45">
        <v>1</v>
      </c>
      <c r="H45">
        <v>1</v>
      </c>
      <c r="I45" s="471">
        <f t="shared" si="0"/>
        <v>0.32845968612834514</v>
      </c>
      <c r="J45" s="152">
        <v>3.8473756479098807E-2</v>
      </c>
      <c r="K45" s="152">
        <v>0.39358026214566905</v>
      </c>
      <c r="L45" s="152">
        <v>0.53857526864315253</v>
      </c>
      <c r="M45" s="152">
        <v>0.3432094572454602</v>
      </c>
      <c r="N45" s="471">
        <f t="shared" si="1"/>
        <v>0.32845968612834514</v>
      </c>
      <c r="O45" s="152">
        <v>3.8473756479098807E-2</v>
      </c>
      <c r="P45" s="152">
        <v>0.39358026214566905</v>
      </c>
      <c r="Q45" s="152">
        <v>0.53857526864315253</v>
      </c>
      <c r="R45" s="152">
        <v>0.3432094572454602</v>
      </c>
      <c r="S45" s="152">
        <v>0.03</v>
      </c>
      <c r="T45" s="152">
        <v>0</v>
      </c>
      <c r="U45" s="473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4" t="s">
        <v>23</v>
      </c>
    </row>
    <row r="46" spans="1:27" ht="14.45" hidden="1">
      <c r="A46" s="24">
        <v>1045</v>
      </c>
      <c r="B46" s="24">
        <v>1045</v>
      </c>
      <c r="C46" s="468" t="s">
        <v>442</v>
      </c>
      <c r="D46" t="s">
        <v>154</v>
      </c>
      <c r="E46" s="469">
        <v>3</v>
      </c>
      <c r="F46" s="470">
        <v>108.6</v>
      </c>
      <c r="G46">
        <v>1</v>
      </c>
      <c r="H46">
        <v>1</v>
      </c>
      <c r="I46" s="471">
        <f t="shared" si="0"/>
        <v>0.32845968612834514</v>
      </c>
      <c r="J46" s="152">
        <v>3.8473756479098807E-2</v>
      </c>
      <c r="K46" s="152">
        <v>0.39358026214566905</v>
      </c>
      <c r="L46" s="152">
        <v>0.53857526864315253</v>
      </c>
      <c r="M46" s="152">
        <v>0.3432094572454602</v>
      </c>
      <c r="N46" s="471">
        <f t="shared" si="1"/>
        <v>0.32845968612834514</v>
      </c>
      <c r="O46" s="152">
        <v>3.8473756479098807E-2</v>
      </c>
      <c r="P46" s="152">
        <v>0.39358026214566905</v>
      </c>
      <c r="Q46" s="152">
        <v>0.53857526864315253</v>
      </c>
      <c r="R46" s="152">
        <v>0.3432094572454602</v>
      </c>
      <c r="S46" s="152">
        <v>0.03</v>
      </c>
      <c r="T46" s="152">
        <v>0</v>
      </c>
      <c r="U46" s="473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4" t="s">
        <v>23</v>
      </c>
    </row>
    <row r="47" spans="1:27" ht="14.45" hidden="1">
      <c r="A47" s="24">
        <v>1046</v>
      </c>
      <c r="B47" s="24">
        <v>1046</v>
      </c>
      <c r="C47" s="468" t="s">
        <v>443</v>
      </c>
      <c r="D47" t="s">
        <v>154</v>
      </c>
      <c r="E47" s="469">
        <v>3</v>
      </c>
      <c r="F47" s="470">
        <v>0</v>
      </c>
      <c r="G47">
        <v>1</v>
      </c>
      <c r="H47">
        <v>1</v>
      </c>
      <c r="I47" s="471">
        <f t="shared" si="0"/>
        <v>0.32845968612834514</v>
      </c>
      <c r="J47" s="152">
        <v>3.8473756479098807E-2</v>
      </c>
      <c r="K47" s="152">
        <v>0.39358026214566905</v>
      </c>
      <c r="L47" s="152">
        <v>0.53857526864315253</v>
      </c>
      <c r="M47" s="152">
        <v>0.3432094572454602</v>
      </c>
      <c r="N47" s="471">
        <f t="shared" si="1"/>
        <v>0.32845968612834514</v>
      </c>
      <c r="O47" s="152">
        <v>3.8473756479098807E-2</v>
      </c>
      <c r="P47" s="152">
        <v>0.39358026214566905</v>
      </c>
      <c r="Q47" s="152">
        <v>0.53857526864315253</v>
      </c>
      <c r="R47" s="152">
        <v>0.3432094572454602</v>
      </c>
      <c r="S47" s="152">
        <v>0.03</v>
      </c>
      <c r="T47" s="152">
        <v>0</v>
      </c>
      <c r="U47" s="473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4" t="s">
        <v>23</v>
      </c>
    </row>
    <row r="48" spans="1:27" ht="14.45" hidden="1">
      <c r="A48" s="24">
        <v>1047</v>
      </c>
      <c r="B48" s="24">
        <v>1047</v>
      </c>
      <c r="C48" s="468" t="s">
        <v>444</v>
      </c>
      <c r="D48" t="s">
        <v>154</v>
      </c>
      <c r="E48" s="469">
        <v>3</v>
      </c>
      <c r="F48" s="470">
        <v>0</v>
      </c>
      <c r="G48">
        <v>1</v>
      </c>
      <c r="H48">
        <v>1</v>
      </c>
      <c r="I48" s="471">
        <f t="shared" si="0"/>
        <v>0.32845968612834514</v>
      </c>
      <c r="J48" s="152">
        <v>3.8473756479098807E-2</v>
      </c>
      <c r="K48" s="152">
        <v>0.39358026214566905</v>
      </c>
      <c r="L48" s="152">
        <v>0.53857526864315253</v>
      </c>
      <c r="M48" s="152">
        <v>0.3432094572454602</v>
      </c>
      <c r="N48" s="471">
        <f t="shared" si="1"/>
        <v>0.32845968612834514</v>
      </c>
      <c r="O48" s="152">
        <v>3.8473756479098807E-2</v>
      </c>
      <c r="P48" s="152">
        <v>0.39358026214566905</v>
      </c>
      <c r="Q48" s="152">
        <v>0.53857526864315253</v>
      </c>
      <c r="R48" s="152">
        <v>0.3432094572454602</v>
      </c>
      <c r="S48" s="152">
        <v>0.03</v>
      </c>
      <c r="T48" s="152">
        <v>0</v>
      </c>
      <c r="U48" s="473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4" t="s">
        <v>23</v>
      </c>
    </row>
    <row r="49" spans="1:27" ht="14.45" hidden="1">
      <c r="A49" s="24">
        <v>1048</v>
      </c>
      <c r="B49" s="24">
        <v>1048</v>
      </c>
      <c r="C49" s="468" t="s">
        <v>445</v>
      </c>
      <c r="D49" t="s">
        <v>154</v>
      </c>
      <c r="E49" s="469">
        <v>3</v>
      </c>
      <c r="F49" s="470">
        <v>39.999916363636359</v>
      </c>
      <c r="G49">
        <v>1</v>
      </c>
      <c r="H49">
        <v>1</v>
      </c>
      <c r="I49" s="471">
        <f t="shared" si="0"/>
        <v>0.32845968612834514</v>
      </c>
      <c r="J49" s="152">
        <v>3.8473756479098807E-2</v>
      </c>
      <c r="K49" s="152">
        <v>0.39358026214566905</v>
      </c>
      <c r="L49" s="152">
        <v>0.53857526864315253</v>
      </c>
      <c r="M49" s="152">
        <v>0.3432094572454602</v>
      </c>
      <c r="N49" s="471">
        <f t="shared" si="1"/>
        <v>0.32845968612834514</v>
      </c>
      <c r="O49" s="152">
        <v>3.8473756479098807E-2</v>
      </c>
      <c r="P49" s="152">
        <v>0.39358026214566905</v>
      </c>
      <c r="Q49" s="152">
        <v>0.53857526864315253</v>
      </c>
      <c r="R49" s="152">
        <v>0.3432094572454602</v>
      </c>
      <c r="S49" s="152">
        <v>0.03</v>
      </c>
      <c r="T49" s="152">
        <v>0</v>
      </c>
      <c r="U49" s="473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4" t="s">
        <v>23</v>
      </c>
    </row>
    <row r="50" spans="1:27" ht="14.45" hidden="1">
      <c r="A50" s="24">
        <v>1049</v>
      </c>
      <c r="B50" s="24">
        <v>1049</v>
      </c>
      <c r="C50" s="468" t="s">
        <v>446</v>
      </c>
      <c r="D50" t="s">
        <v>148</v>
      </c>
      <c r="E50" s="469">
        <v>1</v>
      </c>
      <c r="F50" s="470">
        <v>45</v>
      </c>
      <c r="G50">
        <v>1</v>
      </c>
      <c r="H50">
        <v>1</v>
      </c>
      <c r="I50" s="471">
        <f t="shared" si="0"/>
        <v>0.32845968612834514</v>
      </c>
      <c r="J50" s="152">
        <v>3.8473756479098807E-2</v>
      </c>
      <c r="K50" s="152">
        <v>0.39358026214566905</v>
      </c>
      <c r="L50" s="152">
        <v>0.53857526864315253</v>
      </c>
      <c r="M50" s="152">
        <v>0.3432094572454602</v>
      </c>
      <c r="N50" s="471">
        <f t="shared" si="1"/>
        <v>0.32845968612834514</v>
      </c>
      <c r="O50" s="152">
        <v>3.8473756479098807E-2</v>
      </c>
      <c r="P50" s="152">
        <v>0.39358026214566905</v>
      </c>
      <c r="Q50" s="152">
        <v>0.53857526864315253</v>
      </c>
      <c r="R50" s="152">
        <v>0.3432094572454602</v>
      </c>
      <c r="S50" s="152">
        <v>0.03</v>
      </c>
      <c r="T50" s="152">
        <v>0</v>
      </c>
      <c r="U50" s="473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4" t="s">
        <v>23</v>
      </c>
    </row>
    <row r="51" spans="1:27" ht="14.45" hidden="1">
      <c r="A51" s="24">
        <v>1050</v>
      </c>
      <c r="B51" s="24">
        <v>1050</v>
      </c>
      <c r="C51" s="468" t="s">
        <v>447</v>
      </c>
      <c r="D51" t="s">
        <v>148</v>
      </c>
      <c r="E51" s="469">
        <v>1</v>
      </c>
      <c r="F51" s="470">
        <v>0</v>
      </c>
      <c r="G51">
        <v>1</v>
      </c>
      <c r="H51">
        <v>1</v>
      </c>
      <c r="I51" s="471">
        <f t="shared" si="0"/>
        <v>0.32845968612834514</v>
      </c>
      <c r="J51" s="152">
        <v>3.8473756479098807E-2</v>
      </c>
      <c r="K51" s="152">
        <v>0.39358026214566905</v>
      </c>
      <c r="L51" s="152">
        <v>0.53857526864315253</v>
      </c>
      <c r="M51" s="152">
        <v>0.3432094572454602</v>
      </c>
      <c r="N51" s="471">
        <f t="shared" si="1"/>
        <v>0.32845968612834514</v>
      </c>
      <c r="O51" s="152">
        <v>3.8473756479098807E-2</v>
      </c>
      <c r="P51" s="152">
        <v>0.39358026214566905</v>
      </c>
      <c r="Q51" s="152">
        <v>0.53857526864315253</v>
      </c>
      <c r="R51" s="152">
        <v>0.3432094572454602</v>
      </c>
      <c r="S51" s="152">
        <v>0.03</v>
      </c>
      <c r="T51" s="152">
        <v>0</v>
      </c>
      <c r="U51" s="473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4" t="s">
        <v>23</v>
      </c>
    </row>
    <row r="52" spans="1:27" ht="14.45" hidden="1">
      <c r="A52" s="24">
        <v>1051</v>
      </c>
      <c r="B52" s="24">
        <v>1051</v>
      </c>
      <c r="C52" s="468" t="s">
        <v>448</v>
      </c>
      <c r="D52" t="s">
        <v>148</v>
      </c>
      <c r="E52" s="469">
        <v>1</v>
      </c>
      <c r="F52" s="470">
        <v>30</v>
      </c>
      <c r="G52">
        <v>1</v>
      </c>
      <c r="H52">
        <v>1</v>
      </c>
      <c r="I52" s="471">
        <f t="shared" si="0"/>
        <v>0.32845968612834514</v>
      </c>
      <c r="J52" s="152">
        <v>3.8473756479098807E-2</v>
      </c>
      <c r="K52" s="152">
        <v>0.39358026214566905</v>
      </c>
      <c r="L52" s="152">
        <v>0.53857526864315253</v>
      </c>
      <c r="M52" s="152">
        <v>0.3432094572454602</v>
      </c>
      <c r="N52" s="471">
        <f t="shared" si="1"/>
        <v>0.32845968612834514</v>
      </c>
      <c r="O52" s="152">
        <v>3.8473756479098807E-2</v>
      </c>
      <c r="P52" s="152">
        <v>0.39358026214566905</v>
      </c>
      <c r="Q52" s="152">
        <v>0.53857526864315253</v>
      </c>
      <c r="R52" s="152">
        <v>0.3432094572454602</v>
      </c>
      <c r="S52" s="152">
        <v>0.03</v>
      </c>
      <c r="T52" s="152">
        <v>0</v>
      </c>
      <c r="U52" s="473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4" t="s">
        <v>23</v>
      </c>
    </row>
    <row r="53" spans="1:27" ht="14.45" hidden="1">
      <c r="A53" s="24">
        <v>1052</v>
      </c>
      <c r="B53" s="24">
        <v>1052</v>
      </c>
      <c r="C53" s="468" t="s">
        <v>449</v>
      </c>
      <c r="D53" t="s">
        <v>148</v>
      </c>
      <c r="E53" s="469">
        <v>1</v>
      </c>
      <c r="F53" s="470">
        <v>0</v>
      </c>
      <c r="G53">
        <v>1</v>
      </c>
      <c r="H53">
        <v>1</v>
      </c>
      <c r="I53" s="471">
        <f t="shared" si="0"/>
        <v>0.32845968612834514</v>
      </c>
      <c r="J53" s="152">
        <v>3.8473756479098807E-2</v>
      </c>
      <c r="K53" s="152">
        <v>0.39358026214566905</v>
      </c>
      <c r="L53" s="152">
        <v>0.53857526864315253</v>
      </c>
      <c r="M53" s="152">
        <v>0.3432094572454602</v>
      </c>
      <c r="N53" s="471">
        <f t="shared" si="1"/>
        <v>0.32845968612834514</v>
      </c>
      <c r="O53" s="152">
        <v>3.8473756479098807E-2</v>
      </c>
      <c r="P53" s="152">
        <v>0.39358026214566905</v>
      </c>
      <c r="Q53" s="152">
        <v>0.53857526864315253</v>
      </c>
      <c r="R53" s="152">
        <v>0.3432094572454602</v>
      </c>
      <c r="S53" s="152">
        <v>0.03</v>
      </c>
      <c r="T53" s="152">
        <v>0</v>
      </c>
      <c r="U53" s="473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4" t="s">
        <v>23</v>
      </c>
    </row>
    <row r="54" spans="1:27" ht="14.45" hidden="1">
      <c r="A54" s="24">
        <v>1053</v>
      </c>
      <c r="B54" s="24">
        <v>1053</v>
      </c>
      <c r="C54" s="468" t="s">
        <v>450</v>
      </c>
      <c r="D54" t="s">
        <v>148</v>
      </c>
      <c r="E54" s="469">
        <v>1</v>
      </c>
      <c r="F54" s="470">
        <v>4.625</v>
      </c>
      <c r="G54">
        <v>1</v>
      </c>
      <c r="H54">
        <v>1</v>
      </c>
      <c r="I54" s="471">
        <f t="shared" si="0"/>
        <v>0.32845968612834514</v>
      </c>
      <c r="J54" s="152">
        <v>3.8473756479098807E-2</v>
      </c>
      <c r="K54" s="152">
        <v>0.39358026214566905</v>
      </c>
      <c r="L54" s="152">
        <v>0.53857526864315253</v>
      </c>
      <c r="M54" s="152">
        <v>0.3432094572454602</v>
      </c>
      <c r="N54" s="471">
        <f t="shared" si="1"/>
        <v>0.32845968612834514</v>
      </c>
      <c r="O54" s="152">
        <v>3.8473756479098807E-2</v>
      </c>
      <c r="P54" s="152">
        <v>0.39358026214566905</v>
      </c>
      <c r="Q54" s="152">
        <v>0.53857526864315253</v>
      </c>
      <c r="R54" s="152">
        <v>0.3432094572454602</v>
      </c>
      <c r="S54" s="152">
        <v>0.03</v>
      </c>
      <c r="T54" s="152">
        <v>0</v>
      </c>
      <c r="U54" s="473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4" t="s">
        <v>23</v>
      </c>
    </row>
    <row r="55" spans="1:27" ht="14.45" hidden="1">
      <c r="A55" s="24">
        <v>1054</v>
      </c>
      <c r="B55" s="24">
        <v>1054</v>
      </c>
      <c r="C55" s="468" t="s">
        <v>451</v>
      </c>
      <c r="D55" t="s">
        <v>148</v>
      </c>
      <c r="E55" s="469">
        <v>1</v>
      </c>
      <c r="F55" s="470">
        <v>0</v>
      </c>
      <c r="G55">
        <v>1</v>
      </c>
      <c r="H55">
        <v>1</v>
      </c>
      <c r="I55" s="471">
        <f t="shared" si="0"/>
        <v>0.32845968612834514</v>
      </c>
      <c r="J55" s="152">
        <v>3.8473756479098807E-2</v>
      </c>
      <c r="K55" s="152">
        <v>0.39358026214566905</v>
      </c>
      <c r="L55" s="152">
        <v>0.53857526864315253</v>
      </c>
      <c r="M55" s="152">
        <v>0.3432094572454602</v>
      </c>
      <c r="N55" s="471">
        <f t="shared" si="1"/>
        <v>0.32845968612834514</v>
      </c>
      <c r="O55" s="152">
        <v>3.8473756479098807E-2</v>
      </c>
      <c r="P55" s="152">
        <v>0.39358026214566905</v>
      </c>
      <c r="Q55" s="152">
        <v>0.53857526864315253</v>
      </c>
      <c r="R55" s="152">
        <v>0.3432094572454602</v>
      </c>
      <c r="S55" s="152">
        <v>0.03</v>
      </c>
      <c r="T55" s="152">
        <v>0</v>
      </c>
      <c r="U55" s="473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4" t="s">
        <v>23</v>
      </c>
    </row>
    <row r="56" spans="1:27" ht="14.45" hidden="1">
      <c r="A56" s="24">
        <v>1055</v>
      </c>
      <c r="B56" s="24">
        <v>1055</v>
      </c>
      <c r="C56" s="468" t="s">
        <v>452</v>
      </c>
      <c r="D56" t="s">
        <v>148</v>
      </c>
      <c r="E56" s="469">
        <v>1</v>
      </c>
      <c r="F56" s="470">
        <v>46.213592233009706</v>
      </c>
      <c r="G56">
        <v>1</v>
      </c>
      <c r="H56">
        <v>1</v>
      </c>
      <c r="I56" s="471">
        <f t="shared" si="0"/>
        <v>0.32845968612834514</v>
      </c>
      <c r="J56" s="152">
        <v>3.8473756479098807E-2</v>
      </c>
      <c r="K56" s="152">
        <v>0.39358026214566905</v>
      </c>
      <c r="L56" s="152">
        <v>0.53857526864315253</v>
      </c>
      <c r="M56" s="152">
        <v>0.3432094572454602</v>
      </c>
      <c r="N56" s="471">
        <f t="shared" si="1"/>
        <v>0.32845968612834514</v>
      </c>
      <c r="O56" s="152">
        <v>3.8473756479098807E-2</v>
      </c>
      <c r="P56" s="152">
        <v>0.39358026214566905</v>
      </c>
      <c r="Q56" s="152">
        <v>0.53857526864315253</v>
      </c>
      <c r="R56" s="152">
        <v>0.3432094572454602</v>
      </c>
      <c r="S56" s="152">
        <v>0.03</v>
      </c>
      <c r="T56" s="152">
        <v>0</v>
      </c>
      <c r="U56" s="473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4" t="s">
        <v>23</v>
      </c>
    </row>
    <row r="57" spans="1:27" ht="14.45" hidden="1">
      <c r="A57" s="24">
        <v>1056</v>
      </c>
      <c r="B57" s="24">
        <v>1056</v>
      </c>
      <c r="C57" s="468" t="s">
        <v>453</v>
      </c>
      <c r="D57" t="s">
        <v>148</v>
      </c>
      <c r="E57" s="469">
        <v>1</v>
      </c>
      <c r="F57" s="470">
        <v>89.786407766990294</v>
      </c>
      <c r="G57">
        <v>1</v>
      </c>
      <c r="H57">
        <v>1</v>
      </c>
      <c r="I57" s="471">
        <f t="shared" si="0"/>
        <v>0.32845968612834514</v>
      </c>
      <c r="J57" s="152">
        <v>3.8473756479098807E-2</v>
      </c>
      <c r="K57" s="152">
        <v>0.39358026214566905</v>
      </c>
      <c r="L57" s="152">
        <v>0.53857526864315253</v>
      </c>
      <c r="M57" s="152">
        <v>0.3432094572454602</v>
      </c>
      <c r="N57" s="471">
        <f t="shared" si="1"/>
        <v>0.32845968612834514</v>
      </c>
      <c r="O57" s="152">
        <v>3.8473756479098807E-2</v>
      </c>
      <c r="P57" s="152">
        <v>0.39358026214566905</v>
      </c>
      <c r="Q57" s="152">
        <v>0.53857526864315253</v>
      </c>
      <c r="R57" s="152">
        <v>0.3432094572454602</v>
      </c>
      <c r="S57" s="152">
        <v>0.03</v>
      </c>
      <c r="T57" s="152">
        <v>0</v>
      </c>
      <c r="U57" s="473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4" t="s">
        <v>23</v>
      </c>
    </row>
    <row r="58" spans="1:27" ht="14.45" hidden="1">
      <c r="A58" s="24">
        <v>1057</v>
      </c>
      <c r="B58" s="24">
        <v>1057</v>
      </c>
      <c r="C58" s="468" t="s">
        <v>454</v>
      </c>
      <c r="D58" t="s">
        <v>148</v>
      </c>
      <c r="E58" s="469">
        <v>1</v>
      </c>
      <c r="F58" s="470">
        <v>62.9</v>
      </c>
      <c r="G58">
        <v>1</v>
      </c>
      <c r="H58">
        <v>1</v>
      </c>
      <c r="I58" s="471">
        <f t="shared" si="0"/>
        <v>0.32845968612834514</v>
      </c>
      <c r="J58" s="152">
        <v>3.8473756479098807E-2</v>
      </c>
      <c r="K58" s="152">
        <v>0.39358026214566905</v>
      </c>
      <c r="L58" s="152">
        <v>0.53857526864315253</v>
      </c>
      <c r="M58" s="152">
        <v>0.3432094572454602</v>
      </c>
      <c r="N58" s="471">
        <f t="shared" si="1"/>
        <v>0.32845968612834514</v>
      </c>
      <c r="O58" s="152">
        <v>3.8473756479098807E-2</v>
      </c>
      <c r="P58" s="152">
        <v>0.39358026214566905</v>
      </c>
      <c r="Q58" s="152">
        <v>0.53857526864315253</v>
      </c>
      <c r="R58" s="152">
        <v>0.3432094572454602</v>
      </c>
      <c r="S58" s="152">
        <v>0.03</v>
      </c>
      <c r="T58" s="152">
        <v>0</v>
      </c>
      <c r="U58" s="473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4" t="s">
        <v>23</v>
      </c>
    </row>
    <row r="59" spans="1:27" ht="14.45" hidden="1">
      <c r="A59" s="24">
        <v>1058</v>
      </c>
      <c r="B59" s="24">
        <v>1058</v>
      </c>
      <c r="C59" s="468" t="s">
        <v>455</v>
      </c>
      <c r="D59" t="s">
        <v>148</v>
      </c>
      <c r="E59" s="469">
        <v>1</v>
      </c>
      <c r="F59" s="470">
        <v>0</v>
      </c>
      <c r="G59">
        <v>1</v>
      </c>
      <c r="H59">
        <v>1</v>
      </c>
      <c r="I59" s="471">
        <f t="shared" si="0"/>
        <v>0.32845968612834514</v>
      </c>
      <c r="J59" s="152">
        <v>3.8473756479098807E-2</v>
      </c>
      <c r="K59" s="152">
        <v>0.39358026214566905</v>
      </c>
      <c r="L59" s="152">
        <v>0.53857526864315253</v>
      </c>
      <c r="M59" s="152">
        <v>0.3432094572454602</v>
      </c>
      <c r="N59" s="471">
        <f t="shared" si="1"/>
        <v>0.32845968612834514</v>
      </c>
      <c r="O59" s="152">
        <v>3.8473756479098807E-2</v>
      </c>
      <c r="P59" s="152">
        <v>0.39358026214566905</v>
      </c>
      <c r="Q59" s="152">
        <v>0.53857526864315253</v>
      </c>
      <c r="R59" s="152">
        <v>0.3432094572454602</v>
      </c>
      <c r="S59" s="152">
        <v>0.03</v>
      </c>
      <c r="T59" s="152">
        <v>0</v>
      </c>
      <c r="U59" s="473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4" t="s">
        <v>23</v>
      </c>
    </row>
    <row r="60" spans="1:27" ht="14.45" hidden="1">
      <c r="A60" s="24">
        <v>1059</v>
      </c>
      <c r="B60" s="24">
        <v>1059</v>
      </c>
      <c r="C60" s="468" t="s">
        <v>456</v>
      </c>
      <c r="D60" t="s">
        <v>148</v>
      </c>
      <c r="E60" s="469">
        <v>1</v>
      </c>
      <c r="F60" s="470">
        <v>23</v>
      </c>
      <c r="G60">
        <v>1</v>
      </c>
      <c r="H60">
        <v>1</v>
      </c>
      <c r="I60" s="471">
        <f t="shared" si="0"/>
        <v>0.32845968612834514</v>
      </c>
      <c r="J60" s="152">
        <v>3.8473756479098807E-2</v>
      </c>
      <c r="K60" s="152">
        <v>0.39358026214566905</v>
      </c>
      <c r="L60" s="152">
        <v>0.53857526864315253</v>
      </c>
      <c r="M60" s="152">
        <v>0.3432094572454602</v>
      </c>
      <c r="N60" s="471">
        <f t="shared" si="1"/>
        <v>0.32845968612834514</v>
      </c>
      <c r="O60" s="152">
        <v>3.8473756479098807E-2</v>
      </c>
      <c r="P60" s="152">
        <v>0.39358026214566905</v>
      </c>
      <c r="Q60" s="152">
        <v>0.53857526864315253</v>
      </c>
      <c r="R60" s="152">
        <v>0.3432094572454602</v>
      </c>
      <c r="S60" s="152">
        <v>0.03</v>
      </c>
      <c r="T60" s="152">
        <v>0</v>
      </c>
      <c r="U60" s="473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4" t="s">
        <v>23</v>
      </c>
    </row>
    <row r="61" spans="1:27" ht="14.45" hidden="1">
      <c r="A61" s="24">
        <v>1060</v>
      </c>
      <c r="B61" s="24">
        <v>1060</v>
      </c>
      <c r="C61" s="468" t="s">
        <v>457</v>
      </c>
      <c r="D61" t="s">
        <v>148</v>
      </c>
      <c r="E61" s="469">
        <v>1</v>
      </c>
      <c r="F61" s="470">
        <v>0</v>
      </c>
      <c r="G61">
        <v>1</v>
      </c>
      <c r="H61">
        <v>1</v>
      </c>
      <c r="I61" s="471">
        <f t="shared" si="0"/>
        <v>0.32845968612834514</v>
      </c>
      <c r="J61" s="152">
        <v>3.8473756479098807E-2</v>
      </c>
      <c r="K61" s="152">
        <v>0.39358026214566905</v>
      </c>
      <c r="L61" s="152">
        <v>0.53857526864315253</v>
      </c>
      <c r="M61" s="152">
        <v>0.3432094572454602</v>
      </c>
      <c r="N61" s="471">
        <f t="shared" si="1"/>
        <v>0.32845968612834514</v>
      </c>
      <c r="O61" s="152">
        <v>3.8473756479098807E-2</v>
      </c>
      <c r="P61" s="152">
        <v>0.39358026214566905</v>
      </c>
      <c r="Q61" s="152">
        <v>0.53857526864315253</v>
      </c>
      <c r="R61" s="152">
        <v>0.3432094572454602</v>
      </c>
      <c r="S61" s="152">
        <v>0.03</v>
      </c>
      <c r="T61" s="152">
        <v>0</v>
      </c>
      <c r="U61" s="473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4" t="s">
        <v>23</v>
      </c>
    </row>
    <row r="62" spans="1:27" ht="14.45" hidden="1">
      <c r="A62" s="24">
        <v>1061</v>
      </c>
      <c r="B62" s="24">
        <v>1061</v>
      </c>
      <c r="C62" s="468" t="s">
        <v>458</v>
      </c>
      <c r="D62" t="s">
        <v>148</v>
      </c>
      <c r="E62" s="469">
        <v>1</v>
      </c>
      <c r="F62" s="470">
        <v>12.9</v>
      </c>
      <c r="G62">
        <v>1</v>
      </c>
      <c r="H62">
        <v>1</v>
      </c>
      <c r="I62" s="471">
        <f t="shared" si="0"/>
        <v>0.32845968612834514</v>
      </c>
      <c r="J62" s="152">
        <v>3.8473756479098807E-2</v>
      </c>
      <c r="K62" s="152">
        <v>0.39358026214566905</v>
      </c>
      <c r="L62" s="152">
        <v>0.53857526864315253</v>
      </c>
      <c r="M62" s="152">
        <v>0.3432094572454602</v>
      </c>
      <c r="N62" s="471">
        <f t="shared" si="1"/>
        <v>0.32845968612834514</v>
      </c>
      <c r="O62" s="152">
        <v>3.8473756479098807E-2</v>
      </c>
      <c r="P62" s="152">
        <v>0.39358026214566905</v>
      </c>
      <c r="Q62" s="152">
        <v>0.53857526864315253</v>
      </c>
      <c r="R62" s="152">
        <v>0.3432094572454602</v>
      </c>
      <c r="S62" s="152">
        <v>0.03</v>
      </c>
      <c r="T62" s="152">
        <v>0</v>
      </c>
      <c r="U62" s="473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4" t="s">
        <v>23</v>
      </c>
    </row>
    <row r="63" spans="1:27" ht="14.45" hidden="1">
      <c r="A63" s="24">
        <v>1062</v>
      </c>
      <c r="B63" s="24">
        <v>1062</v>
      </c>
      <c r="C63" s="468" t="s">
        <v>459</v>
      </c>
      <c r="D63" t="s">
        <v>148</v>
      </c>
      <c r="E63" s="469">
        <v>1</v>
      </c>
      <c r="F63" s="470">
        <v>0</v>
      </c>
      <c r="G63">
        <v>1</v>
      </c>
      <c r="H63">
        <v>1</v>
      </c>
      <c r="I63" s="471">
        <f t="shared" si="0"/>
        <v>0.32845968612834514</v>
      </c>
      <c r="J63" s="152">
        <v>3.8473756479098807E-2</v>
      </c>
      <c r="K63" s="152">
        <v>0.39358026214566905</v>
      </c>
      <c r="L63" s="152">
        <v>0.53857526864315253</v>
      </c>
      <c r="M63" s="152">
        <v>0.3432094572454602</v>
      </c>
      <c r="N63" s="471">
        <f t="shared" si="1"/>
        <v>0.32845968612834514</v>
      </c>
      <c r="O63" s="152">
        <v>3.8473756479098807E-2</v>
      </c>
      <c r="P63" s="152">
        <v>0.39358026214566905</v>
      </c>
      <c r="Q63" s="152">
        <v>0.53857526864315253</v>
      </c>
      <c r="R63" s="152">
        <v>0.3432094572454602</v>
      </c>
      <c r="S63" s="152">
        <v>0.03</v>
      </c>
      <c r="T63" s="152">
        <v>0</v>
      </c>
      <c r="U63" s="473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4" t="s">
        <v>23</v>
      </c>
    </row>
    <row r="64" spans="1:27" ht="14.45" hidden="1">
      <c r="A64" s="24">
        <v>1063</v>
      </c>
      <c r="B64" s="24">
        <v>1063</v>
      </c>
      <c r="C64" s="468" t="s">
        <v>460</v>
      </c>
      <c r="D64" t="s">
        <v>154</v>
      </c>
      <c r="E64" s="469">
        <v>3</v>
      </c>
      <c r="F64" s="470">
        <v>4.818181818181813</v>
      </c>
      <c r="G64">
        <v>1</v>
      </c>
      <c r="H64">
        <v>1</v>
      </c>
      <c r="I64" s="471">
        <f t="shared" si="0"/>
        <v>0.32845968612834514</v>
      </c>
      <c r="J64" s="152">
        <v>3.8473756479098807E-2</v>
      </c>
      <c r="K64" s="152">
        <v>0.39358026214566905</v>
      </c>
      <c r="L64" s="152">
        <v>0.53857526864315253</v>
      </c>
      <c r="M64" s="152">
        <v>0.3432094572454602</v>
      </c>
      <c r="N64" s="471">
        <f t="shared" si="1"/>
        <v>0.32845968612834514</v>
      </c>
      <c r="O64" s="152">
        <v>3.8473756479098807E-2</v>
      </c>
      <c r="P64" s="152">
        <v>0.39358026214566905</v>
      </c>
      <c r="Q64" s="152">
        <v>0.53857526864315253</v>
      </c>
      <c r="R64" s="152">
        <v>0.3432094572454602</v>
      </c>
      <c r="S64" s="152">
        <v>0.03</v>
      </c>
      <c r="T64" s="152">
        <v>0</v>
      </c>
      <c r="U64" s="473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4" t="s">
        <v>23</v>
      </c>
    </row>
    <row r="65" spans="1:27" ht="14.45" hidden="1">
      <c r="A65" s="24">
        <v>1064</v>
      </c>
      <c r="B65" s="24">
        <v>1064</v>
      </c>
      <c r="C65" s="468" t="s">
        <v>461</v>
      </c>
      <c r="D65" t="s">
        <v>154</v>
      </c>
      <c r="E65" s="469">
        <v>3</v>
      </c>
      <c r="F65" s="470">
        <v>48.181818181818187</v>
      </c>
      <c r="G65">
        <v>1</v>
      </c>
      <c r="H65">
        <v>1</v>
      </c>
      <c r="I65" s="471">
        <f t="shared" si="0"/>
        <v>0.32845968612834514</v>
      </c>
      <c r="J65" s="152">
        <v>3.8473756479098807E-2</v>
      </c>
      <c r="K65" s="152">
        <v>0.39358026214566905</v>
      </c>
      <c r="L65" s="152">
        <v>0.53857526864315253</v>
      </c>
      <c r="M65" s="152">
        <v>0.3432094572454602</v>
      </c>
      <c r="N65" s="471">
        <f t="shared" si="1"/>
        <v>0.32845968612834514</v>
      </c>
      <c r="O65" s="152">
        <v>3.8473756479098807E-2</v>
      </c>
      <c r="P65" s="152">
        <v>0.39358026214566905</v>
      </c>
      <c r="Q65" s="152">
        <v>0.53857526864315253</v>
      </c>
      <c r="R65" s="152">
        <v>0.3432094572454602</v>
      </c>
      <c r="S65" s="152">
        <v>0.03</v>
      </c>
      <c r="T65" s="152">
        <v>0</v>
      </c>
      <c r="U65" s="473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4" t="s">
        <v>23</v>
      </c>
    </row>
    <row r="66" spans="1:27" ht="14.45" hidden="1">
      <c r="A66" s="24">
        <v>1065</v>
      </c>
      <c r="B66" s="24">
        <v>1065</v>
      </c>
      <c r="C66" s="468" t="s">
        <v>462</v>
      </c>
      <c r="D66" t="s">
        <v>151</v>
      </c>
      <c r="E66" s="469">
        <v>2</v>
      </c>
      <c r="F66" s="470">
        <v>12</v>
      </c>
      <c r="G66">
        <v>1</v>
      </c>
      <c r="H66">
        <v>1</v>
      </c>
      <c r="I66" s="471">
        <f t="shared" ref="I66:I129" si="2">AVERAGE(J66:M66)</f>
        <v>0.32845968612834514</v>
      </c>
      <c r="J66" s="152">
        <v>3.8473756479098807E-2</v>
      </c>
      <c r="K66" s="152">
        <v>0.39358026214566905</v>
      </c>
      <c r="L66" s="152">
        <v>0.53857526864315253</v>
      </c>
      <c r="M66" s="152">
        <v>0.3432094572454602</v>
      </c>
      <c r="N66" s="471">
        <f t="shared" ref="N66:N129" si="3">AVERAGE(O66:R66)</f>
        <v>0.32845968612834514</v>
      </c>
      <c r="O66" s="152">
        <v>3.8473756479098807E-2</v>
      </c>
      <c r="P66" s="152">
        <v>0.39358026214566905</v>
      </c>
      <c r="Q66" s="152">
        <v>0.53857526864315253</v>
      </c>
      <c r="R66" s="152">
        <v>0.3432094572454602</v>
      </c>
      <c r="S66" s="152">
        <v>0.03</v>
      </c>
      <c r="T66" s="152">
        <v>0</v>
      </c>
      <c r="U66" s="473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4" t="s">
        <v>23</v>
      </c>
    </row>
    <row r="67" spans="1:27" ht="14.45" hidden="1">
      <c r="A67" s="24">
        <v>1066</v>
      </c>
      <c r="B67" s="24">
        <v>1066</v>
      </c>
      <c r="C67" s="468" t="s">
        <v>463</v>
      </c>
      <c r="D67" t="s">
        <v>151</v>
      </c>
      <c r="E67" s="469">
        <v>2</v>
      </c>
      <c r="F67" s="470">
        <v>0</v>
      </c>
      <c r="G67">
        <v>1</v>
      </c>
      <c r="H67">
        <v>1</v>
      </c>
      <c r="I67" s="471">
        <f t="shared" si="2"/>
        <v>0.32845968612834514</v>
      </c>
      <c r="J67" s="152">
        <v>3.8473756479098807E-2</v>
      </c>
      <c r="K67" s="152">
        <v>0.39358026214566905</v>
      </c>
      <c r="L67" s="152">
        <v>0.53857526864315253</v>
      </c>
      <c r="M67" s="152">
        <v>0.3432094572454602</v>
      </c>
      <c r="N67" s="471">
        <f t="shared" si="3"/>
        <v>0.32845968612834514</v>
      </c>
      <c r="O67" s="152">
        <v>3.8473756479098807E-2</v>
      </c>
      <c r="P67" s="152">
        <v>0.39358026214566905</v>
      </c>
      <c r="Q67" s="152">
        <v>0.53857526864315253</v>
      </c>
      <c r="R67" s="152">
        <v>0.3432094572454602</v>
      </c>
      <c r="S67" s="152">
        <v>0.03</v>
      </c>
      <c r="T67" s="152">
        <v>0</v>
      </c>
      <c r="U67" s="473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4" t="s">
        <v>23</v>
      </c>
    </row>
    <row r="68" spans="1:27" ht="14.45" hidden="1">
      <c r="A68" s="24">
        <v>1067</v>
      </c>
      <c r="B68" s="24">
        <v>1067</v>
      </c>
      <c r="C68" s="468" t="s">
        <v>464</v>
      </c>
      <c r="D68" t="s">
        <v>148</v>
      </c>
      <c r="E68" s="469">
        <v>1</v>
      </c>
      <c r="F68" s="470">
        <v>10.220000000000001</v>
      </c>
      <c r="G68">
        <v>1</v>
      </c>
      <c r="H68">
        <v>1</v>
      </c>
      <c r="I68" s="471">
        <f t="shared" si="2"/>
        <v>0.32845968612834514</v>
      </c>
      <c r="J68" s="152">
        <v>3.8473756479098807E-2</v>
      </c>
      <c r="K68" s="152">
        <v>0.39358026214566905</v>
      </c>
      <c r="L68" s="152">
        <v>0.53857526864315253</v>
      </c>
      <c r="M68" s="152">
        <v>0.3432094572454602</v>
      </c>
      <c r="N68" s="471">
        <f t="shared" si="3"/>
        <v>0.32845968612834514</v>
      </c>
      <c r="O68" s="152">
        <v>3.8473756479098807E-2</v>
      </c>
      <c r="P68" s="152">
        <v>0.39358026214566905</v>
      </c>
      <c r="Q68" s="152">
        <v>0.53857526864315253</v>
      </c>
      <c r="R68" s="152">
        <v>0.3432094572454602</v>
      </c>
      <c r="S68" s="152">
        <v>0.03</v>
      </c>
      <c r="T68" s="152">
        <v>0</v>
      </c>
      <c r="U68" s="473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4" t="s">
        <v>23</v>
      </c>
    </row>
    <row r="69" spans="1:27" ht="14.45" hidden="1">
      <c r="A69" s="24">
        <v>1068</v>
      </c>
      <c r="B69" s="24">
        <v>1068</v>
      </c>
      <c r="C69" s="468" t="s">
        <v>465</v>
      </c>
      <c r="D69" t="s">
        <v>148</v>
      </c>
      <c r="E69" s="469">
        <v>1</v>
      </c>
      <c r="F69" s="470">
        <v>0</v>
      </c>
      <c r="G69">
        <v>1</v>
      </c>
      <c r="H69">
        <v>1</v>
      </c>
      <c r="I69" s="471">
        <f t="shared" si="2"/>
        <v>0.32845968612834514</v>
      </c>
      <c r="J69" s="152">
        <v>3.8473756479098807E-2</v>
      </c>
      <c r="K69" s="152">
        <v>0.39358026214566905</v>
      </c>
      <c r="L69" s="152">
        <v>0.53857526864315253</v>
      </c>
      <c r="M69" s="152">
        <v>0.3432094572454602</v>
      </c>
      <c r="N69" s="471">
        <f t="shared" si="3"/>
        <v>0.32845968612834514</v>
      </c>
      <c r="O69" s="152">
        <v>3.8473756479098807E-2</v>
      </c>
      <c r="P69" s="152">
        <v>0.39358026214566905</v>
      </c>
      <c r="Q69" s="152">
        <v>0.53857526864315253</v>
      </c>
      <c r="R69" s="152">
        <v>0.3432094572454602</v>
      </c>
      <c r="S69" s="152">
        <v>0.03</v>
      </c>
      <c r="T69" s="152">
        <v>0</v>
      </c>
      <c r="U69" s="473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4" t="s">
        <v>23</v>
      </c>
    </row>
    <row r="70" spans="1:27" ht="14.45" hidden="1">
      <c r="A70" s="24">
        <v>1069</v>
      </c>
      <c r="B70" s="24">
        <v>1069</v>
      </c>
      <c r="C70" s="468" t="s">
        <v>466</v>
      </c>
      <c r="D70" t="s">
        <v>148</v>
      </c>
      <c r="E70" s="469">
        <v>1</v>
      </c>
      <c r="F70" s="470">
        <v>50</v>
      </c>
      <c r="G70">
        <v>1</v>
      </c>
      <c r="H70">
        <v>1</v>
      </c>
      <c r="I70" s="471">
        <f t="shared" si="2"/>
        <v>0.32845968612834514</v>
      </c>
      <c r="J70" s="152">
        <v>3.8473756479098807E-2</v>
      </c>
      <c r="K70" s="152">
        <v>0.39358026214566905</v>
      </c>
      <c r="L70" s="152">
        <v>0.53857526864315253</v>
      </c>
      <c r="M70" s="152">
        <v>0.3432094572454602</v>
      </c>
      <c r="N70" s="471">
        <f t="shared" si="3"/>
        <v>0.32845968612834514</v>
      </c>
      <c r="O70" s="152">
        <v>3.8473756479098807E-2</v>
      </c>
      <c r="P70" s="152">
        <v>0.39358026214566905</v>
      </c>
      <c r="Q70" s="152">
        <v>0.53857526864315253</v>
      </c>
      <c r="R70" s="152">
        <v>0.3432094572454602</v>
      </c>
      <c r="S70" s="152">
        <v>0.03</v>
      </c>
      <c r="T70" s="152">
        <v>0</v>
      </c>
      <c r="U70" s="473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4" t="s">
        <v>23</v>
      </c>
    </row>
    <row r="71" spans="1:27" ht="14.45" hidden="1">
      <c r="A71" s="24">
        <v>1070</v>
      </c>
      <c r="B71" s="24">
        <v>1070</v>
      </c>
      <c r="C71" s="468" t="s">
        <v>467</v>
      </c>
      <c r="D71" t="s">
        <v>148</v>
      </c>
      <c r="E71" s="469">
        <v>1</v>
      </c>
      <c r="F71" s="470">
        <v>0</v>
      </c>
      <c r="G71">
        <v>1</v>
      </c>
      <c r="H71">
        <v>1</v>
      </c>
      <c r="I71" s="471">
        <f t="shared" si="2"/>
        <v>0.32845968612834514</v>
      </c>
      <c r="J71" s="152">
        <v>3.8473756479098807E-2</v>
      </c>
      <c r="K71" s="152">
        <v>0.39358026214566905</v>
      </c>
      <c r="L71" s="152">
        <v>0.53857526864315253</v>
      </c>
      <c r="M71" s="152">
        <v>0.3432094572454602</v>
      </c>
      <c r="N71" s="471">
        <f t="shared" si="3"/>
        <v>0.32845968612834514</v>
      </c>
      <c r="O71" s="152">
        <v>3.8473756479098807E-2</v>
      </c>
      <c r="P71" s="152">
        <v>0.39358026214566905</v>
      </c>
      <c r="Q71" s="152">
        <v>0.53857526864315253</v>
      </c>
      <c r="R71" s="152">
        <v>0.3432094572454602</v>
      </c>
      <c r="S71" s="152">
        <v>0.03</v>
      </c>
      <c r="T71" s="152">
        <v>0</v>
      </c>
      <c r="U71" s="473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4" t="s">
        <v>23</v>
      </c>
    </row>
    <row r="72" spans="1:27" ht="14.45" hidden="1">
      <c r="A72" s="24">
        <v>1071</v>
      </c>
      <c r="B72" s="24">
        <v>1071</v>
      </c>
      <c r="C72" s="468" t="s">
        <v>468</v>
      </c>
      <c r="D72" t="s">
        <v>151</v>
      </c>
      <c r="E72" s="469">
        <v>2</v>
      </c>
      <c r="F72" s="470">
        <v>50</v>
      </c>
      <c r="G72">
        <v>1</v>
      </c>
      <c r="H72">
        <v>1</v>
      </c>
      <c r="I72" s="471">
        <f t="shared" si="2"/>
        <v>0.32845968612834514</v>
      </c>
      <c r="J72" s="152">
        <v>3.8473756479098807E-2</v>
      </c>
      <c r="K72" s="152">
        <v>0.39358026214566905</v>
      </c>
      <c r="L72" s="152">
        <v>0.53857526864315253</v>
      </c>
      <c r="M72" s="152">
        <v>0.3432094572454602</v>
      </c>
      <c r="N72" s="471">
        <f t="shared" si="3"/>
        <v>0.32845968612834514</v>
      </c>
      <c r="O72" s="152">
        <v>3.8473756479098807E-2</v>
      </c>
      <c r="P72" s="152">
        <v>0.39358026214566905</v>
      </c>
      <c r="Q72" s="152">
        <v>0.53857526864315253</v>
      </c>
      <c r="R72" s="152">
        <v>0.3432094572454602</v>
      </c>
      <c r="S72" s="152">
        <v>0.03</v>
      </c>
      <c r="T72" s="152">
        <v>0</v>
      </c>
      <c r="U72" s="473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4" t="s">
        <v>23</v>
      </c>
    </row>
    <row r="73" spans="1:27" ht="14.45" hidden="1">
      <c r="A73" s="24">
        <v>1072</v>
      </c>
      <c r="B73" s="24">
        <v>1072</v>
      </c>
      <c r="C73" s="468" t="s">
        <v>469</v>
      </c>
      <c r="D73" t="s">
        <v>151</v>
      </c>
      <c r="E73" s="469">
        <v>2</v>
      </c>
      <c r="F73" s="470">
        <v>0</v>
      </c>
      <c r="G73">
        <v>1</v>
      </c>
      <c r="H73">
        <v>1</v>
      </c>
      <c r="I73" s="471">
        <f t="shared" si="2"/>
        <v>0.32845968612834514</v>
      </c>
      <c r="J73" s="152">
        <v>3.8473756479098807E-2</v>
      </c>
      <c r="K73" s="152">
        <v>0.39358026214566905</v>
      </c>
      <c r="L73" s="152">
        <v>0.53857526864315253</v>
      </c>
      <c r="M73" s="152">
        <v>0.3432094572454602</v>
      </c>
      <c r="N73" s="471">
        <f t="shared" si="3"/>
        <v>0.32845968612834514</v>
      </c>
      <c r="O73" s="152">
        <v>3.8473756479098807E-2</v>
      </c>
      <c r="P73" s="152">
        <v>0.39358026214566905</v>
      </c>
      <c r="Q73" s="152">
        <v>0.53857526864315253</v>
      </c>
      <c r="R73" s="152">
        <v>0.3432094572454602</v>
      </c>
      <c r="S73" s="152">
        <v>0.03</v>
      </c>
      <c r="T73" s="152">
        <v>0</v>
      </c>
      <c r="U73" s="473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4" t="s">
        <v>23</v>
      </c>
    </row>
    <row r="74" spans="1:27" ht="14.45" hidden="1">
      <c r="A74" s="24">
        <v>1073</v>
      </c>
      <c r="B74" s="24">
        <v>1073</v>
      </c>
      <c r="C74" s="468" t="s">
        <v>470</v>
      </c>
      <c r="D74" t="s">
        <v>148</v>
      </c>
      <c r="E74" s="469">
        <v>1</v>
      </c>
      <c r="F74" s="470">
        <v>25</v>
      </c>
      <c r="G74">
        <v>1</v>
      </c>
      <c r="H74">
        <v>1</v>
      </c>
      <c r="I74" s="471">
        <f t="shared" si="2"/>
        <v>0.32845968612834514</v>
      </c>
      <c r="J74" s="152">
        <v>3.8473756479098807E-2</v>
      </c>
      <c r="K74" s="152">
        <v>0.39358026214566905</v>
      </c>
      <c r="L74" s="152">
        <v>0.53857526864315253</v>
      </c>
      <c r="M74" s="152">
        <v>0.3432094572454602</v>
      </c>
      <c r="N74" s="471">
        <f t="shared" si="3"/>
        <v>0.32845968612834514</v>
      </c>
      <c r="O74" s="152">
        <v>3.8473756479098807E-2</v>
      </c>
      <c r="P74" s="152">
        <v>0.39358026214566905</v>
      </c>
      <c r="Q74" s="152">
        <v>0.53857526864315253</v>
      </c>
      <c r="R74" s="152">
        <v>0.3432094572454602</v>
      </c>
      <c r="S74" s="152">
        <v>0.03</v>
      </c>
      <c r="T74" s="152">
        <v>0</v>
      </c>
      <c r="U74" s="473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4" t="s">
        <v>23</v>
      </c>
    </row>
    <row r="75" spans="1:27" ht="14.45" hidden="1">
      <c r="A75" s="24">
        <v>1074</v>
      </c>
      <c r="B75" s="24">
        <v>1074</v>
      </c>
      <c r="C75" s="468" t="s">
        <v>471</v>
      </c>
      <c r="D75" t="s">
        <v>148</v>
      </c>
      <c r="E75" s="469">
        <v>1</v>
      </c>
      <c r="F75" s="470">
        <v>0</v>
      </c>
      <c r="G75">
        <v>1</v>
      </c>
      <c r="H75">
        <v>1</v>
      </c>
      <c r="I75" s="471">
        <f t="shared" si="2"/>
        <v>0.32845968612834514</v>
      </c>
      <c r="J75" s="152">
        <v>3.8473756479098807E-2</v>
      </c>
      <c r="K75" s="152">
        <v>0.39358026214566905</v>
      </c>
      <c r="L75" s="152">
        <v>0.53857526864315253</v>
      </c>
      <c r="M75" s="152">
        <v>0.3432094572454602</v>
      </c>
      <c r="N75" s="471">
        <f t="shared" si="3"/>
        <v>0.32845968612834514</v>
      </c>
      <c r="O75" s="152">
        <v>3.8473756479098807E-2</v>
      </c>
      <c r="P75" s="152">
        <v>0.39358026214566905</v>
      </c>
      <c r="Q75" s="152">
        <v>0.53857526864315253</v>
      </c>
      <c r="R75" s="152">
        <v>0.3432094572454602</v>
      </c>
      <c r="S75" s="152">
        <v>0.03</v>
      </c>
      <c r="T75" s="152">
        <v>0</v>
      </c>
      <c r="U75" s="473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4" t="s">
        <v>23</v>
      </c>
    </row>
    <row r="76" spans="1:27" ht="14.45" hidden="1">
      <c r="A76" s="24">
        <v>1075</v>
      </c>
      <c r="B76" s="24">
        <v>1075</v>
      </c>
      <c r="C76" s="468" t="s">
        <v>472</v>
      </c>
      <c r="D76" t="s">
        <v>154</v>
      </c>
      <c r="E76" s="469">
        <v>3</v>
      </c>
      <c r="F76" s="470">
        <v>30.7</v>
      </c>
      <c r="G76">
        <v>1</v>
      </c>
      <c r="H76">
        <v>1</v>
      </c>
      <c r="I76" s="471">
        <f t="shared" si="2"/>
        <v>0.32845968612834514</v>
      </c>
      <c r="J76" s="152">
        <v>3.8473756479098807E-2</v>
      </c>
      <c r="K76" s="152">
        <v>0.39358026214566905</v>
      </c>
      <c r="L76" s="152">
        <v>0.53857526864315253</v>
      </c>
      <c r="M76" s="152">
        <v>0.3432094572454602</v>
      </c>
      <c r="N76" s="471">
        <f t="shared" si="3"/>
        <v>0.32845968612834514</v>
      </c>
      <c r="O76" s="152">
        <v>3.8473756479098807E-2</v>
      </c>
      <c r="P76" s="152">
        <v>0.39358026214566905</v>
      </c>
      <c r="Q76" s="152">
        <v>0.53857526864315253</v>
      </c>
      <c r="R76" s="152">
        <v>0.3432094572454602</v>
      </c>
      <c r="S76" s="152">
        <v>0.03</v>
      </c>
      <c r="T76" s="152">
        <v>0</v>
      </c>
      <c r="U76" s="473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4" t="s">
        <v>23</v>
      </c>
    </row>
    <row r="77" spans="1:27" ht="14.45" hidden="1">
      <c r="A77" s="24">
        <v>1076</v>
      </c>
      <c r="B77" s="24">
        <v>1076</v>
      </c>
      <c r="C77" s="468" t="s">
        <v>473</v>
      </c>
      <c r="D77" t="s">
        <v>154</v>
      </c>
      <c r="E77" s="469">
        <v>3</v>
      </c>
      <c r="F77" s="470">
        <v>0</v>
      </c>
      <c r="G77">
        <v>1</v>
      </c>
      <c r="H77">
        <v>1</v>
      </c>
      <c r="I77" s="471">
        <f t="shared" si="2"/>
        <v>0.32845968612834514</v>
      </c>
      <c r="J77" s="152">
        <v>3.8473756479098807E-2</v>
      </c>
      <c r="K77" s="152">
        <v>0.39358026214566905</v>
      </c>
      <c r="L77" s="152">
        <v>0.53857526864315253</v>
      </c>
      <c r="M77" s="152">
        <v>0.3432094572454602</v>
      </c>
      <c r="N77" s="471">
        <f t="shared" si="3"/>
        <v>0.32845968612834514</v>
      </c>
      <c r="O77" s="152">
        <v>3.8473756479098807E-2</v>
      </c>
      <c r="P77" s="152">
        <v>0.39358026214566905</v>
      </c>
      <c r="Q77" s="152">
        <v>0.53857526864315253</v>
      </c>
      <c r="R77" s="152">
        <v>0.3432094572454602</v>
      </c>
      <c r="S77" s="152">
        <v>0.03</v>
      </c>
      <c r="T77" s="152">
        <v>0</v>
      </c>
      <c r="U77" s="473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4" t="s">
        <v>23</v>
      </c>
    </row>
    <row r="78" spans="1:27" ht="14.45" hidden="1">
      <c r="A78" s="24">
        <v>1077</v>
      </c>
      <c r="B78" s="24">
        <v>1077</v>
      </c>
      <c r="C78" s="468" t="s">
        <v>474</v>
      </c>
      <c r="D78" t="s">
        <v>148</v>
      </c>
      <c r="E78" s="469">
        <v>1</v>
      </c>
      <c r="F78" s="470">
        <v>28</v>
      </c>
      <c r="G78">
        <v>1</v>
      </c>
      <c r="H78">
        <v>1</v>
      </c>
      <c r="I78" s="471">
        <f t="shared" si="2"/>
        <v>0.32845968612834514</v>
      </c>
      <c r="J78" s="152">
        <v>3.8473756479098807E-2</v>
      </c>
      <c r="K78" s="152">
        <v>0.39358026214566905</v>
      </c>
      <c r="L78" s="152">
        <v>0.53857526864315253</v>
      </c>
      <c r="M78" s="152">
        <v>0.3432094572454602</v>
      </c>
      <c r="N78" s="471">
        <f t="shared" si="3"/>
        <v>0.32845968612834514</v>
      </c>
      <c r="O78" s="152">
        <v>3.8473756479098807E-2</v>
      </c>
      <c r="P78" s="152">
        <v>0.39358026214566905</v>
      </c>
      <c r="Q78" s="152">
        <v>0.53857526864315253</v>
      </c>
      <c r="R78" s="152">
        <v>0.3432094572454602</v>
      </c>
      <c r="S78" s="152">
        <v>0.03</v>
      </c>
      <c r="T78" s="152">
        <v>0</v>
      </c>
      <c r="U78" s="473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4" t="s">
        <v>23</v>
      </c>
    </row>
    <row r="79" spans="1:27" ht="14.45" hidden="1">
      <c r="A79" s="24">
        <v>1078</v>
      </c>
      <c r="B79" s="24">
        <v>1078</v>
      </c>
      <c r="C79" s="468" t="s">
        <v>475</v>
      </c>
      <c r="D79" t="s">
        <v>148</v>
      </c>
      <c r="E79" s="469">
        <v>1</v>
      </c>
      <c r="F79" s="470">
        <v>0</v>
      </c>
      <c r="G79">
        <v>1</v>
      </c>
      <c r="H79">
        <v>1</v>
      </c>
      <c r="I79" s="471">
        <f t="shared" si="2"/>
        <v>0.32845968612834514</v>
      </c>
      <c r="J79" s="152">
        <v>3.8473756479098807E-2</v>
      </c>
      <c r="K79" s="152">
        <v>0.39358026214566905</v>
      </c>
      <c r="L79" s="152">
        <v>0.53857526864315253</v>
      </c>
      <c r="M79" s="152">
        <v>0.3432094572454602</v>
      </c>
      <c r="N79" s="471">
        <f t="shared" si="3"/>
        <v>0.32845968612834514</v>
      </c>
      <c r="O79" s="152">
        <v>3.8473756479098807E-2</v>
      </c>
      <c r="P79" s="152">
        <v>0.39358026214566905</v>
      </c>
      <c r="Q79" s="152">
        <v>0.53857526864315253</v>
      </c>
      <c r="R79" s="152">
        <v>0.3432094572454602</v>
      </c>
      <c r="S79" s="152">
        <v>0.03</v>
      </c>
      <c r="T79" s="152">
        <v>0</v>
      </c>
      <c r="U79" s="473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4" t="s">
        <v>23</v>
      </c>
    </row>
    <row r="80" spans="1:27" ht="14.45" hidden="1">
      <c r="A80" s="24">
        <v>1079</v>
      </c>
      <c r="B80" s="24">
        <v>1079</v>
      </c>
      <c r="C80" s="468" t="s">
        <v>476</v>
      </c>
      <c r="D80" t="s">
        <v>148</v>
      </c>
      <c r="E80" s="469">
        <v>1</v>
      </c>
      <c r="F80" s="470">
        <v>65</v>
      </c>
      <c r="G80">
        <v>1</v>
      </c>
      <c r="H80">
        <v>1</v>
      </c>
      <c r="I80" s="471">
        <f t="shared" si="2"/>
        <v>0.32845968612834514</v>
      </c>
      <c r="J80" s="152">
        <v>3.8473756479098807E-2</v>
      </c>
      <c r="K80" s="152">
        <v>0.39358026214566905</v>
      </c>
      <c r="L80" s="152">
        <v>0.53857526864315253</v>
      </c>
      <c r="M80" s="152">
        <v>0.3432094572454602</v>
      </c>
      <c r="N80" s="471">
        <f t="shared" si="3"/>
        <v>0.32845968612834514</v>
      </c>
      <c r="O80" s="152">
        <v>3.8473756479098807E-2</v>
      </c>
      <c r="P80" s="152">
        <v>0.39358026214566905</v>
      </c>
      <c r="Q80" s="152">
        <v>0.53857526864315253</v>
      </c>
      <c r="R80" s="152">
        <v>0.3432094572454602</v>
      </c>
      <c r="S80" s="152">
        <v>0.03</v>
      </c>
      <c r="T80" s="152">
        <v>0</v>
      </c>
      <c r="U80" s="473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4" t="s">
        <v>23</v>
      </c>
    </row>
    <row r="81" spans="1:27" ht="14.45" hidden="1">
      <c r="A81" s="24">
        <v>1080</v>
      </c>
      <c r="B81" s="24">
        <v>1080</v>
      </c>
      <c r="C81" s="468" t="s">
        <v>477</v>
      </c>
      <c r="D81" t="s">
        <v>148</v>
      </c>
      <c r="E81" s="469">
        <v>1</v>
      </c>
      <c r="F81" s="470">
        <v>0</v>
      </c>
      <c r="G81">
        <v>1</v>
      </c>
      <c r="H81">
        <v>1</v>
      </c>
      <c r="I81" s="471">
        <f t="shared" si="2"/>
        <v>0.32845968612834514</v>
      </c>
      <c r="J81" s="152">
        <v>3.8473756479098807E-2</v>
      </c>
      <c r="K81" s="152">
        <v>0.39358026214566905</v>
      </c>
      <c r="L81" s="152">
        <v>0.53857526864315253</v>
      </c>
      <c r="M81" s="152">
        <v>0.3432094572454602</v>
      </c>
      <c r="N81" s="471">
        <f t="shared" si="3"/>
        <v>0.32845968612834514</v>
      </c>
      <c r="O81" s="152">
        <v>3.8473756479098807E-2</v>
      </c>
      <c r="P81" s="152">
        <v>0.39358026214566905</v>
      </c>
      <c r="Q81" s="152">
        <v>0.53857526864315253</v>
      </c>
      <c r="R81" s="152">
        <v>0.3432094572454602</v>
      </c>
      <c r="S81" s="152">
        <v>0.03</v>
      </c>
      <c r="T81" s="152">
        <v>0</v>
      </c>
      <c r="U81" s="473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4" t="s">
        <v>23</v>
      </c>
    </row>
    <row r="82" spans="1:27" ht="14.45" hidden="1">
      <c r="A82" s="24">
        <v>1081</v>
      </c>
      <c r="B82" s="24">
        <v>1081</v>
      </c>
      <c r="C82" s="468" t="s">
        <v>478</v>
      </c>
      <c r="D82" t="s">
        <v>151</v>
      </c>
      <c r="E82" s="469">
        <v>2</v>
      </c>
      <c r="F82" s="470">
        <v>8.5559999999999992</v>
      </c>
      <c r="G82">
        <v>1</v>
      </c>
      <c r="H82">
        <v>1</v>
      </c>
      <c r="I82" s="471">
        <f t="shared" si="2"/>
        <v>0.32845968612834514</v>
      </c>
      <c r="J82" s="152">
        <v>3.8473756479098807E-2</v>
      </c>
      <c r="K82" s="152">
        <v>0.39358026214566905</v>
      </c>
      <c r="L82" s="152">
        <v>0.53857526864315253</v>
      </c>
      <c r="M82" s="152">
        <v>0.3432094572454602</v>
      </c>
      <c r="N82" s="471">
        <f t="shared" si="3"/>
        <v>0.32845968612834514</v>
      </c>
      <c r="O82" s="152">
        <v>3.8473756479098807E-2</v>
      </c>
      <c r="P82" s="152">
        <v>0.39358026214566905</v>
      </c>
      <c r="Q82" s="152">
        <v>0.53857526864315253</v>
      </c>
      <c r="R82" s="152">
        <v>0.3432094572454602</v>
      </c>
      <c r="S82" s="152">
        <v>0.03</v>
      </c>
      <c r="T82" s="152">
        <v>0</v>
      </c>
      <c r="U82" s="473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4" t="s">
        <v>23</v>
      </c>
    </row>
    <row r="83" spans="1:27" ht="14.45" hidden="1">
      <c r="A83" s="24">
        <v>1082</v>
      </c>
      <c r="B83" s="24">
        <v>1082</v>
      </c>
      <c r="C83" s="468" t="s">
        <v>479</v>
      </c>
      <c r="D83" t="s">
        <v>151</v>
      </c>
      <c r="E83" s="469">
        <v>2</v>
      </c>
      <c r="F83" s="470">
        <v>0</v>
      </c>
      <c r="G83">
        <v>1</v>
      </c>
      <c r="H83">
        <v>1</v>
      </c>
      <c r="I83" s="471">
        <f t="shared" si="2"/>
        <v>0.32845968612834514</v>
      </c>
      <c r="J83" s="152">
        <v>3.8473756479098807E-2</v>
      </c>
      <c r="K83" s="152">
        <v>0.39358026214566905</v>
      </c>
      <c r="L83" s="152">
        <v>0.53857526864315253</v>
      </c>
      <c r="M83" s="152">
        <v>0.3432094572454602</v>
      </c>
      <c r="N83" s="471">
        <f t="shared" si="3"/>
        <v>0.32845968612834514</v>
      </c>
      <c r="O83" s="152">
        <v>3.8473756479098807E-2</v>
      </c>
      <c r="P83" s="152">
        <v>0.39358026214566905</v>
      </c>
      <c r="Q83" s="152">
        <v>0.53857526864315253</v>
      </c>
      <c r="R83" s="152">
        <v>0.3432094572454602</v>
      </c>
      <c r="S83" s="152">
        <v>0.03</v>
      </c>
      <c r="T83" s="152">
        <v>0</v>
      </c>
      <c r="U83" s="473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4" t="s">
        <v>23</v>
      </c>
    </row>
    <row r="84" spans="1:27" ht="14.45" hidden="1">
      <c r="A84" s="24">
        <v>1083</v>
      </c>
      <c r="B84" s="24">
        <v>1083</v>
      </c>
      <c r="C84" s="468" t="s">
        <v>480</v>
      </c>
      <c r="D84" t="s">
        <v>148</v>
      </c>
      <c r="E84" s="469">
        <v>1</v>
      </c>
      <c r="F84" s="470">
        <v>34.755831362467866</v>
      </c>
      <c r="G84">
        <v>1</v>
      </c>
      <c r="H84">
        <v>1</v>
      </c>
      <c r="I84" s="471">
        <f t="shared" si="2"/>
        <v>0.32845968612834514</v>
      </c>
      <c r="J84" s="152">
        <v>3.8473756479098807E-2</v>
      </c>
      <c r="K84" s="152">
        <v>0.39358026214566905</v>
      </c>
      <c r="L84" s="152">
        <v>0.53857526864315253</v>
      </c>
      <c r="M84" s="152">
        <v>0.3432094572454602</v>
      </c>
      <c r="N84" s="471">
        <f t="shared" si="3"/>
        <v>0.32845968612834514</v>
      </c>
      <c r="O84" s="152">
        <v>3.8473756479098807E-2</v>
      </c>
      <c r="P84" s="152">
        <v>0.39358026214566905</v>
      </c>
      <c r="Q84" s="152">
        <v>0.53857526864315253</v>
      </c>
      <c r="R84" s="152">
        <v>0.3432094572454602</v>
      </c>
      <c r="S84" s="152">
        <v>0.03</v>
      </c>
      <c r="T84" s="152">
        <v>0</v>
      </c>
      <c r="U84" s="473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4" t="s">
        <v>23</v>
      </c>
    </row>
    <row r="85" spans="1:27" ht="14.45" hidden="1">
      <c r="A85" s="24">
        <v>1084</v>
      </c>
      <c r="B85" s="24">
        <v>1084</v>
      </c>
      <c r="C85" s="468" t="s">
        <v>481</v>
      </c>
      <c r="D85" t="s">
        <v>148</v>
      </c>
      <c r="E85" s="469">
        <v>1</v>
      </c>
      <c r="F85" s="470">
        <v>45.244168637532134</v>
      </c>
      <c r="G85">
        <v>1</v>
      </c>
      <c r="H85">
        <v>1</v>
      </c>
      <c r="I85" s="471">
        <f t="shared" si="2"/>
        <v>0.32845968612834514</v>
      </c>
      <c r="J85" s="152">
        <v>3.8473756479098807E-2</v>
      </c>
      <c r="K85" s="152">
        <v>0.39358026214566905</v>
      </c>
      <c r="L85" s="152">
        <v>0.53857526864315253</v>
      </c>
      <c r="M85" s="152">
        <v>0.3432094572454602</v>
      </c>
      <c r="N85" s="471">
        <f t="shared" si="3"/>
        <v>0.32845968612834514</v>
      </c>
      <c r="O85" s="152">
        <v>3.8473756479098807E-2</v>
      </c>
      <c r="P85" s="152">
        <v>0.39358026214566905</v>
      </c>
      <c r="Q85" s="152">
        <v>0.53857526864315253</v>
      </c>
      <c r="R85" s="152">
        <v>0.3432094572454602</v>
      </c>
      <c r="S85" s="152">
        <v>0.03</v>
      </c>
      <c r="T85" s="152">
        <v>0</v>
      </c>
      <c r="U85" s="473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4" t="s">
        <v>23</v>
      </c>
    </row>
    <row r="86" spans="1:27" ht="14.45" hidden="1">
      <c r="A86" s="24">
        <v>1085</v>
      </c>
      <c r="B86" s="24">
        <v>1085</v>
      </c>
      <c r="C86" s="468" t="s">
        <v>482</v>
      </c>
      <c r="D86" t="s">
        <v>148</v>
      </c>
      <c r="E86" s="469">
        <v>1</v>
      </c>
      <c r="F86" s="470">
        <v>29.459728791469203</v>
      </c>
      <c r="G86">
        <v>1</v>
      </c>
      <c r="H86">
        <v>1</v>
      </c>
      <c r="I86" s="471">
        <f t="shared" si="2"/>
        <v>0.32845968612834514</v>
      </c>
      <c r="J86" s="152">
        <v>3.8473756479098807E-2</v>
      </c>
      <c r="K86" s="152">
        <v>0.39358026214566905</v>
      </c>
      <c r="L86" s="152">
        <v>0.53857526864315253</v>
      </c>
      <c r="M86" s="152">
        <v>0.3432094572454602</v>
      </c>
      <c r="N86" s="471">
        <f t="shared" si="3"/>
        <v>0.32845968612834514</v>
      </c>
      <c r="O86" s="152">
        <v>3.8473756479098807E-2</v>
      </c>
      <c r="P86" s="152">
        <v>0.39358026214566905</v>
      </c>
      <c r="Q86" s="152">
        <v>0.53857526864315253</v>
      </c>
      <c r="R86" s="152">
        <v>0.3432094572454602</v>
      </c>
      <c r="S86" s="152">
        <v>0.03</v>
      </c>
      <c r="T86" s="152">
        <v>0</v>
      </c>
      <c r="U86" s="473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4" t="s">
        <v>23</v>
      </c>
    </row>
    <row r="87" spans="1:27" ht="14.45" hidden="1">
      <c r="A87" s="24">
        <v>1086</v>
      </c>
      <c r="B87" s="24">
        <v>1086</v>
      </c>
      <c r="C87" s="468" t="s">
        <v>483</v>
      </c>
      <c r="D87" t="s">
        <v>148</v>
      </c>
      <c r="E87" s="469">
        <v>1</v>
      </c>
      <c r="F87" s="470">
        <v>81.540271208530797</v>
      </c>
      <c r="G87">
        <v>1</v>
      </c>
      <c r="H87">
        <v>1</v>
      </c>
      <c r="I87" s="471">
        <f t="shared" si="2"/>
        <v>0.32845968612834514</v>
      </c>
      <c r="J87" s="152">
        <v>3.8473756479098807E-2</v>
      </c>
      <c r="K87" s="152">
        <v>0.39358026214566905</v>
      </c>
      <c r="L87" s="152">
        <v>0.53857526864315253</v>
      </c>
      <c r="M87" s="152">
        <v>0.3432094572454602</v>
      </c>
      <c r="N87" s="471">
        <f t="shared" si="3"/>
        <v>0.32845968612834514</v>
      </c>
      <c r="O87" s="152">
        <v>3.8473756479098807E-2</v>
      </c>
      <c r="P87" s="152">
        <v>0.39358026214566905</v>
      </c>
      <c r="Q87" s="152">
        <v>0.53857526864315253</v>
      </c>
      <c r="R87" s="152">
        <v>0.3432094572454602</v>
      </c>
      <c r="S87" s="152">
        <v>0.03</v>
      </c>
      <c r="T87" s="152">
        <v>0</v>
      </c>
      <c r="U87" s="473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4" t="s">
        <v>23</v>
      </c>
    </row>
    <row r="88" spans="1:27" ht="14.45" hidden="1">
      <c r="A88" s="24">
        <v>1087</v>
      </c>
      <c r="B88" s="24">
        <v>1087</v>
      </c>
      <c r="C88" s="468" t="s">
        <v>484</v>
      </c>
      <c r="D88" t="s">
        <v>148</v>
      </c>
      <c r="E88" s="469">
        <v>1</v>
      </c>
      <c r="F88" s="470">
        <v>35</v>
      </c>
      <c r="G88">
        <v>1</v>
      </c>
      <c r="H88">
        <v>1</v>
      </c>
      <c r="I88" s="471">
        <f t="shared" si="2"/>
        <v>0.32845968612834514</v>
      </c>
      <c r="J88" s="152">
        <v>3.8473756479098807E-2</v>
      </c>
      <c r="K88" s="152">
        <v>0.39358026214566905</v>
      </c>
      <c r="L88" s="152">
        <v>0.53857526864315253</v>
      </c>
      <c r="M88" s="152">
        <v>0.3432094572454602</v>
      </c>
      <c r="N88" s="471">
        <f t="shared" si="3"/>
        <v>0.32845968612834514</v>
      </c>
      <c r="O88" s="152">
        <v>3.8473756479098807E-2</v>
      </c>
      <c r="P88" s="152">
        <v>0.39358026214566905</v>
      </c>
      <c r="Q88" s="152">
        <v>0.53857526864315253</v>
      </c>
      <c r="R88" s="152">
        <v>0.3432094572454602</v>
      </c>
      <c r="S88" s="152">
        <v>0.03</v>
      </c>
      <c r="T88" s="152">
        <v>0</v>
      </c>
      <c r="U88" s="473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4" t="s">
        <v>23</v>
      </c>
    </row>
    <row r="89" spans="1:27" ht="14.45" hidden="1">
      <c r="A89" s="24">
        <v>1088</v>
      </c>
      <c r="B89" s="24">
        <v>1088</v>
      </c>
      <c r="C89" s="468" t="s">
        <v>485</v>
      </c>
      <c r="D89" t="s">
        <v>148</v>
      </c>
      <c r="E89" s="469">
        <v>1</v>
      </c>
      <c r="F89" s="470">
        <v>0</v>
      </c>
      <c r="G89">
        <v>1</v>
      </c>
      <c r="H89">
        <v>1</v>
      </c>
      <c r="I89" s="471">
        <f t="shared" si="2"/>
        <v>0.32845968612834514</v>
      </c>
      <c r="J89" s="152">
        <v>3.8473756479098807E-2</v>
      </c>
      <c r="K89" s="152">
        <v>0.39358026214566905</v>
      </c>
      <c r="L89" s="152">
        <v>0.53857526864315253</v>
      </c>
      <c r="M89" s="152">
        <v>0.3432094572454602</v>
      </c>
      <c r="N89" s="471">
        <f t="shared" si="3"/>
        <v>0.32845968612834514</v>
      </c>
      <c r="O89" s="152">
        <v>3.8473756479098807E-2</v>
      </c>
      <c r="P89" s="152">
        <v>0.39358026214566905</v>
      </c>
      <c r="Q89" s="152">
        <v>0.53857526864315253</v>
      </c>
      <c r="R89" s="152">
        <v>0.3432094572454602</v>
      </c>
      <c r="S89" s="152">
        <v>0.03</v>
      </c>
      <c r="T89" s="152">
        <v>0</v>
      </c>
      <c r="U89" s="473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4" t="s">
        <v>23</v>
      </c>
    </row>
    <row r="90" spans="1:27" ht="14.45" hidden="1">
      <c r="A90" s="24">
        <v>1089</v>
      </c>
      <c r="B90" s="24">
        <v>1089</v>
      </c>
      <c r="C90" s="468" t="s">
        <v>486</v>
      </c>
      <c r="D90" t="s">
        <v>156</v>
      </c>
      <c r="E90" s="469">
        <v>4</v>
      </c>
      <c r="F90" s="470">
        <v>0</v>
      </c>
      <c r="G90">
        <v>1</v>
      </c>
      <c r="H90">
        <v>1</v>
      </c>
      <c r="I90" s="471">
        <f t="shared" si="2"/>
        <v>0.32845968612834514</v>
      </c>
      <c r="J90" s="152">
        <v>3.8473756479098807E-2</v>
      </c>
      <c r="K90" s="152">
        <v>0.39358026214566905</v>
      </c>
      <c r="L90" s="152">
        <v>0.53857526864315253</v>
      </c>
      <c r="M90" s="152">
        <v>0.3432094572454602</v>
      </c>
      <c r="N90" s="471">
        <f t="shared" si="3"/>
        <v>0.32845968612834514</v>
      </c>
      <c r="O90" s="152">
        <v>3.8473756479098807E-2</v>
      </c>
      <c r="P90" s="152">
        <v>0.39358026214566905</v>
      </c>
      <c r="Q90" s="152">
        <v>0.53857526864315253</v>
      </c>
      <c r="R90" s="152">
        <v>0.3432094572454602</v>
      </c>
      <c r="S90" s="152">
        <v>0.03</v>
      </c>
      <c r="T90" s="152">
        <v>0</v>
      </c>
      <c r="U90" s="473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4" t="s">
        <v>23</v>
      </c>
    </row>
    <row r="91" spans="1:27" ht="14.45" hidden="1">
      <c r="A91" s="24">
        <v>1090</v>
      </c>
      <c r="B91" s="24">
        <v>1090</v>
      </c>
      <c r="C91" s="468" t="s">
        <v>487</v>
      </c>
      <c r="D91" t="s">
        <v>156</v>
      </c>
      <c r="E91" s="469">
        <v>4</v>
      </c>
      <c r="F91" s="470">
        <v>45</v>
      </c>
      <c r="G91">
        <v>1</v>
      </c>
      <c r="H91">
        <v>1</v>
      </c>
      <c r="I91" s="471">
        <f t="shared" si="2"/>
        <v>0.32845968612834514</v>
      </c>
      <c r="J91" s="152">
        <v>3.8473756479098807E-2</v>
      </c>
      <c r="K91" s="152">
        <v>0.39358026214566905</v>
      </c>
      <c r="L91" s="152">
        <v>0.53857526864315253</v>
      </c>
      <c r="M91" s="152">
        <v>0.3432094572454602</v>
      </c>
      <c r="N91" s="471">
        <f t="shared" si="3"/>
        <v>0.32845968612834514</v>
      </c>
      <c r="O91" s="152">
        <v>3.8473756479098807E-2</v>
      </c>
      <c r="P91" s="152">
        <v>0.39358026214566905</v>
      </c>
      <c r="Q91" s="152">
        <v>0.53857526864315253</v>
      </c>
      <c r="R91" s="152">
        <v>0.3432094572454602</v>
      </c>
      <c r="S91" s="152">
        <v>0.03</v>
      </c>
      <c r="T91" s="152">
        <v>0</v>
      </c>
      <c r="U91" s="473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4" t="s">
        <v>23</v>
      </c>
    </row>
    <row r="92" spans="1:27" ht="14.45" hidden="1">
      <c r="A92" s="24">
        <v>1091</v>
      </c>
      <c r="B92" s="24">
        <v>1091</v>
      </c>
      <c r="C92" s="468" t="s">
        <v>488</v>
      </c>
      <c r="D92" t="s">
        <v>148</v>
      </c>
      <c r="E92" s="469">
        <v>1</v>
      </c>
      <c r="F92" s="470">
        <v>50</v>
      </c>
      <c r="G92">
        <v>1</v>
      </c>
      <c r="H92">
        <v>1</v>
      </c>
      <c r="I92" s="471">
        <f t="shared" si="2"/>
        <v>0.32845968612834514</v>
      </c>
      <c r="J92" s="152">
        <v>3.8473756479098807E-2</v>
      </c>
      <c r="K92" s="152">
        <v>0.39358026214566905</v>
      </c>
      <c r="L92" s="152">
        <v>0.53857526864315253</v>
      </c>
      <c r="M92" s="152">
        <v>0.3432094572454602</v>
      </c>
      <c r="N92" s="471">
        <f t="shared" si="3"/>
        <v>0.32845968612834514</v>
      </c>
      <c r="O92" s="152">
        <v>3.8473756479098807E-2</v>
      </c>
      <c r="P92" s="152">
        <v>0.39358026214566905</v>
      </c>
      <c r="Q92" s="152">
        <v>0.53857526864315253</v>
      </c>
      <c r="R92" s="152">
        <v>0.3432094572454602</v>
      </c>
      <c r="S92" s="152">
        <v>0.03</v>
      </c>
      <c r="T92" s="152">
        <v>0</v>
      </c>
      <c r="U92" s="473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4" t="s">
        <v>23</v>
      </c>
    </row>
    <row r="93" spans="1:27" ht="14.45" hidden="1">
      <c r="A93" s="24">
        <v>1092</v>
      </c>
      <c r="B93" s="24">
        <v>1092</v>
      </c>
      <c r="C93" s="468" t="s">
        <v>489</v>
      </c>
      <c r="D93" t="s">
        <v>148</v>
      </c>
      <c r="E93" s="469">
        <v>1</v>
      </c>
      <c r="F93" s="470">
        <v>0</v>
      </c>
      <c r="G93">
        <v>1</v>
      </c>
      <c r="H93">
        <v>1</v>
      </c>
      <c r="I93" s="471">
        <f t="shared" si="2"/>
        <v>0.32845968612834514</v>
      </c>
      <c r="J93" s="152">
        <v>3.8473756479098807E-2</v>
      </c>
      <c r="K93" s="152">
        <v>0.39358026214566905</v>
      </c>
      <c r="L93" s="152">
        <v>0.53857526864315253</v>
      </c>
      <c r="M93" s="152">
        <v>0.3432094572454602</v>
      </c>
      <c r="N93" s="471">
        <f t="shared" si="3"/>
        <v>0.32845968612834514</v>
      </c>
      <c r="O93" s="152">
        <v>3.8473756479098807E-2</v>
      </c>
      <c r="P93" s="152">
        <v>0.39358026214566905</v>
      </c>
      <c r="Q93" s="152">
        <v>0.53857526864315253</v>
      </c>
      <c r="R93" s="152">
        <v>0.3432094572454602</v>
      </c>
      <c r="S93" s="152">
        <v>0.03</v>
      </c>
      <c r="T93" s="152">
        <v>0</v>
      </c>
      <c r="U93" s="473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4" t="s">
        <v>23</v>
      </c>
    </row>
    <row r="94" spans="1:27" ht="14.45" hidden="1">
      <c r="A94" s="24">
        <v>1093</v>
      </c>
      <c r="B94" s="24">
        <v>1093</v>
      </c>
      <c r="C94" s="468" t="s">
        <v>490</v>
      </c>
      <c r="D94" t="s">
        <v>151</v>
      </c>
      <c r="E94" s="469">
        <v>2</v>
      </c>
      <c r="F94" s="470">
        <v>3.8250000000000002</v>
      </c>
      <c r="G94">
        <v>1</v>
      </c>
      <c r="H94">
        <v>1</v>
      </c>
      <c r="I94" s="471">
        <f t="shared" si="2"/>
        <v>0.32845968612834514</v>
      </c>
      <c r="J94" s="152">
        <v>3.8473756479098807E-2</v>
      </c>
      <c r="K94" s="152">
        <v>0.39358026214566905</v>
      </c>
      <c r="L94" s="152">
        <v>0.53857526864315253</v>
      </c>
      <c r="M94" s="152">
        <v>0.3432094572454602</v>
      </c>
      <c r="N94" s="471">
        <f t="shared" si="3"/>
        <v>0.32845968612834514</v>
      </c>
      <c r="O94" s="152">
        <v>3.8473756479098807E-2</v>
      </c>
      <c r="P94" s="152">
        <v>0.39358026214566905</v>
      </c>
      <c r="Q94" s="152">
        <v>0.53857526864315253</v>
      </c>
      <c r="R94" s="152">
        <v>0.3432094572454602</v>
      </c>
      <c r="S94" s="152">
        <v>0.03</v>
      </c>
      <c r="T94" s="152">
        <v>0</v>
      </c>
      <c r="U94" s="473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4" t="s">
        <v>23</v>
      </c>
    </row>
    <row r="95" spans="1:27" ht="14.45" hidden="1">
      <c r="A95" s="24">
        <v>1094</v>
      </c>
      <c r="B95" s="24">
        <v>1094</v>
      </c>
      <c r="C95" s="468" t="s">
        <v>491</v>
      </c>
      <c r="D95" t="s">
        <v>151</v>
      </c>
      <c r="E95" s="469">
        <v>2</v>
      </c>
      <c r="F95" s="470">
        <v>0</v>
      </c>
      <c r="G95">
        <v>1</v>
      </c>
      <c r="H95">
        <v>1</v>
      </c>
      <c r="I95" s="471">
        <f t="shared" si="2"/>
        <v>0.32845968612834514</v>
      </c>
      <c r="J95" s="152">
        <v>3.8473756479098807E-2</v>
      </c>
      <c r="K95" s="152">
        <v>0.39358026214566905</v>
      </c>
      <c r="L95" s="152">
        <v>0.53857526864315253</v>
      </c>
      <c r="M95" s="152">
        <v>0.3432094572454602</v>
      </c>
      <c r="N95" s="471">
        <f t="shared" si="3"/>
        <v>0.32845968612834514</v>
      </c>
      <c r="O95" s="152">
        <v>3.8473756479098807E-2</v>
      </c>
      <c r="P95" s="152">
        <v>0.39358026214566905</v>
      </c>
      <c r="Q95" s="152">
        <v>0.53857526864315253</v>
      </c>
      <c r="R95" s="152">
        <v>0.3432094572454602</v>
      </c>
      <c r="S95" s="152">
        <v>0.03</v>
      </c>
      <c r="T95" s="152">
        <v>0</v>
      </c>
      <c r="U95" s="473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4" t="s">
        <v>23</v>
      </c>
    </row>
    <row r="96" spans="1:27" ht="14.45" hidden="1">
      <c r="A96" s="24">
        <v>1095</v>
      </c>
      <c r="B96" s="24">
        <v>1095</v>
      </c>
      <c r="C96" s="468" t="s">
        <v>492</v>
      </c>
      <c r="D96" t="s">
        <v>148</v>
      </c>
      <c r="E96" s="469">
        <v>1</v>
      </c>
      <c r="F96" s="470">
        <v>76</v>
      </c>
      <c r="G96">
        <v>1</v>
      </c>
      <c r="H96">
        <v>1</v>
      </c>
      <c r="I96" s="471">
        <f t="shared" si="2"/>
        <v>0.32845968612834514</v>
      </c>
      <c r="J96" s="152">
        <v>3.8473756479098807E-2</v>
      </c>
      <c r="K96" s="152">
        <v>0.39358026214566905</v>
      </c>
      <c r="L96" s="152">
        <v>0.53857526864315253</v>
      </c>
      <c r="M96" s="152">
        <v>0.3432094572454602</v>
      </c>
      <c r="N96" s="471">
        <f t="shared" si="3"/>
        <v>0.32845968612834514</v>
      </c>
      <c r="O96" s="152">
        <v>3.8473756479098807E-2</v>
      </c>
      <c r="P96" s="152">
        <v>0.39358026214566905</v>
      </c>
      <c r="Q96" s="152">
        <v>0.53857526864315253</v>
      </c>
      <c r="R96" s="152">
        <v>0.3432094572454602</v>
      </c>
      <c r="S96" s="152">
        <v>0.03</v>
      </c>
      <c r="T96" s="152">
        <v>0</v>
      </c>
      <c r="U96" s="473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4" t="s">
        <v>23</v>
      </c>
    </row>
    <row r="97" spans="1:27" ht="14.45" hidden="1">
      <c r="A97" s="24">
        <v>1096</v>
      </c>
      <c r="B97" s="24">
        <v>1096</v>
      </c>
      <c r="C97" s="468" t="s">
        <v>493</v>
      </c>
      <c r="D97" t="s">
        <v>148</v>
      </c>
      <c r="E97" s="469">
        <v>1</v>
      </c>
      <c r="F97" s="470">
        <v>0</v>
      </c>
      <c r="G97">
        <v>1</v>
      </c>
      <c r="H97">
        <v>1</v>
      </c>
      <c r="I97" s="471">
        <f t="shared" si="2"/>
        <v>0.32845968612834514</v>
      </c>
      <c r="J97" s="152">
        <v>3.8473756479098807E-2</v>
      </c>
      <c r="K97" s="152">
        <v>0.39358026214566905</v>
      </c>
      <c r="L97" s="152">
        <v>0.53857526864315253</v>
      </c>
      <c r="M97" s="152">
        <v>0.3432094572454602</v>
      </c>
      <c r="N97" s="471">
        <f t="shared" si="3"/>
        <v>0.32845968612834514</v>
      </c>
      <c r="O97" s="152">
        <v>3.8473756479098807E-2</v>
      </c>
      <c r="P97" s="152">
        <v>0.39358026214566905</v>
      </c>
      <c r="Q97" s="152">
        <v>0.53857526864315253</v>
      </c>
      <c r="R97" s="152">
        <v>0.3432094572454602</v>
      </c>
      <c r="S97" s="152">
        <v>0.03</v>
      </c>
      <c r="T97" s="152">
        <v>0</v>
      </c>
      <c r="U97" s="473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4" t="s">
        <v>23</v>
      </c>
    </row>
    <row r="98" spans="1:27" ht="14.45" hidden="1">
      <c r="A98" s="24">
        <v>1097</v>
      </c>
      <c r="B98" s="24">
        <v>1097</v>
      </c>
      <c r="C98" s="468" t="s">
        <v>494</v>
      </c>
      <c r="D98" t="s">
        <v>148</v>
      </c>
      <c r="E98" s="469">
        <v>1</v>
      </c>
      <c r="F98" s="470">
        <v>23.098591549295776</v>
      </c>
      <c r="G98">
        <v>1</v>
      </c>
      <c r="H98">
        <v>1</v>
      </c>
      <c r="I98" s="471">
        <f t="shared" si="2"/>
        <v>0.32845968612834514</v>
      </c>
      <c r="J98" s="152">
        <v>3.8473756479098807E-2</v>
      </c>
      <c r="K98" s="152">
        <v>0.39358026214566905</v>
      </c>
      <c r="L98" s="152">
        <v>0.53857526864315253</v>
      </c>
      <c r="M98" s="152">
        <v>0.3432094572454602</v>
      </c>
      <c r="N98" s="471">
        <f t="shared" si="3"/>
        <v>0.32845968612834514</v>
      </c>
      <c r="O98" s="152">
        <v>3.8473756479098807E-2</v>
      </c>
      <c r="P98" s="152">
        <v>0.39358026214566905</v>
      </c>
      <c r="Q98" s="152">
        <v>0.53857526864315253</v>
      </c>
      <c r="R98" s="152">
        <v>0.3432094572454602</v>
      </c>
      <c r="S98" s="152">
        <v>0.03</v>
      </c>
      <c r="T98" s="152">
        <v>0</v>
      </c>
      <c r="U98" s="473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4" t="s">
        <v>23</v>
      </c>
    </row>
    <row r="99" spans="1:27" ht="14.45" hidden="1">
      <c r="A99" s="24">
        <v>1098</v>
      </c>
      <c r="B99" s="24">
        <v>1098</v>
      </c>
      <c r="C99" s="468" t="s">
        <v>495</v>
      </c>
      <c r="D99" t="s">
        <v>148</v>
      </c>
      <c r="E99" s="469">
        <v>1</v>
      </c>
      <c r="F99" s="470">
        <v>16.901408450704224</v>
      </c>
      <c r="G99">
        <v>1</v>
      </c>
      <c r="H99">
        <v>1</v>
      </c>
      <c r="I99" s="471">
        <f t="shared" si="2"/>
        <v>0.32845968612834514</v>
      </c>
      <c r="J99" s="152">
        <v>3.8473756479098807E-2</v>
      </c>
      <c r="K99" s="152">
        <v>0.39358026214566905</v>
      </c>
      <c r="L99" s="152">
        <v>0.53857526864315253</v>
      </c>
      <c r="M99" s="152">
        <v>0.3432094572454602</v>
      </c>
      <c r="N99" s="471">
        <f t="shared" si="3"/>
        <v>0.32845968612834514</v>
      </c>
      <c r="O99" s="152">
        <v>3.8473756479098807E-2</v>
      </c>
      <c r="P99" s="152">
        <v>0.39358026214566905</v>
      </c>
      <c r="Q99" s="152">
        <v>0.53857526864315253</v>
      </c>
      <c r="R99" s="152">
        <v>0.3432094572454602</v>
      </c>
      <c r="S99" s="152">
        <v>0.03</v>
      </c>
      <c r="T99" s="152">
        <v>0</v>
      </c>
      <c r="U99" s="473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4" t="s">
        <v>23</v>
      </c>
    </row>
    <row r="100" spans="1:27" ht="14.45" hidden="1">
      <c r="A100" s="24">
        <v>1099</v>
      </c>
      <c r="B100" s="24">
        <v>1099</v>
      </c>
      <c r="C100" s="468" t="s">
        <v>496</v>
      </c>
      <c r="D100" t="s">
        <v>148</v>
      </c>
      <c r="E100" s="469">
        <v>1</v>
      </c>
      <c r="F100" s="470">
        <v>31.126760563380287</v>
      </c>
      <c r="G100">
        <v>1</v>
      </c>
      <c r="H100">
        <v>1</v>
      </c>
      <c r="I100" s="471">
        <f t="shared" si="2"/>
        <v>0.32845968612834514</v>
      </c>
      <c r="J100" s="152">
        <v>3.8473756479098807E-2</v>
      </c>
      <c r="K100" s="152">
        <v>0.39358026214566905</v>
      </c>
      <c r="L100" s="152">
        <v>0.53857526864315253</v>
      </c>
      <c r="M100" s="152">
        <v>0.3432094572454602</v>
      </c>
      <c r="N100" s="471">
        <f t="shared" si="3"/>
        <v>0.32845968612834514</v>
      </c>
      <c r="O100" s="152">
        <v>3.8473756479098807E-2</v>
      </c>
      <c r="P100" s="152">
        <v>0.39358026214566905</v>
      </c>
      <c r="Q100" s="152">
        <v>0.53857526864315253</v>
      </c>
      <c r="R100" s="152">
        <v>0.3432094572454602</v>
      </c>
      <c r="S100" s="152">
        <v>0.03</v>
      </c>
      <c r="T100" s="152">
        <v>0</v>
      </c>
      <c r="U100" s="473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4" t="s">
        <v>23</v>
      </c>
    </row>
    <row r="101" spans="1:27" ht="14.45" hidden="1">
      <c r="A101" s="24">
        <v>1100</v>
      </c>
      <c r="B101" s="24">
        <v>1100</v>
      </c>
      <c r="C101" s="468" t="s">
        <v>497</v>
      </c>
      <c r="D101" t="s">
        <v>148</v>
      </c>
      <c r="E101" s="469">
        <v>1</v>
      </c>
      <c r="F101" s="470">
        <v>98.873239436619713</v>
      </c>
      <c r="G101">
        <v>1</v>
      </c>
      <c r="H101">
        <v>1</v>
      </c>
      <c r="I101" s="471">
        <f t="shared" si="2"/>
        <v>0.32845968612834514</v>
      </c>
      <c r="J101" s="152">
        <v>3.8473756479098807E-2</v>
      </c>
      <c r="K101" s="152">
        <v>0.39358026214566905</v>
      </c>
      <c r="L101" s="152">
        <v>0.53857526864315253</v>
      </c>
      <c r="M101" s="152">
        <v>0.3432094572454602</v>
      </c>
      <c r="N101" s="471">
        <f t="shared" si="3"/>
        <v>0.32845968612834514</v>
      </c>
      <c r="O101" s="152">
        <v>3.8473756479098807E-2</v>
      </c>
      <c r="P101" s="152">
        <v>0.39358026214566905</v>
      </c>
      <c r="Q101" s="152">
        <v>0.53857526864315253</v>
      </c>
      <c r="R101" s="152">
        <v>0.3432094572454602</v>
      </c>
      <c r="S101" s="152">
        <v>0.03</v>
      </c>
      <c r="T101" s="152">
        <v>0</v>
      </c>
      <c r="U101" s="473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4" t="s">
        <v>23</v>
      </c>
    </row>
    <row r="102" spans="1:27" ht="14.45" hidden="1">
      <c r="A102" s="24">
        <v>1101</v>
      </c>
      <c r="B102" s="24">
        <v>1101</v>
      </c>
      <c r="C102" s="468" t="s">
        <v>498</v>
      </c>
      <c r="D102" t="s">
        <v>154</v>
      </c>
      <c r="E102" s="469">
        <v>3</v>
      </c>
      <c r="F102" s="470">
        <v>20.5</v>
      </c>
      <c r="G102">
        <v>1</v>
      </c>
      <c r="H102">
        <v>1</v>
      </c>
      <c r="I102" s="471">
        <f t="shared" si="2"/>
        <v>0.32845968612834514</v>
      </c>
      <c r="J102" s="152">
        <v>3.8473756479098807E-2</v>
      </c>
      <c r="K102" s="152">
        <v>0.39358026214566905</v>
      </c>
      <c r="L102" s="152">
        <v>0.53857526864315253</v>
      </c>
      <c r="M102" s="152">
        <v>0.3432094572454602</v>
      </c>
      <c r="N102" s="471">
        <f t="shared" si="3"/>
        <v>0.32845968612834514</v>
      </c>
      <c r="O102" s="152">
        <v>3.8473756479098807E-2</v>
      </c>
      <c r="P102" s="152">
        <v>0.39358026214566905</v>
      </c>
      <c r="Q102" s="152">
        <v>0.53857526864315253</v>
      </c>
      <c r="R102" s="152">
        <v>0.3432094572454602</v>
      </c>
      <c r="S102" s="152">
        <v>0.03</v>
      </c>
      <c r="T102" s="152">
        <v>0</v>
      </c>
      <c r="U102" s="473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4" t="s">
        <v>23</v>
      </c>
    </row>
    <row r="103" spans="1:27" ht="14.45" hidden="1">
      <c r="A103" s="24">
        <v>1102</v>
      </c>
      <c r="B103" s="24">
        <v>1102</v>
      </c>
      <c r="C103" s="468" t="s">
        <v>499</v>
      </c>
      <c r="D103" t="s">
        <v>154</v>
      </c>
      <c r="E103" s="469">
        <v>3</v>
      </c>
      <c r="F103" s="470">
        <v>0</v>
      </c>
      <c r="G103">
        <v>1</v>
      </c>
      <c r="H103">
        <v>1</v>
      </c>
      <c r="I103" s="471">
        <f t="shared" si="2"/>
        <v>0.32845968612834514</v>
      </c>
      <c r="J103" s="152">
        <v>3.8473756479098807E-2</v>
      </c>
      <c r="K103" s="152">
        <v>0.39358026214566905</v>
      </c>
      <c r="L103" s="152">
        <v>0.53857526864315253</v>
      </c>
      <c r="M103" s="152">
        <v>0.3432094572454602</v>
      </c>
      <c r="N103" s="471">
        <f t="shared" si="3"/>
        <v>0.32845968612834514</v>
      </c>
      <c r="O103" s="152">
        <v>3.8473756479098807E-2</v>
      </c>
      <c r="P103" s="152">
        <v>0.39358026214566905</v>
      </c>
      <c r="Q103" s="152">
        <v>0.53857526864315253</v>
      </c>
      <c r="R103" s="152">
        <v>0.3432094572454602</v>
      </c>
      <c r="S103" s="152">
        <v>0.03</v>
      </c>
      <c r="T103" s="152">
        <v>0</v>
      </c>
      <c r="U103" s="473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4" t="s">
        <v>23</v>
      </c>
    </row>
    <row r="104" spans="1:27" ht="14.45" hidden="1">
      <c r="A104" s="24">
        <v>1103</v>
      </c>
      <c r="B104" s="24">
        <v>1103</v>
      </c>
      <c r="C104" s="468" t="s">
        <v>500</v>
      </c>
      <c r="D104" t="s">
        <v>154</v>
      </c>
      <c r="E104" s="469">
        <v>3</v>
      </c>
      <c r="F104" s="470">
        <v>25</v>
      </c>
      <c r="G104">
        <v>1</v>
      </c>
      <c r="H104">
        <v>1</v>
      </c>
      <c r="I104" s="471">
        <f t="shared" si="2"/>
        <v>0.32845968612834514</v>
      </c>
      <c r="J104" s="152">
        <v>3.8473756479098807E-2</v>
      </c>
      <c r="K104" s="152">
        <v>0.39358026214566905</v>
      </c>
      <c r="L104" s="152">
        <v>0.53857526864315253</v>
      </c>
      <c r="M104" s="152">
        <v>0.3432094572454602</v>
      </c>
      <c r="N104" s="471">
        <f t="shared" si="3"/>
        <v>0.32845968612834514</v>
      </c>
      <c r="O104" s="152">
        <v>3.8473756479098807E-2</v>
      </c>
      <c r="P104" s="152">
        <v>0.39358026214566905</v>
      </c>
      <c r="Q104" s="152">
        <v>0.53857526864315253</v>
      </c>
      <c r="R104" s="152">
        <v>0.3432094572454602</v>
      </c>
      <c r="S104" s="152">
        <v>0.03</v>
      </c>
      <c r="T104" s="152">
        <v>0</v>
      </c>
      <c r="U104" s="473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4" t="s">
        <v>23</v>
      </c>
    </row>
    <row r="105" spans="1:27" ht="14.45" hidden="1">
      <c r="A105" s="24">
        <v>1104</v>
      </c>
      <c r="B105" s="24">
        <v>1104</v>
      </c>
      <c r="C105" s="468" t="s">
        <v>501</v>
      </c>
      <c r="D105" t="s">
        <v>154</v>
      </c>
      <c r="E105" s="469">
        <v>3</v>
      </c>
      <c r="F105" s="470">
        <v>0</v>
      </c>
      <c r="G105">
        <v>1</v>
      </c>
      <c r="H105">
        <v>1</v>
      </c>
      <c r="I105" s="471">
        <f t="shared" si="2"/>
        <v>0.32845968612834514</v>
      </c>
      <c r="J105" s="152">
        <v>3.8473756479098807E-2</v>
      </c>
      <c r="K105" s="152">
        <v>0.39358026214566905</v>
      </c>
      <c r="L105" s="152">
        <v>0.53857526864315253</v>
      </c>
      <c r="M105" s="152">
        <v>0.3432094572454602</v>
      </c>
      <c r="N105" s="471">
        <f t="shared" si="3"/>
        <v>0.32845968612834514</v>
      </c>
      <c r="O105" s="152">
        <v>3.8473756479098807E-2</v>
      </c>
      <c r="P105" s="152">
        <v>0.39358026214566905</v>
      </c>
      <c r="Q105" s="152">
        <v>0.53857526864315253</v>
      </c>
      <c r="R105" s="152">
        <v>0.3432094572454602</v>
      </c>
      <c r="S105" s="152">
        <v>0.03</v>
      </c>
      <c r="T105" s="152">
        <v>0</v>
      </c>
      <c r="U105" s="473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4" t="s">
        <v>23</v>
      </c>
    </row>
    <row r="106" spans="1:27" ht="14.45" hidden="1">
      <c r="A106" s="24">
        <v>1105</v>
      </c>
      <c r="B106" s="24">
        <v>1105</v>
      </c>
      <c r="C106" s="468" t="s">
        <v>502</v>
      </c>
      <c r="D106" t="s">
        <v>148</v>
      </c>
      <c r="E106" s="469">
        <v>1</v>
      </c>
      <c r="F106" s="470">
        <v>44</v>
      </c>
      <c r="G106">
        <v>1</v>
      </c>
      <c r="H106">
        <v>1</v>
      </c>
      <c r="I106" s="471">
        <f t="shared" si="2"/>
        <v>0.32845968612834514</v>
      </c>
      <c r="J106" s="152">
        <v>3.8473756479098807E-2</v>
      </c>
      <c r="K106" s="152">
        <v>0.39358026214566905</v>
      </c>
      <c r="L106" s="152">
        <v>0.53857526864315253</v>
      </c>
      <c r="M106" s="152">
        <v>0.3432094572454602</v>
      </c>
      <c r="N106" s="471">
        <f t="shared" si="3"/>
        <v>0.32845968612834514</v>
      </c>
      <c r="O106" s="152">
        <v>3.8473756479098807E-2</v>
      </c>
      <c r="P106" s="152">
        <v>0.39358026214566905</v>
      </c>
      <c r="Q106" s="152">
        <v>0.53857526864315253</v>
      </c>
      <c r="R106" s="152">
        <v>0.3432094572454602</v>
      </c>
      <c r="S106" s="152">
        <v>0.03</v>
      </c>
      <c r="T106" s="152">
        <v>0</v>
      </c>
      <c r="U106" s="473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4" t="s">
        <v>23</v>
      </c>
    </row>
    <row r="107" spans="1:27" ht="14.45" hidden="1">
      <c r="A107" s="24">
        <v>1106</v>
      </c>
      <c r="B107" s="24">
        <v>1106</v>
      </c>
      <c r="C107" s="468" t="s">
        <v>503</v>
      </c>
      <c r="D107" t="s">
        <v>148</v>
      </c>
      <c r="E107" s="469">
        <v>1</v>
      </c>
      <c r="F107" s="470">
        <v>0</v>
      </c>
      <c r="G107">
        <v>1</v>
      </c>
      <c r="H107">
        <v>1</v>
      </c>
      <c r="I107" s="471">
        <f t="shared" si="2"/>
        <v>0.32845968612834514</v>
      </c>
      <c r="J107" s="152">
        <v>3.8473756479098807E-2</v>
      </c>
      <c r="K107" s="152">
        <v>0.39358026214566905</v>
      </c>
      <c r="L107" s="152">
        <v>0.53857526864315253</v>
      </c>
      <c r="M107" s="152">
        <v>0.3432094572454602</v>
      </c>
      <c r="N107" s="471">
        <f t="shared" si="3"/>
        <v>0.32845968612834514</v>
      </c>
      <c r="O107" s="152">
        <v>3.8473756479098807E-2</v>
      </c>
      <c r="P107" s="152">
        <v>0.39358026214566905</v>
      </c>
      <c r="Q107" s="152">
        <v>0.53857526864315253</v>
      </c>
      <c r="R107" s="152">
        <v>0.3432094572454602</v>
      </c>
      <c r="S107" s="152">
        <v>0.03</v>
      </c>
      <c r="T107" s="152">
        <v>0</v>
      </c>
      <c r="U107" s="473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4" t="s">
        <v>23</v>
      </c>
    </row>
    <row r="108" spans="1:27" ht="14.45" hidden="1">
      <c r="A108" s="24">
        <v>1107</v>
      </c>
      <c r="B108" s="24">
        <v>1107</v>
      </c>
      <c r="C108" s="468" t="s">
        <v>504</v>
      </c>
      <c r="D108" t="s">
        <v>154</v>
      </c>
      <c r="E108" s="469">
        <v>3</v>
      </c>
      <c r="F108" s="470">
        <v>18</v>
      </c>
      <c r="G108">
        <v>1</v>
      </c>
      <c r="H108">
        <v>1</v>
      </c>
      <c r="I108" s="471">
        <f t="shared" si="2"/>
        <v>0.32845968612834514</v>
      </c>
      <c r="J108" s="152">
        <v>3.8473756479098807E-2</v>
      </c>
      <c r="K108" s="152">
        <v>0.39358026214566905</v>
      </c>
      <c r="L108" s="152">
        <v>0.53857526864315253</v>
      </c>
      <c r="M108" s="152">
        <v>0.3432094572454602</v>
      </c>
      <c r="N108" s="471">
        <f t="shared" si="3"/>
        <v>0.32845968612834514</v>
      </c>
      <c r="O108" s="152">
        <v>3.8473756479098807E-2</v>
      </c>
      <c r="P108" s="152">
        <v>0.39358026214566905</v>
      </c>
      <c r="Q108" s="152">
        <v>0.53857526864315253</v>
      </c>
      <c r="R108" s="152">
        <v>0.3432094572454602</v>
      </c>
      <c r="S108" s="152">
        <v>0.03</v>
      </c>
      <c r="T108" s="152">
        <v>0</v>
      </c>
      <c r="U108" s="473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4" t="s">
        <v>23</v>
      </c>
    </row>
    <row r="109" spans="1:27" ht="14.45" hidden="1">
      <c r="A109" s="24">
        <v>1108</v>
      </c>
      <c r="B109" s="24">
        <v>1108</v>
      </c>
      <c r="C109" s="468" t="s">
        <v>505</v>
      </c>
      <c r="D109" t="s">
        <v>154</v>
      </c>
      <c r="E109" s="469">
        <v>3</v>
      </c>
      <c r="F109" s="470">
        <v>0</v>
      </c>
      <c r="G109">
        <v>1</v>
      </c>
      <c r="H109">
        <v>1</v>
      </c>
      <c r="I109" s="471">
        <f t="shared" si="2"/>
        <v>0.32845968612834514</v>
      </c>
      <c r="J109" s="152">
        <v>3.8473756479098807E-2</v>
      </c>
      <c r="K109" s="152">
        <v>0.39358026214566905</v>
      </c>
      <c r="L109" s="152">
        <v>0.53857526864315253</v>
      </c>
      <c r="M109" s="152">
        <v>0.3432094572454602</v>
      </c>
      <c r="N109" s="471">
        <f t="shared" si="3"/>
        <v>0.32845968612834514</v>
      </c>
      <c r="O109" s="152">
        <v>3.8473756479098807E-2</v>
      </c>
      <c r="P109" s="152">
        <v>0.39358026214566905</v>
      </c>
      <c r="Q109" s="152">
        <v>0.53857526864315253</v>
      </c>
      <c r="R109" s="152">
        <v>0.3432094572454602</v>
      </c>
      <c r="S109" s="152">
        <v>0.03</v>
      </c>
      <c r="T109" s="152">
        <v>0</v>
      </c>
      <c r="U109" s="473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4" t="s">
        <v>23</v>
      </c>
    </row>
    <row r="110" spans="1:27" ht="14.45" hidden="1">
      <c r="A110" s="24">
        <v>1109</v>
      </c>
      <c r="B110" s="24">
        <v>1109</v>
      </c>
      <c r="C110" s="468" t="s">
        <v>506</v>
      </c>
      <c r="D110" t="s">
        <v>148</v>
      </c>
      <c r="E110" s="469">
        <v>1</v>
      </c>
      <c r="F110" s="470">
        <v>24</v>
      </c>
      <c r="G110">
        <v>1</v>
      </c>
      <c r="H110">
        <v>1</v>
      </c>
      <c r="I110" s="471">
        <f t="shared" si="2"/>
        <v>0.32845968612834514</v>
      </c>
      <c r="J110" s="152">
        <v>3.8473756479098807E-2</v>
      </c>
      <c r="K110" s="152">
        <v>0.39358026214566905</v>
      </c>
      <c r="L110" s="152">
        <v>0.53857526864315253</v>
      </c>
      <c r="M110" s="152">
        <v>0.3432094572454602</v>
      </c>
      <c r="N110" s="471">
        <f t="shared" si="3"/>
        <v>0.32845968612834514</v>
      </c>
      <c r="O110" s="152">
        <v>3.8473756479098807E-2</v>
      </c>
      <c r="P110" s="152">
        <v>0.39358026214566905</v>
      </c>
      <c r="Q110" s="152">
        <v>0.53857526864315253</v>
      </c>
      <c r="R110" s="152">
        <v>0.3432094572454602</v>
      </c>
      <c r="S110" s="152">
        <v>0.03</v>
      </c>
      <c r="T110" s="152">
        <v>0</v>
      </c>
      <c r="U110" s="473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4" t="s">
        <v>23</v>
      </c>
    </row>
    <row r="111" spans="1:27" ht="14.45" hidden="1">
      <c r="A111" s="24">
        <v>1110</v>
      </c>
      <c r="B111" s="24">
        <v>1110</v>
      </c>
      <c r="C111" s="468" t="s">
        <v>507</v>
      </c>
      <c r="D111" t="s">
        <v>148</v>
      </c>
      <c r="E111" s="469">
        <v>1</v>
      </c>
      <c r="F111" s="470">
        <v>0</v>
      </c>
      <c r="G111">
        <v>1</v>
      </c>
      <c r="H111">
        <v>1</v>
      </c>
      <c r="I111" s="471">
        <f t="shared" si="2"/>
        <v>0.32845968612834514</v>
      </c>
      <c r="J111" s="152">
        <v>3.8473756479098807E-2</v>
      </c>
      <c r="K111" s="152">
        <v>0.39358026214566905</v>
      </c>
      <c r="L111" s="152">
        <v>0.53857526864315253</v>
      </c>
      <c r="M111" s="152">
        <v>0.3432094572454602</v>
      </c>
      <c r="N111" s="471">
        <f t="shared" si="3"/>
        <v>0.32845968612834514</v>
      </c>
      <c r="O111" s="152">
        <v>3.8473756479098807E-2</v>
      </c>
      <c r="P111" s="152">
        <v>0.39358026214566905</v>
      </c>
      <c r="Q111" s="152">
        <v>0.53857526864315253</v>
      </c>
      <c r="R111" s="152">
        <v>0.3432094572454602</v>
      </c>
      <c r="S111" s="152">
        <v>0.03</v>
      </c>
      <c r="T111" s="152">
        <v>0</v>
      </c>
      <c r="U111" s="473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4" t="s">
        <v>23</v>
      </c>
    </row>
    <row r="112" spans="1:27" ht="14.45" hidden="1">
      <c r="A112" s="24">
        <v>1111</v>
      </c>
      <c r="B112" s="24">
        <v>1111</v>
      </c>
      <c r="C112" s="468" t="s">
        <v>508</v>
      </c>
      <c r="D112" t="s">
        <v>148</v>
      </c>
      <c r="E112" s="469">
        <v>1</v>
      </c>
      <c r="F112" s="470">
        <v>79</v>
      </c>
      <c r="G112">
        <v>1</v>
      </c>
      <c r="H112">
        <v>1</v>
      </c>
      <c r="I112" s="471">
        <f t="shared" si="2"/>
        <v>0.32845968612834514</v>
      </c>
      <c r="J112" s="152">
        <v>3.8473756479098807E-2</v>
      </c>
      <c r="K112" s="152">
        <v>0.39358026214566905</v>
      </c>
      <c r="L112" s="152">
        <v>0.53857526864315253</v>
      </c>
      <c r="M112" s="152">
        <v>0.3432094572454602</v>
      </c>
      <c r="N112" s="471">
        <f t="shared" si="3"/>
        <v>0.32845968612834514</v>
      </c>
      <c r="O112" s="152">
        <v>3.8473756479098807E-2</v>
      </c>
      <c r="P112" s="152">
        <v>0.39358026214566905</v>
      </c>
      <c r="Q112" s="152">
        <v>0.53857526864315253</v>
      </c>
      <c r="R112" s="152">
        <v>0.3432094572454602</v>
      </c>
      <c r="S112" s="152">
        <v>0.03</v>
      </c>
      <c r="T112" s="152">
        <v>0</v>
      </c>
      <c r="U112" s="473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4" t="s">
        <v>23</v>
      </c>
    </row>
    <row r="113" spans="1:27" ht="14.45" hidden="1">
      <c r="A113" s="24">
        <v>1112</v>
      </c>
      <c r="B113" s="24">
        <v>1112</v>
      </c>
      <c r="C113" s="468" t="s">
        <v>509</v>
      </c>
      <c r="D113" t="s">
        <v>148</v>
      </c>
      <c r="E113" s="469">
        <v>1</v>
      </c>
      <c r="F113" s="470">
        <v>0</v>
      </c>
      <c r="G113">
        <v>1</v>
      </c>
      <c r="H113">
        <v>1</v>
      </c>
      <c r="I113" s="471">
        <f t="shared" si="2"/>
        <v>0.32845968612834514</v>
      </c>
      <c r="J113" s="152">
        <v>3.8473756479098807E-2</v>
      </c>
      <c r="K113" s="152">
        <v>0.39358026214566905</v>
      </c>
      <c r="L113" s="152">
        <v>0.53857526864315253</v>
      </c>
      <c r="M113" s="152">
        <v>0.3432094572454602</v>
      </c>
      <c r="N113" s="471">
        <f t="shared" si="3"/>
        <v>0.32845968612834514</v>
      </c>
      <c r="O113" s="152">
        <v>3.8473756479098807E-2</v>
      </c>
      <c r="P113" s="152">
        <v>0.39358026214566905</v>
      </c>
      <c r="Q113" s="152">
        <v>0.53857526864315253</v>
      </c>
      <c r="R113" s="152">
        <v>0.3432094572454602</v>
      </c>
      <c r="S113" s="152">
        <v>0.03</v>
      </c>
      <c r="T113" s="152">
        <v>0</v>
      </c>
      <c r="U113" s="473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4" t="s">
        <v>23</v>
      </c>
    </row>
    <row r="114" spans="1:27" ht="14.45" hidden="1">
      <c r="A114" s="24">
        <v>1113</v>
      </c>
      <c r="B114" s="24">
        <v>1113</v>
      </c>
      <c r="C114" s="468" t="s">
        <v>510</v>
      </c>
      <c r="D114" t="s">
        <v>148</v>
      </c>
      <c r="E114" s="469">
        <v>1</v>
      </c>
      <c r="F114" s="470">
        <v>12</v>
      </c>
      <c r="G114">
        <v>1</v>
      </c>
      <c r="H114">
        <v>1</v>
      </c>
      <c r="I114" s="471">
        <f t="shared" si="2"/>
        <v>0.32845968612834514</v>
      </c>
      <c r="J114" s="152">
        <v>3.8473756479098807E-2</v>
      </c>
      <c r="K114" s="152">
        <v>0.39358026214566905</v>
      </c>
      <c r="L114" s="152">
        <v>0.53857526864315253</v>
      </c>
      <c r="M114" s="152">
        <v>0.3432094572454602</v>
      </c>
      <c r="N114" s="471">
        <f t="shared" si="3"/>
        <v>0.32845968612834514</v>
      </c>
      <c r="O114" s="152">
        <v>3.8473756479098807E-2</v>
      </c>
      <c r="P114" s="152">
        <v>0.39358026214566905</v>
      </c>
      <c r="Q114" s="152">
        <v>0.53857526864315253</v>
      </c>
      <c r="R114" s="152">
        <v>0.3432094572454602</v>
      </c>
      <c r="S114" s="152">
        <v>0.03</v>
      </c>
      <c r="T114" s="152">
        <v>0</v>
      </c>
      <c r="U114" s="473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4" t="s">
        <v>23</v>
      </c>
    </row>
    <row r="115" spans="1:27" ht="14.45" hidden="1">
      <c r="A115" s="24">
        <v>1114</v>
      </c>
      <c r="B115" s="24">
        <v>1114</v>
      </c>
      <c r="C115" s="468" t="s">
        <v>511</v>
      </c>
      <c r="D115" t="s">
        <v>148</v>
      </c>
      <c r="E115" s="469">
        <v>1</v>
      </c>
      <c r="F115" s="470">
        <v>0</v>
      </c>
      <c r="G115">
        <v>1</v>
      </c>
      <c r="H115">
        <v>1</v>
      </c>
      <c r="I115" s="471">
        <f t="shared" si="2"/>
        <v>0.32845968612834514</v>
      </c>
      <c r="J115" s="152">
        <v>3.8473756479098807E-2</v>
      </c>
      <c r="K115" s="152">
        <v>0.39358026214566905</v>
      </c>
      <c r="L115" s="152">
        <v>0.53857526864315253</v>
      </c>
      <c r="M115" s="152">
        <v>0.3432094572454602</v>
      </c>
      <c r="N115" s="471">
        <f t="shared" si="3"/>
        <v>0.32845968612834514</v>
      </c>
      <c r="O115" s="152">
        <v>3.8473756479098807E-2</v>
      </c>
      <c r="P115" s="152">
        <v>0.39358026214566905</v>
      </c>
      <c r="Q115" s="152">
        <v>0.53857526864315253</v>
      </c>
      <c r="R115" s="152">
        <v>0.3432094572454602</v>
      </c>
      <c r="S115" s="152">
        <v>0.03</v>
      </c>
      <c r="T115" s="152">
        <v>0</v>
      </c>
      <c r="U115" s="473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4" t="s">
        <v>23</v>
      </c>
    </row>
    <row r="116" spans="1:27" ht="14.45" hidden="1">
      <c r="A116" s="24">
        <v>1115</v>
      </c>
      <c r="B116" s="24">
        <v>1115</v>
      </c>
      <c r="C116" s="468" t="s">
        <v>512</v>
      </c>
      <c r="D116" t="s">
        <v>148</v>
      </c>
      <c r="E116" s="469">
        <v>1</v>
      </c>
      <c r="F116" s="470">
        <v>54</v>
      </c>
      <c r="G116">
        <v>1</v>
      </c>
      <c r="H116">
        <v>1</v>
      </c>
      <c r="I116" s="471">
        <f t="shared" si="2"/>
        <v>0.32845968612834514</v>
      </c>
      <c r="J116" s="152">
        <v>3.8473756479098807E-2</v>
      </c>
      <c r="K116" s="152">
        <v>0.39358026214566905</v>
      </c>
      <c r="L116" s="152">
        <v>0.53857526864315253</v>
      </c>
      <c r="M116" s="152">
        <v>0.3432094572454602</v>
      </c>
      <c r="N116" s="471">
        <f t="shared" si="3"/>
        <v>0.32845968612834514</v>
      </c>
      <c r="O116" s="152">
        <v>3.8473756479098807E-2</v>
      </c>
      <c r="P116" s="152">
        <v>0.39358026214566905</v>
      </c>
      <c r="Q116" s="152">
        <v>0.53857526864315253</v>
      </c>
      <c r="R116" s="152">
        <v>0.3432094572454602</v>
      </c>
      <c r="S116" s="152">
        <v>0.03</v>
      </c>
      <c r="T116" s="152">
        <v>0</v>
      </c>
      <c r="U116" s="473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4" t="s">
        <v>23</v>
      </c>
    </row>
    <row r="117" spans="1:27" ht="14.45" hidden="1">
      <c r="A117" s="24">
        <v>1116</v>
      </c>
      <c r="B117" s="24">
        <v>1116</v>
      </c>
      <c r="C117" s="468" t="s">
        <v>513</v>
      </c>
      <c r="D117" t="s">
        <v>148</v>
      </c>
      <c r="E117" s="469">
        <v>1</v>
      </c>
      <c r="F117" s="470">
        <v>0</v>
      </c>
      <c r="G117">
        <v>1</v>
      </c>
      <c r="H117">
        <v>1</v>
      </c>
      <c r="I117" s="471">
        <f t="shared" si="2"/>
        <v>0.32845968612834514</v>
      </c>
      <c r="J117" s="152">
        <v>3.8473756479098807E-2</v>
      </c>
      <c r="K117" s="152">
        <v>0.39358026214566905</v>
      </c>
      <c r="L117" s="152">
        <v>0.53857526864315253</v>
      </c>
      <c r="M117" s="152">
        <v>0.3432094572454602</v>
      </c>
      <c r="N117" s="471">
        <f t="shared" si="3"/>
        <v>0.32845968612834514</v>
      </c>
      <c r="O117" s="152">
        <v>3.8473756479098807E-2</v>
      </c>
      <c r="P117" s="152">
        <v>0.39358026214566905</v>
      </c>
      <c r="Q117" s="152">
        <v>0.53857526864315253</v>
      </c>
      <c r="R117" s="152">
        <v>0.3432094572454602</v>
      </c>
      <c r="S117" s="152">
        <v>0.03</v>
      </c>
      <c r="T117" s="152">
        <v>0</v>
      </c>
      <c r="U117" s="473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4" t="s">
        <v>23</v>
      </c>
    </row>
    <row r="118" spans="1:27" ht="14.45" hidden="1">
      <c r="A118" s="24">
        <v>1117</v>
      </c>
      <c r="B118" s="24">
        <v>1117</v>
      </c>
      <c r="C118" s="468" t="s">
        <v>514</v>
      </c>
      <c r="D118" t="s">
        <v>154</v>
      </c>
      <c r="E118" s="469">
        <v>3</v>
      </c>
      <c r="F118" s="470">
        <v>0.874</v>
      </c>
      <c r="G118">
        <v>1</v>
      </c>
      <c r="H118">
        <v>1</v>
      </c>
      <c r="I118" s="471">
        <f t="shared" si="2"/>
        <v>0.32845968612834514</v>
      </c>
      <c r="J118" s="152">
        <v>3.8473756479098807E-2</v>
      </c>
      <c r="K118" s="152">
        <v>0.39358026214566905</v>
      </c>
      <c r="L118" s="152">
        <v>0.53857526864315253</v>
      </c>
      <c r="M118" s="152">
        <v>0.3432094572454602</v>
      </c>
      <c r="N118" s="471">
        <f t="shared" si="3"/>
        <v>0.32845968612834514</v>
      </c>
      <c r="O118" s="152">
        <v>3.8473756479098807E-2</v>
      </c>
      <c r="P118" s="152">
        <v>0.39358026214566905</v>
      </c>
      <c r="Q118" s="152">
        <v>0.53857526864315253</v>
      </c>
      <c r="R118" s="152">
        <v>0.3432094572454602</v>
      </c>
      <c r="S118" s="152">
        <v>0.03</v>
      </c>
      <c r="T118" s="152">
        <v>0</v>
      </c>
      <c r="U118" s="473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4" t="s">
        <v>23</v>
      </c>
    </row>
    <row r="119" spans="1:27" ht="14.45" hidden="1">
      <c r="A119" s="24">
        <v>1118</v>
      </c>
      <c r="B119" s="24">
        <v>1118</v>
      </c>
      <c r="C119" s="468" t="s">
        <v>515</v>
      </c>
      <c r="D119" t="s">
        <v>154</v>
      </c>
      <c r="E119" s="469">
        <v>3</v>
      </c>
      <c r="F119" s="470">
        <v>0</v>
      </c>
      <c r="G119">
        <v>1</v>
      </c>
      <c r="H119">
        <v>1</v>
      </c>
      <c r="I119" s="471">
        <f t="shared" si="2"/>
        <v>0.32845968612834514</v>
      </c>
      <c r="J119" s="152">
        <v>3.8473756479098807E-2</v>
      </c>
      <c r="K119" s="152">
        <v>0.39358026214566905</v>
      </c>
      <c r="L119" s="152">
        <v>0.53857526864315253</v>
      </c>
      <c r="M119" s="152">
        <v>0.3432094572454602</v>
      </c>
      <c r="N119" s="471">
        <f t="shared" si="3"/>
        <v>0.32845968612834514</v>
      </c>
      <c r="O119" s="152">
        <v>3.8473756479098807E-2</v>
      </c>
      <c r="P119" s="152">
        <v>0.39358026214566905</v>
      </c>
      <c r="Q119" s="152">
        <v>0.53857526864315253</v>
      </c>
      <c r="R119" s="152">
        <v>0.3432094572454602</v>
      </c>
      <c r="S119" s="152">
        <v>0.03</v>
      </c>
      <c r="T119" s="152">
        <v>0</v>
      </c>
      <c r="U119" s="473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4" t="s">
        <v>23</v>
      </c>
    </row>
    <row r="120" spans="1:27" ht="14.45" hidden="1">
      <c r="A120" s="24">
        <v>1119</v>
      </c>
      <c r="B120" s="24">
        <v>1119</v>
      </c>
      <c r="C120" s="468" t="s">
        <v>516</v>
      </c>
      <c r="D120" t="s">
        <v>148</v>
      </c>
      <c r="E120" s="469">
        <v>1</v>
      </c>
      <c r="F120" s="470">
        <v>34.209424083769633</v>
      </c>
      <c r="G120">
        <v>1</v>
      </c>
      <c r="H120">
        <v>1</v>
      </c>
      <c r="I120" s="471">
        <f t="shared" si="2"/>
        <v>0.32845968612834514</v>
      </c>
      <c r="J120" s="152">
        <v>3.8473756479098807E-2</v>
      </c>
      <c r="K120" s="152">
        <v>0.39358026214566905</v>
      </c>
      <c r="L120" s="152">
        <v>0.53857526864315253</v>
      </c>
      <c r="M120" s="152">
        <v>0.3432094572454602</v>
      </c>
      <c r="N120" s="471">
        <f t="shared" si="3"/>
        <v>0.32845968612834514</v>
      </c>
      <c r="O120" s="152">
        <v>3.8473756479098807E-2</v>
      </c>
      <c r="P120" s="152">
        <v>0.39358026214566905</v>
      </c>
      <c r="Q120" s="152">
        <v>0.53857526864315253</v>
      </c>
      <c r="R120" s="152">
        <v>0.3432094572454602</v>
      </c>
      <c r="S120" s="152">
        <v>0.03</v>
      </c>
      <c r="T120" s="152">
        <v>0</v>
      </c>
      <c r="U120" s="473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4" t="s">
        <v>23</v>
      </c>
    </row>
    <row r="121" spans="1:27" ht="14.45" hidden="1">
      <c r="A121" s="24">
        <v>1120</v>
      </c>
      <c r="B121" s="24">
        <v>1120</v>
      </c>
      <c r="C121" s="468" t="s">
        <v>517</v>
      </c>
      <c r="D121" t="s">
        <v>148</v>
      </c>
      <c r="E121" s="469">
        <v>1</v>
      </c>
      <c r="F121" s="470">
        <v>19.790575916230367</v>
      </c>
      <c r="G121">
        <v>1</v>
      </c>
      <c r="H121">
        <v>1</v>
      </c>
      <c r="I121" s="471">
        <f t="shared" si="2"/>
        <v>0.32845968612834514</v>
      </c>
      <c r="J121" s="152">
        <v>3.8473756479098807E-2</v>
      </c>
      <c r="K121" s="152">
        <v>0.39358026214566905</v>
      </c>
      <c r="L121" s="152">
        <v>0.53857526864315253</v>
      </c>
      <c r="M121" s="152">
        <v>0.3432094572454602</v>
      </c>
      <c r="N121" s="471">
        <f t="shared" si="3"/>
        <v>0.32845968612834514</v>
      </c>
      <c r="O121" s="152">
        <v>3.8473756479098807E-2</v>
      </c>
      <c r="P121" s="152">
        <v>0.39358026214566905</v>
      </c>
      <c r="Q121" s="152">
        <v>0.53857526864315253</v>
      </c>
      <c r="R121" s="152">
        <v>0.3432094572454602</v>
      </c>
      <c r="S121" s="152">
        <v>0.03</v>
      </c>
      <c r="T121" s="152">
        <v>0</v>
      </c>
      <c r="U121" s="473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4" t="s">
        <v>23</v>
      </c>
    </row>
    <row r="122" spans="1:27" ht="14.45" hidden="1">
      <c r="A122" s="24">
        <v>1121</v>
      </c>
      <c r="B122" s="24">
        <v>1121</v>
      </c>
      <c r="C122" s="468" t="s">
        <v>518</v>
      </c>
      <c r="D122" t="s">
        <v>148</v>
      </c>
      <c r="E122" s="469">
        <v>1</v>
      </c>
      <c r="F122" s="470">
        <v>10.28947368421052</v>
      </c>
      <c r="G122">
        <v>1</v>
      </c>
      <c r="H122">
        <v>1</v>
      </c>
      <c r="I122" s="471">
        <f t="shared" si="2"/>
        <v>0.32845968612834514</v>
      </c>
      <c r="J122" s="152">
        <v>3.8473756479098807E-2</v>
      </c>
      <c r="K122" s="152">
        <v>0.39358026214566905</v>
      </c>
      <c r="L122" s="152">
        <v>0.53857526864315253</v>
      </c>
      <c r="M122" s="152">
        <v>0.3432094572454602</v>
      </c>
      <c r="N122" s="471">
        <f t="shared" si="3"/>
        <v>0.32845968612834514</v>
      </c>
      <c r="O122" s="152">
        <v>3.8473756479098807E-2</v>
      </c>
      <c r="P122" s="152">
        <v>0.39358026214566905</v>
      </c>
      <c r="Q122" s="152">
        <v>0.53857526864315253</v>
      </c>
      <c r="R122" s="152">
        <v>0.3432094572454602</v>
      </c>
      <c r="S122" s="152">
        <v>0.03</v>
      </c>
      <c r="T122" s="152">
        <v>0</v>
      </c>
      <c r="U122" s="473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4" t="s">
        <v>23</v>
      </c>
    </row>
    <row r="123" spans="1:27" ht="14.45" hidden="1">
      <c r="A123" s="24">
        <v>1122</v>
      </c>
      <c r="B123" s="24">
        <v>1122</v>
      </c>
      <c r="C123" s="468" t="s">
        <v>519</v>
      </c>
      <c r="D123" t="s">
        <v>148</v>
      </c>
      <c r="E123" s="469">
        <v>1</v>
      </c>
      <c r="F123" s="470">
        <v>81.71052631578948</v>
      </c>
      <c r="G123">
        <v>1</v>
      </c>
      <c r="H123">
        <v>1</v>
      </c>
      <c r="I123" s="471">
        <f t="shared" si="2"/>
        <v>0.32845968612834514</v>
      </c>
      <c r="J123" s="152">
        <v>3.8473756479098807E-2</v>
      </c>
      <c r="K123" s="152">
        <v>0.39358026214566905</v>
      </c>
      <c r="L123" s="152">
        <v>0.53857526864315253</v>
      </c>
      <c r="M123" s="152">
        <v>0.3432094572454602</v>
      </c>
      <c r="N123" s="471">
        <f t="shared" si="3"/>
        <v>0.32845968612834514</v>
      </c>
      <c r="O123" s="152">
        <v>3.8473756479098807E-2</v>
      </c>
      <c r="P123" s="152">
        <v>0.39358026214566905</v>
      </c>
      <c r="Q123" s="152">
        <v>0.53857526864315253</v>
      </c>
      <c r="R123" s="152">
        <v>0.3432094572454602</v>
      </c>
      <c r="S123" s="152">
        <v>0.03</v>
      </c>
      <c r="T123" s="152">
        <v>0</v>
      </c>
      <c r="U123" s="473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4" t="s">
        <v>23</v>
      </c>
    </row>
    <row r="124" spans="1:27" ht="14.45" hidden="1">
      <c r="A124" s="24">
        <v>1123</v>
      </c>
      <c r="B124" s="24">
        <v>1123</v>
      </c>
      <c r="C124" s="468" t="s">
        <v>520</v>
      </c>
      <c r="D124" t="s">
        <v>148</v>
      </c>
      <c r="E124" s="469">
        <v>1</v>
      </c>
      <c r="F124" s="470">
        <v>15</v>
      </c>
      <c r="G124">
        <v>1</v>
      </c>
      <c r="H124">
        <v>1</v>
      </c>
      <c r="I124" s="471">
        <f t="shared" si="2"/>
        <v>0.32845968612834514</v>
      </c>
      <c r="J124" s="152">
        <v>3.8473756479098807E-2</v>
      </c>
      <c r="K124" s="152">
        <v>0.39358026214566905</v>
      </c>
      <c r="L124" s="152">
        <v>0.53857526864315253</v>
      </c>
      <c r="M124" s="152">
        <v>0.3432094572454602</v>
      </c>
      <c r="N124" s="471">
        <f t="shared" si="3"/>
        <v>0.32845968612834514</v>
      </c>
      <c r="O124" s="152">
        <v>3.8473756479098807E-2</v>
      </c>
      <c r="P124" s="152">
        <v>0.39358026214566905</v>
      </c>
      <c r="Q124" s="152">
        <v>0.53857526864315253</v>
      </c>
      <c r="R124" s="152">
        <v>0.3432094572454602</v>
      </c>
      <c r="S124" s="152">
        <v>0.03</v>
      </c>
      <c r="T124" s="152">
        <v>0</v>
      </c>
      <c r="U124" s="473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4" t="s">
        <v>23</v>
      </c>
    </row>
    <row r="125" spans="1:27" ht="14.45" hidden="1">
      <c r="A125" s="24">
        <v>1124</v>
      </c>
      <c r="B125" s="24">
        <v>1124</v>
      </c>
      <c r="C125" s="468" t="s">
        <v>521</v>
      </c>
      <c r="D125" t="s">
        <v>148</v>
      </c>
      <c r="E125" s="469">
        <v>1</v>
      </c>
      <c r="F125" s="470">
        <v>0</v>
      </c>
      <c r="G125">
        <v>1</v>
      </c>
      <c r="H125">
        <v>1</v>
      </c>
      <c r="I125" s="471">
        <f t="shared" si="2"/>
        <v>0.32845968612834514</v>
      </c>
      <c r="J125" s="152">
        <v>3.8473756479098807E-2</v>
      </c>
      <c r="K125" s="152">
        <v>0.39358026214566905</v>
      </c>
      <c r="L125" s="152">
        <v>0.53857526864315253</v>
      </c>
      <c r="M125" s="152">
        <v>0.3432094572454602</v>
      </c>
      <c r="N125" s="471">
        <f t="shared" si="3"/>
        <v>0.32845968612834514</v>
      </c>
      <c r="O125" s="152">
        <v>3.8473756479098807E-2</v>
      </c>
      <c r="P125" s="152">
        <v>0.39358026214566905</v>
      </c>
      <c r="Q125" s="152">
        <v>0.53857526864315253</v>
      </c>
      <c r="R125" s="152">
        <v>0.3432094572454602</v>
      </c>
      <c r="S125" s="152">
        <v>0.03</v>
      </c>
      <c r="T125" s="152">
        <v>0</v>
      </c>
      <c r="U125" s="473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4" t="s">
        <v>23</v>
      </c>
    </row>
    <row r="126" spans="1:27" ht="14.45" hidden="1">
      <c r="A126" s="24">
        <v>1125</v>
      </c>
      <c r="B126" s="24">
        <v>1125</v>
      </c>
      <c r="C126" s="468" t="s">
        <v>522</v>
      </c>
      <c r="D126" t="s">
        <v>148</v>
      </c>
      <c r="E126" s="469">
        <v>1</v>
      </c>
      <c r="F126" s="470">
        <v>22.659574468085108</v>
      </c>
      <c r="G126">
        <v>1</v>
      </c>
      <c r="H126">
        <v>1</v>
      </c>
      <c r="I126" s="471">
        <f t="shared" si="2"/>
        <v>0.32845968612834514</v>
      </c>
      <c r="J126" s="152">
        <v>3.8473756479098807E-2</v>
      </c>
      <c r="K126" s="152">
        <v>0.39358026214566905</v>
      </c>
      <c r="L126" s="152">
        <v>0.53857526864315253</v>
      </c>
      <c r="M126" s="152">
        <v>0.3432094572454602</v>
      </c>
      <c r="N126" s="471">
        <f t="shared" si="3"/>
        <v>0.32845968612834514</v>
      </c>
      <c r="O126" s="152">
        <v>3.8473756479098807E-2</v>
      </c>
      <c r="P126" s="152">
        <v>0.39358026214566905</v>
      </c>
      <c r="Q126" s="152">
        <v>0.53857526864315253</v>
      </c>
      <c r="R126" s="152">
        <v>0.3432094572454602</v>
      </c>
      <c r="S126" s="152">
        <v>0.03</v>
      </c>
      <c r="T126" s="152">
        <v>0</v>
      </c>
      <c r="U126" s="473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4" t="s">
        <v>23</v>
      </c>
    </row>
    <row r="127" spans="1:27" ht="14.45" hidden="1">
      <c r="A127" s="24">
        <v>1126</v>
      </c>
      <c r="B127" s="24">
        <v>1126</v>
      </c>
      <c r="C127" s="468" t="s">
        <v>523</v>
      </c>
      <c r="D127" t="s">
        <v>148</v>
      </c>
      <c r="E127" s="469">
        <v>1</v>
      </c>
      <c r="F127" s="470">
        <v>22.340425531914892</v>
      </c>
      <c r="G127">
        <v>1</v>
      </c>
      <c r="H127">
        <v>1</v>
      </c>
      <c r="I127" s="471">
        <f t="shared" si="2"/>
        <v>0.32845968612834514</v>
      </c>
      <c r="J127" s="152">
        <v>3.8473756479098807E-2</v>
      </c>
      <c r="K127" s="152">
        <v>0.39358026214566905</v>
      </c>
      <c r="L127" s="152">
        <v>0.53857526864315253</v>
      </c>
      <c r="M127" s="152">
        <v>0.3432094572454602</v>
      </c>
      <c r="N127" s="471">
        <f t="shared" si="3"/>
        <v>0.32845968612834514</v>
      </c>
      <c r="O127" s="152">
        <v>3.8473756479098807E-2</v>
      </c>
      <c r="P127" s="152">
        <v>0.39358026214566905</v>
      </c>
      <c r="Q127" s="152">
        <v>0.53857526864315253</v>
      </c>
      <c r="R127" s="152">
        <v>0.3432094572454602</v>
      </c>
      <c r="S127" s="152">
        <v>0.03</v>
      </c>
      <c r="T127" s="152">
        <v>0</v>
      </c>
      <c r="U127" s="473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4" t="s">
        <v>23</v>
      </c>
    </row>
    <row r="128" spans="1:27" ht="14.45" hidden="1">
      <c r="A128" s="24">
        <v>1127</v>
      </c>
      <c r="B128" s="24">
        <v>1127</v>
      </c>
      <c r="C128" s="468" t="s">
        <v>524</v>
      </c>
      <c r="D128" t="s">
        <v>151</v>
      </c>
      <c r="E128" s="469">
        <v>2</v>
      </c>
      <c r="F128" s="470">
        <v>250.994</v>
      </c>
      <c r="G128">
        <v>1</v>
      </c>
      <c r="H128">
        <v>1</v>
      </c>
      <c r="I128" s="471">
        <f t="shared" si="2"/>
        <v>0.32845968612834514</v>
      </c>
      <c r="J128" s="152">
        <v>3.8473756479098807E-2</v>
      </c>
      <c r="K128" s="152">
        <v>0.39358026214566905</v>
      </c>
      <c r="L128" s="152">
        <v>0.53857526864315253</v>
      </c>
      <c r="M128" s="152">
        <v>0.3432094572454602</v>
      </c>
      <c r="N128" s="471">
        <f t="shared" si="3"/>
        <v>0.32845968612834514</v>
      </c>
      <c r="O128" s="152">
        <v>3.8473756479098807E-2</v>
      </c>
      <c r="P128" s="152">
        <v>0.39358026214566905</v>
      </c>
      <c r="Q128" s="152">
        <v>0.53857526864315253</v>
      </c>
      <c r="R128" s="152">
        <v>0.3432094572454602</v>
      </c>
      <c r="S128" s="152">
        <v>0.03</v>
      </c>
      <c r="T128" s="152">
        <v>0</v>
      </c>
      <c r="U128" s="473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4" t="s">
        <v>23</v>
      </c>
    </row>
    <row r="129" spans="1:27" ht="14.45" hidden="1">
      <c r="A129" s="24">
        <v>1128</v>
      </c>
      <c r="B129" s="24">
        <v>1128</v>
      </c>
      <c r="C129" s="468" t="s">
        <v>525</v>
      </c>
      <c r="D129" t="s">
        <v>151</v>
      </c>
      <c r="E129" s="469">
        <v>2</v>
      </c>
      <c r="F129" s="470">
        <v>0</v>
      </c>
      <c r="G129">
        <v>1</v>
      </c>
      <c r="H129">
        <v>1</v>
      </c>
      <c r="I129" s="471">
        <f t="shared" si="2"/>
        <v>0.32845968612834514</v>
      </c>
      <c r="J129" s="152">
        <v>3.8473756479098807E-2</v>
      </c>
      <c r="K129" s="152">
        <v>0.39358026214566905</v>
      </c>
      <c r="L129" s="152">
        <v>0.53857526864315253</v>
      </c>
      <c r="M129" s="152">
        <v>0.3432094572454602</v>
      </c>
      <c r="N129" s="471">
        <f t="shared" si="3"/>
        <v>0.32845968612834514</v>
      </c>
      <c r="O129" s="152">
        <v>3.8473756479098807E-2</v>
      </c>
      <c r="P129" s="152">
        <v>0.39358026214566905</v>
      </c>
      <c r="Q129" s="152">
        <v>0.53857526864315253</v>
      </c>
      <c r="R129" s="152">
        <v>0.3432094572454602</v>
      </c>
      <c r="S129" s="152">
        <v>0.03</v>
      </c>
      <c r="T129" s="152">
        <v>0</v>
      </c>
      <c r="U129" s="473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4" t="s">
        <v>23</v>
      </c>
    </row>
    <row r="130" spans="1:27" ht="14.45" hidden="1">
      <c r="A130" s="24">
        <v>1129</v>
      </c>
      <c r="B130" s="24">
        <v>1129</v>
      </c>
      <c r="C130" s="468" t="s">
        <v>526</v>
      </c>
      <c r="D130" t="s">
        <v>148</v>
      </c>
      <c r="E130" s="469">
        <v>1</v>
      </c>
      <c r="F130" s="470">
        <v>72.432432432432435</v>
      </c>
      <c r="G130">
        <v>1</v>
      </c>
      <c r="H130">
        <v>1</v>
      </c>
      <c r="I130" s="471">
        <f t="shared" ref="I130:I193" si="4">AVERAGE(J130:M130)</f>
        <v>0.32845968612834514</v>
      </c>
      <c r="J130" s="152">
        <v>3.8473756479098807E-2</v>
      </c>
      <c r="K130" s="152">
        <v>0.39358026214566905</v>
      </c>
      <c r="L130" s="152">
        <v>0.53857526864315253</v>
      </c>
      <c r="M130" s="152">
        <v>0.3432094572454602</v>
      </c>
      <c r="N130" s="471">
        <f t="shared" ref="N130:N193" si="5">AVERAGE(O130:R130)</f>
        <v>0.32845968612834514</v>
      </c>
      <c r="O130" s="152">
        <v>3.8473756479098807E-2</v>
      </c>
      <c r="P130" s="152">
        <v>0.39358026214566905</v>
      </c>
      <c r="Q130" s="152">
        <v>0.53857526864315253</v>
      </c>
      <c r="R130" s="152">
        <v>0.3432094572454602</v>
      </c>
      <c r="S130" s="152">
        <v>0.03</v>
      </c>
      <c r="T130" s="152">
        <v>0</v>
      </c>
      <c r="U130" s="473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4" t="s">
        <v>23</v>
      </c>
    </row>
    <row r="131" spans="1:27" ht="14.45" hidden="1">
      <c r="A131" s="24">
        <v>1130</v>
      </c>
      <c r="B131" s="24">
        <v>1130</v>
      </c>
      <c r="C131" s="468" t="s">
        <v>527</v>
      </c>
      <c r="D131" t="s">
        <v>148</v>
      </c>
      <c r="E131" s="469">
        <v>1</v>
      </c>
      <c r="F131" s="470">
        <v>47.567567567567565</v>
      </c>
      <c r="G131">
        <v>1</v>
      </c>
      <c r="H131">
        <v>1</v>
      </c>
      <c r="I131" s="471">
        <f t="shared" si="4"/>
        <v>0.32845968612834514</v>
      </c>
      <c r="J131" s="152">
        <v>3.8473756479098807E-2</v>
      </c>
      <c r="K131" s="152">
        <v>0.39358026214566905</v>
      </c>
      <c r="L131" s="152">
        <v>0.53857526864315253</v>
      </c>
      <c r="M131" s="152">
        <v>0.3432094572454602</v>
      </c>
      <c r="N131" s="471">
        <f t="shared" si="5"/>
        <v>0.32845968612834514</v>
      </c>
      <c r="O131" s="152">
        <v>3.8473756479098807E-2</v>
      </c>
      <c r="P131" s="152">
        <v>0.39358026214566905</v>
      </c>
      <c r="Q131" s="152">
        <v>0.53857526864315253</v>
      </c>
      <c r="R131" s="152">
        <v>0.3432094572454602</v>
      </c>
      <c r="S131" s="152">
        <v>0.03</v>
      </c>
      <c r="T131" s="152">
        <v>0</v>
      </c>
      <c r="U131" s="473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4" t="s">
        <v>23</v>
      </c>
    </row>
    <row r="132" spans="1:27" ht="14.45" hidden="1">
      <c r="A132" s="24">
        <v>1131</v>
      </c>
      <c r="B132" s="24">
        <v>1131</v>
      </c>
      <c r="C132" s="468" t="s">
        <v>528</v>
      </c>
      <c r="D132" t="s">
        <v>148</v>
      </c>
      <c r="E132" s="469">
        <v>1</v>
      </c>
      <c r="F132" s="470">
        <v>18.370414814814811</v>
      </c>
      <c r="G132">
        <v>1</v>
      </c>
      <c r="H132">
        <v>1</v>
      </c>
      <c r="I132" s="471">
        <f t="shared" si="4"/>
        <v>0.32845968612834514</v>
      </c>
      <c r="J132" s="152">
        <v>3.8473756479098807E-2</v>
      </c>
      <c r="K132" s="152">
        <v>0.39358026214566905</v>
      </c>
      <c r="L132" s="152">
        <v>0.53857526864315253</v>
      </c>
      <c r="M132" s="152">
        <v>0.3432094572454602</v>
      </c>
      <c r="N132" s="471">
        <f t="shared" si="5"/>
        <v>0.32845968612834514</v>
      </c>
      <c r="O132" s="152">
        <v>3.8473756479098807E-2</v>
      </c>
      <c r="P132" s="152">
        <v>0.39358026214566905</v>
      </c>
      <c r="Q132" s="152">
        <v>0.53857526864315253</v>
      </c>
      <c r="R132" s="152">
        <v>0.3432094572454602</v>
      </c>
      <c r="S132" s="152">
        <v>0.03</v>
      </c>
      <c r="T132" s="152">
        <v>0</v>
      </c>
      <c r="U132" s="473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4" t="s">
        <v>23</v>
      </c>
    </row>
    <row r="133" spans="1:27" ht="14.45" hidden="1">
      <c r="A133" s="24">
        <v>1132</v>
      </c>
      <c r="B133" s="24">
        <v>1132</v>
      </c>
      <c r="C133" s="468" t="s">
        <v>529</v>
      </c>
      <c r="D133" t="s">
        <v>148</v>
      </c>
      <c r="E133" s="469">
        <v>1</v>
      </c>
      <c r="F133" s="470">
        <v>29.629585185185189</v>
      </c>
      <c r="G133">
        <v>1</v>
      </c>
      <c r="H133">
        <v>1</v>
      </c>
      <c r="I133" s="471">
        <f t="shared" si="4"/>
        <v>0.32845968612834514</v>
      </c>
      <c r="J133" s="152">
        <v>3.8473756479098807E-2</v>
      </c>
      <c r="K133" s="152">
        <v>0.39358026214566905</v>
      </c>
      <c r="L133" s="152">
        <v>0.53857526864315253</v>
      </c>
      <c r="M133" s="152">
        <v>0.3432094572454602</v>
      </c>
      <c r="N133" s="471">
        <f t="shared" si="5"/>
        <v>0.32845968612834514</v>
      </c>
      <c r="O133" s="152">
        <v>3.8473756479098807E-2</v>
      </c>
      <c r="P133" s="152">
        <v>0.39358026214566905</v>
      </c>
      <c r="Q133" s="152">
        <v>0.53857526864315253</v>
      </c>
      <c r="R133" s="152">
        <v>0.3432094572454602</v>
      </c>
      <c r="S133" s="152">
        <v>0.03</v>
      </c>
      <c r="T133" s="152">
        <v>0</v>
      </c>
      <c r="U133" s="473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4" t="s">
        <v>23</v>
      </c>
    </row>
    <row r="134" spans="1:27" ht="14.45" hidden="1">
      <c r="A134" s="24">
        <v>1133</v>
      </c>
      <c r="B134" s="24">
        <v>1133</v>
      </c>
      <c r="C134" s="468" t="s">
        <v>530</v>
      </c>
      <c r="D134" t="s">
        <v>148</v>
      </c>
      <c r="E134" s="469">
        <v>1</v>
      </c>
      <c r="F134" s="470">
        <v>15</v>
      </c>
      <c r="G134">
        <v>1</v>
      </c>
      <c r="H134">
        <v>1</v>
      </c>
      <c r="I134" s="471">
        <f t="shared" si="4"/>
        <v>0.32845968612834514</v>
      </c>
      <c r="J134" s="152">
        <v>3.8473756479098807E-2</v>
      </c>
      <c r="K134" s="152">
        <v>0.39358026214566905</v>
      </c>
      <c r="L134" s="152">
        <v>0.53857526864315253</v>
      </c>
      <c r="M134" s="152">
        <v>0.3432094572454602</v>
      </c>
      <c r="N134" s="471">
        <f t="shared" si="5"/>
        <v>0.32845968612834514</v>
      </c>
      <c r="O134" s="152">
        <v>3.8473756479098807E-2</v>
      </c>
      <c r="P134" s="152">
        <v>0.39358026214566905</v>
      </c>
      <c r="Q134" s="152">
        <v>0.53857526864315253</v>
      </c>
      <c r="R134" s="152">
        <v>0.3432094572454602</v>
      </c>
      <c r="S134" s="152">
        <v>0.03</v>
      </c>
      <c r="T134" s="152">
        <v>0</v>
      </c>
      <c r="U134" s="473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4" t="s">
        <v>23</v>
      </c>
    </row>
    <row r="135" spans="1:27" ht="14.45" hidden="1">
      <c r="A135" s="24">
        <v>1134</v>
      </c>
      <c r="B135" s="24">
        <v>1134</v>
      </c>
      <c r="C135" s="468" t="s">
        <v>531</v>
      </c>
      <c r="D135" t="s">
        <v>148</v>
      </c>
      <c r="E135" s="469">
        <v>1</v>
      </c>
      <c r="F135" s="470">
        <v>0</v>
      </c>
      <c r="G135">
        <v>1</v>
      </c>
      <c r="H135">
        <v>1</v>
      </c>
      <c r="I135" s="471">
        <f t="shared" si="4"/>
        <v>0.32845968612834514</v>
      </c>
      <c r="J135" s="152">
        <v>3.8473756479098807E-2</v>
      </c>
      <c r="K135" s="152">
        <v>0.39358026214566905</v>
      </c>
      <c r="L135" s="152">
        <v>0.53857526864315253</v>
      </c>
      <c r="M135" s="152">
        <v>0.3432094572454602</v>
      </c>
      <c r="N135" s="471">
        <f t="shared" si="5"/>
        <v>0.32845968612834514</v>
      </c>
      <c r="O135" s="152">
        <v>3.8473756479098807E-2</v>
      </c>
      <c r="P135" s="152">
        <v>0.39358026214566905</v>
      </c>
      <c r="Q135" s="152">
        <v>0.53857526864315253</v>
      </c>
      <c r="R135" s="152">
        <v>0.3432094572454602</v>
      </c>
      <c r="S135" s="152">
        <v>0.03</v>
      </c>
      <c r="T135" s="152">
        <v>0</v>
      </c>
      <c r="U135" s="473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4" t="s">
        <v>23</v>
      </c>
    </row>
    <row r="136" spans="1:27" ht="14.45" hidden="1">
      <c r="A136" s="24">
        <v>1135</v>
      </c>
      <c r="B136" s="24">
        <v>1135</v>
      </c>
      <c r="C136" s="468" t="s">
        <v>532</v>
      </c>
      <c r="D136" t="s">
        <v>148</v>
      </c>
      <c r="E136" s="469">
        <v>1</v>
      </c>
      <c r="F136" s="470">
        <v>50</v>
      </c>
      <c r="G136">
        <v>1</v>
      </c>
      <c r="H136">
        <v>1</v>
      </c>
      <c r="I136" s="471">
        <f t="shared" si="4"/>
        <v>0.32845968612834514</v>
      </c>
      <c r="J136" s="152">
        <v>3.8473756479098807E-2</v>
      </c>
      <c r="K136" s="152">
        <v>0.39358026214566905</v>
      </c>
      <c r="L136" s="152">
        <v>0.53857526864315253</v>
      </c>
      <c r="M136" s="152">
        <v>0.3432094572454602</v>
      </c>
      <c r="N136" s="471">
        <f t="shared" si="5"/>
        <v>0.32845968612834514</v>
      </c>
      <c r="O136" s="152">
        <v>3.8473756479098807E-2</v>
      </c>
      <c r="P136" s="152">
        <v>0.39358026214566905</v>
      </c>
      <c r="Q136" s="152">
        <v>0.53857526864315253</v>
      </c>
      <c r="R136" s="152">
        <v>0.3432094572454602</v>
      </c>
      <c r="S136" s="152">
        <v>0.03</v>
      </c>
      <c r="T136" s="152">
        <v>0</v>
      </c>
      <c r="U136" s="473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4" t="s">
        <v>23</v>
      </c>
    </row>
    <row r="137" spans="1:27" ht="14.45" hidden="1">
      <c r="A137" s="24">
        <v>1136</v>
      </c>
      <c r="B137" s="24">
        <v>1136</v>
      </c>
      <c r="C137" s="468" t="s">
        <v>533</v>
      </c>
      <c r="D137" t="s">
        <v>148</v>
      </c>
      <c r="E137" s="469">
        <v>1</v>
      </c>
      <c r="F137" s="470">
        <v>0</v>
      </c>
      <c r="G137">
        <v>1</v>
      </c>
      <c r="H137">
        <v>1</v>
      </c>
      <c r="I137" s="471">
        <f t="shared" si="4"/>
        <v>0.32845968612834514</v>
      </c>
      <c r="J137" s="152">
        <v>3.8473756479098807E-2</v>
      </c>
      <c r="K137" s="152">
        <v>0.39358026214566905</v>
      </c>
      <c r="L137" s="152">
        <v>0.53857526864315253</v>
      </c>
      <c r="M137" s="152">
        <v>0.3432094572454602</v>
      </c>
      <c r="N137" s="471">
        <f t="shared" si="5"/>
        <v>0.32845968612834514</v>
      </c>
      <c r="O137" s="152">
        <v>3.8473756479098807E-2</v>
      </c>
      <c r="P137" s="152">
        <v>0.39358026214566905</v>
      </c>
      <c r="Q137" s="152">
        <v>0.53857526864315253</v>
      </c>
      <c r="R137" s="152">
        <v>0.3432094572454602</v>
      </c>
      <c r="S137" s="152">
        <v>0.03</v>
      </c>
      <c r="T137" s="152">
        <v>0</v>
      </c>
      <c r="U137" s="473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4" t="s">
        <v>23</v>
      </c>
    </row>
    <row r="138" spans="1:27" ht="14.45" hidden="1">
      <c r="A138" s="24">
        <v>1137</v>
      </c>
      <c r="B138" s="24">
        <v>1137</v>
      </c>
      <c r="C138" s="468" t="s">
        <v>534</v>
      </c>
      <c r="D138" t="s">
        <v>148</v>
      </c>
      <c r="E138" s="469">
        <v>1</v>
      </c>
      <c r="F138" s="470">
        <v>63</v>
      </c>
      <c r="G138">
        <v>1</v>
      </c>
      <c r="H138">
        <v>1</v>
      </c>
      <c r="I138" s="471">
        <f t="shared" si="4"/>
        <v>0.32845968612834514</v>
      </c>
      <c r="J138" s="152">
        <v>3.8473756479098807E-2</v>
      </c>
      <c r="K138" s="152">
        <v>0.39358026214566905</v>
      </c>
      <c r="L138" s="152">
        <v>0.53857526864315253</v>
      </c>
      <c r="M138" s="152">
        <v>0.3432094572454602</v>
      </c>
      <c r="N138" s="471">
        <f t="shared" si="5"/>
        <v>0.32845968612834514</v>
      </c>
      <c r="O138" s="152">
        <v>3.8473756479098807E-2</v>
      </c>
      <c r="P138" s="152">
        <v>0.39358026214566905</v>
      </c>
      <c r="Q138" s="152">
        <v>0.53857526864315253</v>
      </c>
      <c r="R138" s="152">
        <v>0.3432094572454602</v>
      </c>
      <c r="S138" s="152">
        <v>0.03</v>
      </c>
      <c r="T138" s="152">
        <v>0</v>
      </c>
      <c r="U138" s="473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4" t="s">
        <v>23</v>
      </c>
    </row>
    <row r="139" spans="1:27" ht="14.45" hidden="1">
      <c r="A139" s="24">
        <v>1138</v>
      </c>
      <c r="B139" s="24">
        <v>1138</v>
      </c>
      <c r="C139" s="468" t="s">
        <v>535</v>
      </c>
      <c r="D139" t="s">
        <v>148</v>
      </c>
      <c r="E139" s="469">
        <v>1</v>
      </c>
      <c r="F139" s="470">
        <v>0</v>
      </c>
      <c r="G139">
        <v>1</v>
      </c>
      <c r="H139">
        <v>1</v>
      </c>
      <c r="I139" s="471">
        <f t="shared" si="4"/>
        <v>0.32845968612834514</v>
      </c>
      <c r="J139" s="152">
        <v>3.8473756479098807E-2</v>
      </c>
      <c r="K139" s="152">
        <v>0.39358026214566905</v>
      </c>
      <c r="L139" s="152">
        <v>0.53857526864315253</v>
      </c>
      <c r="M139" s="152">
        <v>0.3432094572454602</v>
      </c>
      <c r="N139" s="471">
        <f t="shared" si="5"/>
        <v>0.32845968612834514</v>
      </c>
      <c r="O139" s="152">
        <v>3.8473756479098807E-2</v>
      </c>
      <c r="P139" s="152">
        <v>0.39358026214566905</v>
      </c>
      <c r="Q139" s="152">
        <v>0.53857526864315253</v>
      </c>
      <c r="R139" s="152">
        <v>0.3432094572454602</v>
      </c>
      <c r="S139" s="152">
        <v>0.03</v>
      </c>
      <c r="T139" s="152">
        <v>0</v>
      </c>
      <c r="U139" s="473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4" t="s">
        <v>23</v>
      </c>
    </row>
    <row r="140" spans="1:27" ht="14.45" hidden="1">
      <c r="A140" s="24">
        <v>1139</v>
      </c>
      <c r="B140" s="24">
        <v>1139</v>
      </c>
      <c r="C140" s="468" t="s">
        <v>536</v>
      </c>
      <c r="D140" t="s">
        <v>148</v>
      </c>
      <c r="E140" s="469">
        <v>1</v>
      </c>
      <c r="F140" s="470">
        <v>28.046083048421053</v>
      </c>
      <c r="G140">
        <v>1</v>
      </c>
      <c r="H140">
        <v>1</v>
      </c>
      <c r="I140" s="471">
        <f t="shared" si="4"/>
        <v>0.32845968612834514</v>
      </c>
      <c r="J140" s="152">
        <v>3.8473756479098807E-2</v>
      </c>
      <c r="K140" s="152">
        <v>0.39358026214566905</v>
      </c>
      <c r="L140" s="152">
        <v>0.53857526864315253</v>
      </c>
      <c r="M140" s="152">
        <v>0.3432094572454602</v>
      </c>
      <c r="N140" s="471">
        <f t="shared" si="5"/>
        <v>0.32845968612834514</v>
      </c>
      <c r="O140" s="152">
        <v>3.8473756479098807E-2</v>
      </c>
      <c r="P140" s="152">
        <v>0.39358026214566905</v>
      </c>
      <c r="Q140" s="152">
        <v>0.53857526864315253</v>
      </c>
      <c r="R140" s="152">
        <v>0.3432094572454602</v>
      </c>
      <c r="S140" s="152">
        <v>0.03</v>
      </c>
      <c r="T140" s="152">
        <v>0</v>
      </c>
      <c r="U140" s="473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4" t="s">
        <v>23</v>
      </c>
    </row>
    <row r="141" spans="1:27" ht="14.45" hidden="1">
      <c r="A141" s="24">
        <v>1140</v>
      </c>
      <c r="B141" s="24">
        <v>1140</v>
      </c>
      <c r="C141" s="468" t="s">
        <v>537</v>
      </c>
      <c r="D141" t="s">
        <v>148</v>
      </c>
      <c r="E141" s="469">
        <v>1</v>
      </c>
      <c r="F141" s="470">
        <v>24.713916951578945</v>
      </c>
      <c r="G141">
        <v>1</v>
      </c>
      <c r="H141">
        <v>1</v>
      </c>
      <c r="I141" s="471">
        <f t="shared" si="4"/>
        <v>0.32845968612834514</v>
      </c>
      <c r="J141" s="152">
        <v>3.8473756479098807E-2</v>
      </c>
      <c r="K141" s="152">
        <v>0.39358026214566905</v>
      </c>
      <c r="L141" s="152">
        <v>0.53857526864315253</v>
      </c>
      <c r="M141" s="152">
        <v>0.3432094572454602</v>
      </c>
      <c r="N141" s="471">
        <f t="shared" si="5"/>
        <v>0.32845968612834514</v>
      </c>
      <c r="O141" s="152">
        <v>3.8473756479098807E-2</v>
      </c>
      <c r="P141" s="152">
        <v>0.39358026214566905</v>
      </c>
      <c r="Q141" s="152">
        <v>0.53857526864315253</v>
      </c>
      <c r="R141" s="152">
        <v>0.3432094572454602</v>
      </c>
      <c r="S141" s="152">
        <v>0.03</v>
      </c>
      <c r="T141" s="152">
        <v>0</v>
      </c>
      <c r="U141" s="473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4" t="s">
        <v>23</v>
      </c>
    </row>
    <row r="142" spans="1:27" ht="14.45" hidden="1">
      <c r="A142" s="24">
        <v>1141</v>
      </c>
      <c r="B142" s="24">
        <v>1141</v>
      </c>
      <c r="C142" s="468" t="s">
        <v>538</v>
      </c>
      <c r="D142" t="s">
        <v>148</v>
      </c>
      <c r="E142" s="469">
        <v>1</v>
      </c>
      <c r="F142" s="470">
        <v>24.4</v>
      </c>
      <c r="G142">
        <v>1</v>
      </c>
      <c r="H142">
        <v>1</v>
      </c>
      <c r="I142" s="471">
        <f t="shared" si="4"/>
        <v>0.32845968612834514</v>
      </c>
      <c r="J142" s="152">
        <v>3.8473756479098807E-2</v>
      </c>
      <c r="K142" s="152">
        <v>0.39358026214566905</v>
      </c>
      <c r="L142" s="152">
        <v>0.53857526864315253</v>
      </c>
      <c r="M142" s="152">
        <v>0.3432094572454602</v>
      </c>
      <c r="N142" s="471">
        <f t="shared" si="5"/>
        <v>0.32845968612834514</v>
      </c>
      <c r="O142" s="152">
        <v>3.8473756479098807E-2</v>
      </c>
      <c r="P142" s="152">
        <v>0.39358026214566905</v>
      </c>
      <c r="Q142" s="152">
        <v>0.53857526864315253</v>
      </c>
      <c r="R142" s="152">
        <v>0.3432094572454602</v>
      </c>
      <c r="S142" s="152">
        <v>0.03</v>
      </c>
      <c r="T142" s="152">
        <v>0</v>
      </c>
      <c r="U142" s="473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4" t="s">
        <v>23</v>
      </c>
    </row>
    <row r="143" spans="1:27" ht="14.45" hidden="1">
      <c r="A143" s="24">
        <v>1142</v>
      </c>
      <c r="B143" s="24">
        <v>1142</v>
      </c>
      <c r="C143" s="468" t="s">
        <v>539</v>
      </c>
      <c r="D143" t="s">
        <v>148</v>
      </c>
      <c r="E143" s="469">
        <v>1</v>
      </c>
      <c r="F143" s="470">
        <v>0</v>
      </c>
      <c r="G143">
        <v>1</v>
      </c>
      <c r="H143">
        <v>1</v>
      </c>
      <c r="I143" s="471">
        <f t="shared" si="4"/>
        <v>0.32845968612834514</v>
      </c>
      <c r="J143" s="152">
        <v>3.8473756479098807E-2</v>
      </c>
      <c r="K143" s="152">
        <v>0.39358026214566905</v>
      </c>
      <c r="L143" s="152">
        <v>0.53857526864315253</v>
      </c>
      <c r="M143" s="152">
        <v>0.3432094572454602</v>
      </c>
      <c r="N143" s="471">
        <f t="shared" si="5"/>
        <v>0.32845968612834514</v>
      </c>
      <c r="O143" s="152">
        <v>3.8473756479098807E-2</v>
      </c>
      <c r="P143" s="152">
        <v>0.39358026214566905</v>
      </c>
      <c r="Q143" s="152">
        <v>0.53857526864315253</v>
      </c>
      <c r="R143" s="152">
        <v>0.3432094572454602</v>
      </c>
      <c r="S143" s="152">
        <v>0.03</v>
      </c>
      <c r="T143" s="152">
        <v>0</v>
      </c>
      <c r="U143" s="473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4" t="s">
        <v>23</v>
      </c>
    </row>
    <row r="144" spans="1:27" ht="14.45" hidden="1">
      <c r="A144" s="24">
        <v>1143</v>
      </c>
      <c r="B144" s="24">
        <v>1143</v>
      </c>
      <c r="C144" s="468" t="s">
        <v>540</v>
      </c>
      <c r="D144" t="s">
        <v>154</v>
      </c>
      <c r="E144" s="469">
        <v>3</v>
      </c>
      <c r="F144" s="470">
        <v>8.8000000000000007</v>
      </c>
      <c r="G144">
        <v>1</v>
      </c>
      <c r="H144">
        <v>1</v>
      </c>
      <c r="I144" s="471">
        <f t="shared" si="4"/>
        <v>0.32845968612834514</v>
      </c>
      <c r="J144" s="152">
        <v>3.8473756479098807E-2</v>
      </c>
      <c r="K144" s="152">
        <v>0.39358026214566905</v>
      </c>
      <c r="L144" s="152">
        <v>0.53857526864315253</v>
      </c>
      <c r="M144" s="152">
        <v>0.3432094572454602</v>
      </c>
      <c r="N144" s="471">
        <f t="shared" si="5"/>
        <v>0.32845968612834514</v>
      </c>
      <c r="O144" s="152">
        <v>3.8473756479098807E-2</v>
      </c>
      <c r="P144" s="152">
        <v>0.39358026214566905</v>
      </c>
      <c r="Q144" s="152">
        <v>0.53857526864315253</v>
      </c>
      <c r="R144" s="152">
        <v>0.3432094572454602</v>
      </c>
      <c r="S144" s="152">
        <v>0.03</v>
      </c>
      <c r="T144" s="152">
        <v>0</v>
      </c>
      <c r="U144" s="473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4" t="s">
        <v>23</v>
      </c>
    </row>
    <row r="145" spans="1:27" ht="14.45" hidden="1">
      <c r="A145" s="24">
        <v>1144</v>
      </c>
      <c r="B145" s="24">
        <v>1144</v>
      </c>
      <c r="C145" s="468" t="s">
        <v>541</v>
      </c>
      <c r="D145" t="s">
        <v>154</v>
      </c>
      <c r="E145" s="469">
        <v>3</v>
      </c>
      <c r="F145" s="470">
        <v>0</v>
      </c>
      <c r="G145">
        <v>1</v>
      </c>
      <c r="H145">
        <v>1</v>
      </c>
      <c r="I145" s="471">
        <f t="shared" si="4"/>
        <v>0.32845968612834514</v>
      </c>
      <c r="J145" s="152">
        <v>3.8473756479098807E-2</v>
      </c>
      <c r="K145" s="152">
        <v>0.39358026214566905</v>
      </c>
      <c r="L145" s="152">
        <v>0.53857526864315253</v>
      </c>
      <c r="M145" s="152">
        <v>0.3432094572454602</v>
      </c>
      <c r="N145" s="471">
        <f t="shared" si="5"/>
        <v>0.32845968612834514</v>
      </c>
      <c r="O145" s="152">
        <v>3.8473756479098807E-2</v>
      </c>
      <c r="P145" s="152">
        <v>0.39358026214566905</v>
      </c>
      <c r="Q145" s="152">
        <v>0.53857526864315253</v>
      </c>
      <c r="R145" s="152">
        <v>0.3432094572454602</v>
      </c>
      <c r="S145" s="152">
        <v>0.03</v>
      </c>
      <c r="T145" s="152">
        <v>0</v>
      </c>
      <c r="U145" s="473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4" t="s">
        <v>23</v>
      </c>
    </row>
    <row r="146" spans="1:27" ht="14.45" hidden="1">
      <c r="A146" s="24">
        <v>1145</v>
      </c>
      <c r="B146" s="24">
        <v>1145</v>
      </c>
      <c r="C146" s="468" t="s">
        <v>542</v>
      </c>
      <c r="D146" t="s">
        <v>148</v>
      </c>
      <c r="E146" s="469">
        <v>1</v>
      </c>
      <c r="F146" s="470">
        <v>47.948717948717949</v>
      </c>
      <c r="G146">
        <v>1</v>
      </c>
      <c r="H146">
        <v>1</v>
      </c>
      <c r="I146" s="471">
        <f t="shared" si="4"/>
        <v>0.32845968612834514</v>
      </c>
      <c r="J146" s="152">
        <v>3.8473756479098807E-2</v>
      </c>
      <c r="K146" s="152">
        <v>0.39358026214566905</v>
      </c>
      <c r="L146" s="152">
        <v>0.53857526864315253</v>
      </c>
      <c r="M146" s="152">
        <v>0.3432094572454602</v>
      </c>
      <c r="N146" s="471">
        <f t="shared" si="5"/>
        <v>0.32845968612834514</v>
      </c>
      <c r="O146" s="152">
        <v>3.8473756479098807E-2</v>
      </c>
      <c r="P146" s="152">
        <v>0.39358026214566905</v>
      </c>
      <c r="Q146" s="152">
        <v>0.53857526864315253</v>
      </c>
      <c r="R146" s="152">
        <v>0.3432094572454602</v>
      </c>
      <c r="S146" s="152">
        <v>0.03</v>
      </c>
      <c r="T146" s="152">
        <v>0</v>
      </c>
      <c r="U146" s="473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4" t="s">
        <v>23</v>
      </c>
    </row>
    <row r="147" spans="1:27" ht="14.45" hidden="1">
      <c r="A147" s="24">
        <v>1146</v>
      </c>
      <c r="B147" s="24">
        <v>1146</v>
      </c>
      <c r="C147" s="468" t="s">
        <v>543</v>
      </c>
      <c r="D147" t="s">
        <v>148</v>
      </c>
      <c r="E147" s="469">
        <v>1</v>
      </c>
      <c r="F147" s="470">
        <v>62.051282051282051</v>
      </c>
      <c r="G147">
        <v>1</v>
      </c>
      <c r="H147">
        <v>1</v>
      </c>
      <c r="I147" s="471">
        <f t="shared" si="4"/>
        <v>0.32845968612834514</v>
      </c>
      <c r="J147" s="152">
        <v>3.8473756479098807E-2</v>
      </c>
      <c r="K147" s="152">
        <v>0.39358026214566905</v>
      </c>
      <c r="L147" s="152">
        <v>0.53857526864315253</v>
      </c>
      <c r="M147" s="152">
        <v>0.3432094572454602</v>
      </c>
      <c r="N147" s="471">
        <f t="shared" si="5"/>
        <v>0.32845968612834514</v>
      </c>
      <c r="O147" s="152">
        <v>3.8473756479098807E-2</v>
      </c>
      <c r="P147" s="152">
        <v>0.39358026214566905</v>
      </c>
      <c r="Q147" s="152">
        <v>0.53857526864315253</v>
      </c>
      <c r="R147" s="152">
        <v>0.3432094572454602</v>
      </c>
      <c r="S147" s="152">
        <v>0.03</v>
      </c>
      <c r="T147" s="152">
        <v>0</v>
      </c>
      <c r="U147" s="473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4" t="s">
        <v>23</v>
      </c>
    </row>
    <row r="148" spans="1:27" ht="14.45" hidden="1">
      <c r="A148" s="24">
        <v>1147</v>
      </c>
      <c r="B148" s="24">
        <v>1147</v>
      </c>
      <c r="C148" s="468" t="s">
        <v>544</v>
      </c>
      <c r="D148" t="s">
        <v>151</v>
      </c>
      <c r="E148" s="469">
        <v>2</v>
      </c>
      <c r="F148" s="470">
        <v>74</v>
      </c>
      <c r="G148">
        <v>1</v>
      </c>
      <c r="H148">
        <v>1</v>
      </c>
      <c r="I148" s="471">
        <f t="shared" si="4"/>
        <v>0.32845968612834514</v>
      </c>
      <c r="J148" s="152">
        <v>3.8473756479098807E-2</v>
      </c>
      <c r="K148" s="152">
        <v>0.39358026214566905</v>
      </c>
      <c r="L148" s="152">
        <v>0.53857526864315253</v>
      </c>
      <c r="M148" s="152">
        <v>0.3432094572454602</v>
      </c>
      <c r="N148" s="471">
        <f t="shared" si="5"/>
        <v>0.32845968612834514</v>
      </c>
      <c r="O148" s="152">
        <v>3.8473756479098807E-2</v>
      </c>
      <c r="P148" s="152">
        <v>0.39358026214566905</v>
      </c>
      <c r="Q148" s="152">
        <v>0.53857526864315253</v>
      </c>
      <c r="R148" s="152">
        <v>0.3432094572454602</v>
      </c>
      <c r="S148" s="152">
        <v>0.03</v>
      </c>
      <c r="T148" s="152">
        <v>0</v>
      </c>
      <c r="U148" s="473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4" t="s">
        <v>23</v>
      </c>
    </row>
    <row r="149" spans="1:27" ht="14.45" hidden="1">
      <c r="A149" s="24">
        <v>1148</v>
      </c>
      <c r="B149" s="24">
        <v>1148</v>
      </c>
      <c r="C149" s="468" t="s">
        <v>545</v>
      </c>
      <c r="D149" t="s">
        <v>151</v>
      </c>
      <c r="E149" s="469">
        <v>2</v>
      </c>
      <c r="F149" s="470">
        <v>0</v>
      </c>
      <c r="G149">
        <v>1</v>
      </c>
      <c r="H149">
        <v>1</v>
      </c>
      <c r="I149" s="471">
        <f t="shared" si="4"/>
        <v>0.32845968612834514</v>
      </c>
      <c r="J149" s="152">
        <v>3.8473756479098807E-2</v>
      </c>
      <c r="K149" s="152">
        <v>0.39358026214566905</v>
      </c>
      <c r="L149" s="152">
        <v>0.53857526864315253</v>
      </c>
      <c r="M149" s="152">
        <v>0.3432094572454602</v>
      </c>
      <c r="N149" s="471">
        <f t="shared" si="5"/>
        <v>0.32845968612834514</v>
      </c>
      <c r="O149" s="152">
        <v>3.8473756479098807E-2</v>
      </c>
      <c r="P149" s="152">
        <v>0.39358026214566905</v>
      </c>
      <c r="Q149" s="152">
        <v>0.53857526864315253</v>
      </c>
      <c r="R149" s="152">
        <v>0.3432094572454602</v>
      </c>
      <c r="S149" s="152">
        <v>0.03</v>
      </c>
      <c r="T149" s="152">
        <v>0</v>
      </c>
      <c r="U149" s="473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4" t="s">
        <v>23</v>
      </c>
    </row>
    <row r="150" spans="1:27" ht="14.45" hidden="1">
      <c r="A150" s="24">
        <v>1149</v>
      </c>
      <c r="B150" s="24">
        <v>1149</v>
      </c>
      <c r="C150" s="468" t="s">
        <v>546</v>
      </c>
      <c r="D150" t="s">
        <v>154</v>
      </c>
      <c r="E150" s="469">
        <v>3</v>
      </c>
      <c r="F150" s="470">
        <v>32</v>
      </c>
      <c r="G150">
        <v>1</v>
      </c>
      <c r="H150">
        <v>1</v>
      </c>
      <c r="I150" s="471">
        <f t="shared" si="4"/>
        <v>0.32845968612834514</v>
      </c>
      <c r="J150" s="152">
        <v>3.8473756479098807E-2</v>
      </c>
      <c r="K150" s="152">
        <v>0.39358026214566905</v>
      </c>
      <c r="L150" s="152">
        <v>0.53857526864315253</v>
      </c>
      <c r="M150" s="152">
        <v>0.3432094572454602</v>
      </c>
      <c r="N150" s="471">
        <f t="shared" si="5"/>
        <v>0.32845968612834514</v>
      </c>
      <c r="O150" s="152">
        <v>3.8473756479098807E-2</v>
      </c>
      <c r="P150" s="152">
        <v>0.39358026214566905</v>
      </c>
      <c r="Q150" s="152">
        <v>0.53857526864315253</v>
      </c>
      <c r="R150" s="152">
        <v>0.3432094572454602</v>
      </c>
      <c r="S150" s="152">
        <v>0.03</v>
      </c>
      <c r="T150" s="152">
        <v>0</v>
      </c>
      <c r="U150" s="473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4" t="s">
        <v>23</v>
      </c>
    </row>
    <row r="151" spans="1:27" ht="14.45" hidden="1">
      <c r="A151" s="24">
        <v>1150</v>
      </c>
      <c r="B151" s="24">
        <v>1150</v>
      </c>
      <c r="C151" s="468" t="s">
        <v>547</v>
      </c>
      <c r="D151" t="s">
        <v>154</v>
      </c>
      <c r="E151" s="469">
        <v>3</v>
      </c>
      <c r="F151" s="470">
        <v>0</v>
      </c>
      <c r="G151">
        <v>1</v>
      </c>
      <c r="H151">
        <v>1</v>
      </c>
      <c r="I151" s="471">
        <f t="shared" si="4"/>
        <v>0.32845968612834514</v>
      </c>
      <c r="J151" s="152">
        <v>3.8473756479098807E-2</v>
      </c>
      <c r="K151" s="152">
        <v>0.39358026214566905</v>
      </c>
      <c r="L151" s="152">
        <v>0.53857526864315253</v>
      </c>
      <c r="M151" s="152">
        <v>0.3432094572454602</v>
      </c>
      <c r="N151" s="471">
        <f t="shared" si="5"/>
        <v>0.32845968612834514</v>
      </c>
      <c r="O151" s="152">
        <v>3.8473756479098807E-2</v>
      </c>
      <c r="P151" s="152">
        <v>0.39358026214566905</v>
      </c>
      <c r="Q151" s="152">
        <v>0.53857526864315253</v>
      </c>
      <c r="R151" s="152">
        <v>0.3432094572454602</v>
      </c>
      <c r="S151" s="152">
        <v>0.03</v>
      </c>
      <c r="T151" s="152">
        <v>0</v>
      </c>
      <c r="U151" s="473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4" t="s">
        <v>23</v>
      </c>
    </row>
    <row r="152" spans="1:27" ht="14.45" hidden="1">
      <c r="A152" s="24">
        <v>1151</v>
      </c>
      <c r="B152" s="24">
        <v>1151</v>
      </c>
      <c r="C152" s="468" t="s">
        <v>548</v>
      </c>
      <c r="D152" t="s">
        <v>148</v>
      </c>
      <c r="E152" s="469">
        <v>1</v>
      </c>
      <c r="F152" s="470">
        <v>20</v>
      </c>
      <c r="G152">
        <v>1</v>
      </c>
      <c r="H152">
        <v>1</v>
      </c>
      <c r="I152" s="471">
        <f t="shared" si="4"/>
        <v>0.32845968612834514</v>
      </c>
      <c r="J152" s="152">
        <v>3.8473756479098807E-2</v>
      </c>
      <c r="K152" s="152">
        <v>0.39358026214566905</v>
      </c>
      <c r="L152" s="152">
        <v>0.53857526864315253</v>
      </c>
      <c r="M152" s="152">
        <v>0.3432094572454602</v>
      </c>
      <c r="N152" s="471">
        <f t="shared" si="5"/>
        <v>0.32845968612834514</v>
      </c>
      <c r="O152" s="152">
        <v>3.8473756479098807E-2</v>
      </c>
      <c r="P152" s="152">
        <v>0.39358026214566905</v>
      </c>
      <c r="Q152" s="152">
        <v>0.53857526864315253</v>
      </c>
      <c r="R152" s="152">
        <v>0.3432094572454602</v>
      </c>
      <c r="S152" s="152">
        <v>0.03</v>
      </c>
      <c r="T152" s="152">
        <v>0</v>
      </c>
      <c r="U152" s="473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4" t="s">
        <v>23</v>
      </c>
    </row>
    <row r="153" spans="1:27" ht="14.45" hidden="1">
      <c r="A153" s="24">
        <v>1152</v>
      </c>
      <c r="B153" s="24">
        <v>1152</v>
      </c>
      <c r="C153" s="468" t="s">
        <v>549</v>
      </c>
      <c r="D153" t="s">
        <v>148</v>
      </c>
      <c r="E153" s="469">
        <v>1</v>
      </c>
      <c r="F153" s="470">
        <v>0</v>
      </c>
      <c r="G153">
        <v>1</v>
      </c>
      <c r="H153">
        <v>1</v>
      </c>
      <c r="I153" s="471">
        <f t="shared" si="4"/>
        <v>0.32845968612834514</v>
      </c>
      <c r="J153" s="152">
        <v>3.8473756479098807E-2</v>
      </c>
      <c r="K153" s="152">
        <v>0.39358026214566905</v>
      </c>
      <c r="L153" s="152">
        <v>0.53857526864315253</v>
      </c>
      <c r="M153" s="152">
        <v>0.3432094572454602</v>
      </c>
      <c r="N153" s="471">
        <f t="shared" si="5"/>
        <v>0.32845968612834514</v>
      </c>
      <c r="O153" s="152">
        <v>3.8473756479098807E-2</v>
      </c>
      <c r="P153" s="152">
        <v>0.39358026214566905</v>
      </c>
      <c r="Q153" s="152">
        <v>0.53857526864315253</v>
      </c>
      <c r="R153" s="152">
        <v>0.3432094572454602</v>
      </c>
      <c r="S153" s="152">
        <v>0.03</v>
      </c>
      <c r="T153" s="152">
        <v>0</v>
      </c>
      <c r="U153" s="473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4" t="s">
        <v>23</v>
      </c>
    </row>
    <row r="154" spans="1:27" ht="14.45" hidden="1">
      <c r="A154" s="24">
        <v>1153</v>
      </c>
      <c r="B154" s="24">
        <v>1153</v>
      </c>
      <c r="C154" s="468" t="s">
        <v>550</v>
      </c>
      <c r="D154" t="s">
        <v>148</v>
      </c>
      <c r="E154" s="469">
        <v>1</v>
      </c>
      <c r="F154" s="470">
        <v>30</v>
      </c>
      <c r="G154">
        <v>1</v>
      </c>
      <c r="H154">
        <v>1</v>
      </c>
      <c r="I154" s="471">
        <f t="shared" si="4"/>
        <v>0.32845968612834514</v>
      </c>
      <c r="J154" s="152">
        <v>3.8473756479098807E-2</v>
      </c>
      <c r="K154" s="152">
        <v>0.39358026214566905</v>
      </c>
      <c r="L154" s="152">
        <v>0.53857526864315253</v>
      </c>
      <c r="M154" s="152">
        <v>0.3432094572454602</v>
      </c>
      <c r="N154" s="471">
        <f t="shared" si="5"/>
        <v>0.32845968612834514</v>
      </c>
      <c r="O154" s="152">
        <v>3.8473756479098807E-2</v>
      </c>
      <c r="P154" s="152">
        <v>0.39358026214566905</v>
      </c>
      <c r="Q154" s="152">
        <v>0.53857526864315253</v>
      </c>
      <c r="R154" s="152">
        <v>0.3432094572454602</v>
      </c>
      <c r="S154" s="152">
        <v>0.03</v>
      </c>
      <c r="T154" s="152">
        <v>0</v>
      </c>
      <c r="U154" s="473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4" t="s">
        <v>23</v>
      </c>
    </row>
    <row r="155" spans="1:27" ht="14.45" hidden="1">
      <c r="A155" s="24">
        <v>1154</v>
      </c>
      <c r="B155" s="24">
        <v>1154</v>
      </c>
      <c r="C155" s="468" t="s">
        <v>551</v>
      </c>
      <c r="D155" t="s">
        <v>148</v>
      </c>
      <c r="E155" s="469">
        <v>1</v>
      </c>
      <c r="F155" s="470">
        <v>0</v>
      </c>
      <c r="G155">
        <v>1</v>
      </c>
      <c r="H155">
        <v>1</v>
      </c>
      <c r="I155" s="471">
        <f t="shared" si="4"/>
        <v>0.32845968612834514</v>
      </c>
      <c r="J155" s="152">
        <v>3.8473756479098807E-2</v>
      </c>
      <c r="K155" s="152">
        <v>0.39358026214566905</v>
      </c>
      <c r="L155" s="152">
        <v>0.53857526864315253</v>
      </c>
      <c r="M155" s="152">
        <v>0.3432094572454602</v>
      </c>
      <c r="N155" s="471">
        <f t="shared" si="5"/>
        <v>0.32845968612834514</v>
      </c>
      <c r="O155" s="152">
        <v>3.8473756479098807E-2</v>
      </c>
      <c r="P155" s="152">
        <v>0.39358026214566905</v>
      </c>
      <c r="Q155" s="152">
        <v>0.53857526864315253</v>
      </c>
      <c r="R155" s="152">
        <v>0.3432094572454602</v>
      </c>
      <c r="S155" s="152">
        <v>0.03</v>
      </c>
      <c r="T155" s="152">
        <v>0</v>
      </c>
      <c r="U155" s="473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4" t="s">
        <v>23</v>
      </c>
    </row>
    <row r="156" spans="1:27" ht="14.45" hidden="1">
      <c r="A156" s="24">
        <v>1155</v>
      </c>
      <c r="B156" s="24">
        <v>1155</v>
      </c>
      <c r="C156" s="468" t="s">
        <v>552</v>
      </c>
      <c r="D156" t="s">
        <v>148</v>
      </c>
      <c r="E156" s="469">
        <v>1</v>
      </c>
      <c r="F156" s="470">
        <v>24</v>
      </c>
      <c r="G156">
        <v>1</v>
      </c>
      <c r="H156">
        <v>1</v>
      </c>
      <c r="I156" s="471">
        <f t="shared" si="4"/>
        <v>0.32845968612834514</v>
      </c>
      <c r="J156" s="152">
        <v>3.8473756479098807E-2</v>
      </c>
      <c r="K156" s="152">
        <v>0.39358026214566905</v>
      </c>
      <c r="L156" s="152">
        <v>0.53857526864315253</v>
      </c>
      <c r="M156" s="152">
        <v>0.3432094572454602</v>
      </c>
      <c r="N156" s="471">
        <f t="shared" si="5"/>
        <v>0.32845968612834514</v>
      </c>
      <c r="O156" s="152">
        <v>3.8473756479098807E-2</v>
      </c>
      <c r="P156" s="152">
        <v>0.39358026214566905</v>
      </c>
      <c r="Q156" s="152">
        <v>0.53857526864315253</v>
      </c>
      <c r="R156" s="152">
        <v>0.3432094572454602</v>
      </c>
      <c r="S156" s="152">
        <v>0.03</v>
      </c>
      <c r="T156" s="152">
        <v>0</v>
      </c>
      <c r="U156" s="473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4" t="s">
        <v>23</v>
      </c>
    </row>
    <row r="157" spans="1:27" ht="14.45" hidden="1">
      <c r="A157" s="24">
        <v>1156</v>
      </c>
      <c r="B157" s="24">
        <v>1156</v>
      </c>
      <c r="C157" s="468" t="s">
        <v>553</v>
      </c>
      <c r="D157" t="s">
        <v>148</v>
      </c>
      <c r="E157" s="469">
        <v>1</v>
      </c>
      <c r="F157" s="470">
        <v>0</v>
      </c>
      <c r="G157">
        <v>1</v>
      </c>
      <c r="H157">
        <v>1</v>
      </c>
      <c r="I157" s="471">
        <f t="shared" si="4"/>
        <v>0.32845968612834514</v>
      </c>
      <c r="J157" s="152">
        <v>3.8473756479098807E-2</v>
      </c>
      <c r="K157" s="152">
        <v>0.39358026214566905</v>
      </c>
      <c r="L157" s="152">
        <v>0.53857526864315253</v>
      </c>
      <c r="M157" s="152">
        <v>0.3432094572454602</v>
      </c>
      <c r="N157" s="471">
        <f t="shared" si="5"/>
        <v>0.32845968612834514</v>
      </c>
      <c r="O157" s="152">
        <v>3.8473756479098807E-2</v>
      </c>
      <c r="P157" s="152">
        <v>0.39358026214566905</v>
      </c>
      <c r="Q157" s="152">
        <v>0.53857526864315253</v>
      </c>
      <c r="R157" s="152">
        <v>0.3432094572454602</v>
      </c>
      <c r="S157" s="152">
        <v>0.03</v>
      </c>
      <c r="T157" s="152">
        <v>0</v>
      </c>
      <c r="U157" s="473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4" t="s">
        <v>23</v>
      </c>
    </row>
    <row r="158" spans="1:27" ht="14.45" hidden="1">
      <c r="A158" s="24">
        <v>1157</v>
      </c>
      <c r="B158" s="24">
        <v>1157</v>
      </c>
      <c r="C158" s="468" t="s">
        <v>554</v>
      </c>
      <c r="D158" t="s">
        <v>156</v>
      </c>
      <c r="E158" s="469">
        <v>4</v>
      </c>
      <c r="F158" s="470">
        <v>4.9000000000000004</v>
      </c>
      <c r="G158">
        <v>1</v>
      </c>
      <c r="H158">
        <v>1</v>
      </c>
      <c r="I158" s="471">
        <f t="shared" si="4"/>
        <v>0.32845968612834514</v>
      </c>
      <c r="J158" s="152">
        <v>3.8473756479098807E-2</v>
      </c>
      <c r="K158" s="152">
        <v>0.39358026214566905</v>
      </c>
      <c r="L158" s="152">
        <v>0.53857526864315253</v>
      </c>
      <c r="M158" s="152">
        <v>0.3432094572454602</v>
      </c>
      <c r="N158" s="471">
        <f t="shared" si="5"/>
        <v>0.32845968612834514</v>
      </c>
      <c r="O158" s="152">
        <v>3.8473756479098807E-2</v>
      </c>
      <c r="P158" s="152">
        <v>0.39358026214566905</v>
      </c>
      <c r="Q158" s="152">
        <v>0.53857526864315253</v>
      </c>
      <c r="R158" s="152">
        <v>0.3432094572454602</v>
      </c>
      <c r="S158" s="152">
        <v>0.03</v>
      </c>
      <c r="T158" s="152">
        <v>0</v>
      </c>
      <c r="U158" s="473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4" t="s">
        <v>23</v>
      </c>
    </row>
    <row r="159" spans="1:27" ht="14.45" hidden="1">
      <c r="A159" s="24">
        <v>1158</v>
      </c>
      <c r="B159" s="24">
        <v>1158</v>
      </c>
      <c r="C159" s="468" t="s">
        <v>555</v>
      </c>
      <c r="D159" t="s">
        <v>156</v>
      </c>
      <c r="E159" s="469">
        <v>4</v>
      </c>
      <c r="F159" s="470">
        <v>0</v>
      </c>
      <c r="G159">
        <v>1</v>
      </c>
      <c r="H159">
        <v>1</v>
      </c>
      <c r="I159" s="471">
        <f t="shared" si="4"/>
        <v>0.32845968612834514</v>
      </c>
      <c r="J159" s="152">
        <v>3.8473756479098807E-2</v>
      </c>
      <c r="K159" s="152">
        <v>0.39358026214566905</v>
      </c>
      <c r="L159" s="152">
        <v>0.53857526864315253</v>
      </c>
      <c r="M159" s="152">
        <v>0.3432094572454602</v>
      </c>
      <c r="N159" s="471">
        <f t="shared" si="5"/>
        <v>0.32845968612834514</v>
      </c>
      <c r="O159" s="152">
        <v>3.8473756479098807E-2</v>
      </c>
      <c r="P159" s="152">
        <v>0.39358026214566905</v>
      </c>
      <c r="Q159" s="152">
        <v>0.53857526864315253</v>
      </c>
      <c r="R159" s="152">
        <v>0.3432094572454602</v>
      </c>
      <c r="S159" s="152">
        <v>0.03</v>
      </c>
      <c r="T159" s="152">
        <v>0</v>
      </c>
      <c r="U159" s="473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4" t="s">
        <v>23</v>
      </c>
    </row>
    <row r="160" spans="1:27" ht="14.45" hidden="1">
      <c r="A160" s="24">
        <v>1159</v>
      </c>
      <c r="B160" s="24">
        <v>1159</v>
      </c>
      <c r="C160" s="468" t="s">
        <v>556</v>
      </c>
      <c r="D160" t="s">
        <v>148</v>
      </c>
      <c r="E160" s="469">
        <v>1</v>
      </c>
      <c r="F160" s="470">
        <v>23.740988309352524</v>
      </c>
      <c r="G160">
        <v>1</v>
      </c>
      <c r="H160">
        <v>1</v>
      </c>
      <c r="I160" s="471">
        <f t="shared" si="4"/>
        <v>0.32845968612834514</v>
      </c>
      <c r="J160" s="152">
        <v>3.8473756479098807E-2</v>
      </c>
      <c r="K160" s="152">
        <v>0.39358026214566905</v>
      </c>
      <c r="L160" s="152">
        <v>0.53857526864315253</v>
      </c>
      <c r="M160" s="152">
        <v>0.3432094572454602</v>
      </c>
      <c r="N160" s="471">
        <f t="shared" si="5"/>
        <v>0.32845968612834514</v>
      </c>
      <c r="O160" s="152">
        <v>3.8473756479098807E-2</v>
      </c>
      <c r="P160" s="152">
        <v>0.39358026214566905</v>
      </c>
      <c r="Q160" s="152">
        <v>0.53857526864315253</v>
      </c>
      <c r="R160" s="152">
        <v>0.3432094572454602</v>
      </c>
      <c r="S160" s="152">
        <v>0.03</v>
      </c>
      <c r="T160" s="152">
        <v>0</v>
      </c>
      <c r="U160" s="473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4" t="s">
        <v>23</v>
      </c>
    </row>
    <row r="161" spans="1:27" ht="14.45" hidden="1">
      <c r="A161" s="24">
        <v>1160</v>
      </c>
      <c r="B161" s="24">
        <v>1160</v>
      </c>
      <c r="C161" s="468" t="s">
        <v>557</v>
      </c>
      <c r="D161" t="s">
        <v>148</v>
      </c>
      <c r="E161" s="469">
        <v>1</v>
      </c>
      <c r="F161" s="470">
        <v>51.259011690647476</v>
      </c>
      <c r="G161">
        <v>1</v>
      </c>
      <c r="H161">
        <v>1</v>
      </c>
      <c r="I161" s="471">
        <f t="shared" si="4"/>
        <v>0.32845968612834514</v>
      </c>
      <c r="J161" s="152">
        <v>3.8473756479098807E-2</v>
      </c>
      <c r="K161" s="152">
        <v>0.39358026214566905</v>
      </c>
      <c r="L161" s="152">
        <v>0.53857526864315253</v>
      </c>
      <c r="M161" s="152">
        <v>0.3432094572454602</v>
      </c>
      <c r="N161" s="471">
        <f t="shared" si="5"/>
        <v>0.32845968612834514</v>
      </c>
      <c r="O161" s="152">
        <v>3.8473756479098807E-2</v>
      </c>
      <c r="P161" s="152">
        <v>0.39358026214566905</v>
      </c>
      <c r="Q161" s="152">
        <v>0.53857526864315253</v>
      </c>
      <c r="R161" s="152">
        <v>0.3432094572454602</v>
      </c>
      <c r="S161" s="152">
        <v>0.03</v>
      </c>
      <c r="T161" s="152">
        <v>0</v>
      </c>
      <c r="U161" s="473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4" t="s">
        <v>23</v>
      </c>
    </row>
    <row r="162" spans="1:27" ht="14.45" hidden="1">
      <c r="A162" s="24">
        <v>1161</v>
      </c>
      <c r="B162" s="24">
        <v>1161</v>
      </c>
      <c r="C162" s="468" t="s">
        <v>558</v>
      </c>
      <c r="D162" t="s">
        <v>148</v>
      </c>
      <c r="E162" s="469">
        <v>1</v>
      </c>
      <c r="F162" s="470">
        <v>0</v>
      </c>
      <c r="G162">
        <v>1</v>
      </c>
      <c r="H162">
        <v>1</v>
      </c>
      <c r="I162" s="471">
        <f t="shared" si="4"/>
        <v>0.32845968612834514</v>
      </c>
      <c r="J162" s="152">
        <v>3.8473756479098807E-2</v>
      </c>
      <c r="K162" s="152">
        <v>0.39358026214566905</v>
      </c>
      <c r="L162" s="152">
        <v>0.53857526864315253</v>
      </c>
      <c r="M162" s="152">
        <v>0.3432094572454602</v>
      </c>
      <c r="N162" s="471">
        <f t="shared" si="5"/>
        <v>0.32845968612834514</v>
      </c>
      <c r="O162" s="152">
        <v>3.8473756479098807E-2</v>
      </c>
      <c r="P162" s="152">
        <v>0.39358026214566905</v>
      </c>
      <c r="Q162" s="152">
        <v>0.53857526864315253</v>
      </c>
      <c r="R162" s="152">
        <v>0.3432094572454602</v>
      </c>
      <c r="S162" s="152">
        <v>0.03</v>
      </c>
      <c r="T162" s="152">
        <v>0</v>
      </c>
      <c r="U162" s="473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4" t="s">
        <v>23</v>
      </c>
    </row>
    <row r="163" spans="1:27" ht="14.45" hidden="1">
      <c r="A163" s="24">
        <v>1162</v>
      </c>
      <c r="B163" s="24">
        <v>1162</v>
      </c>
      <c r="C163" s="468" t="s">
        <v>559</v>
      </c>
      <c r="D163" t="s">
        <v>148</v>
      </c>
      <c r="E163" s="469">
        <v>1</v>
      </c>
      <c r="F163" s="470">
        <v>79.828000000000003</v>
      </c>
      <c r="G163">
        <v>1</v>
      </c>
      <c r="H163">
        <v>1</v>
      </c>
      <c r="I163" s="471">
        <f t="shared" si="4"/>
        <v>0.32845968612834514</v>
      </c>
      <c r="J163" s="152">
        <v>3.8473756479098807E-2</v>
      </c>
      <c r="K163" s="152">
        <v>0.39358026214566905</v>
      </c>
      <c r="L163" s="152">
        <v>0.53857526864315253</v>
      </c>
      <c r="M163" s="152">
        <v>0.3432094572454602</v>
      </c>
      <c r="N163" s="471">
        <f t="shared" si="5"/>
        <v>0.32845968612834514</v>
      </c>
      <c r="O163" s="152">
        <v>3.8473756479098807E-2</v>
      </c>
      <c r="P163" s="152">
        <v>0.39358026214566905</v>
      </c>
      <c r="Q163" s="152">
        <v>0.53857526864315253</v>
      </c>
      <c r="R163" s="152">
        <v>0.3432094572454602</v>
      </c>
      <c r="S163" s="152">
        <v>0.03</v>
      </c>
      <c r="T163" s="152">
        <v>0</v>
      </c>
      <c r="U163" s="473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4" t="s">
        <v>23</v>
      </c>
    </row>
    <row r="164" spans="1:27" ht="14.45" hidden="1">
      <c r="A164" s="24">
        <v>1163</v>
      </c>
      <c r="B164" s="24">
        <v>1163</v>
      </c>
      <c r="C164" s="468" t="s">
        <v>560</v>
      </c>
      <c r="D164" t="s">
        <v>148</v>
      </c>
      <c r="E164" s="469">
        <v>1</v>
      </c>
      <c r="F164" s="470">
        <v>225.1</v>
      </c>
      <c r="G164">
        <v>1</v>
      </c>
      <c r="H164">
        <v>1</v>
      </c>
      <c r="I164" s="471">
        <f t="shared" si="4"/>
        <v>0.32845968612834514</v>
      </c>
      <c r="J164" s="152">
        <v>3.8473756479098807E-2</v>
      </c>
      <c r="K164" s="152">
        <v>0.39358026214566905</v>
      </c>
      <c r="L164" s="152">
        <v>0.53857526864315253</v>
      </c>
      <c r="M164" s="152">
        <v>0.3432094572454602</v>
      </c>
      <c r="N164" s="471">
        <f t="shared" si="5"/>
        <v>0.32845968612834514</v>
      </c>
      <c r="O164" s="152">
        <v>3.8473756479098807E-2</v>
      </c>
      <c r="P164" s="152">
        <v>0.39358026214566905</v>
      </c>
      <c r="Q164" s="152">
        <v>0.53857526864315253</v>
      </c>
      <c r="R164" s="152">
        <v>0.3432094572454602</v>
      </c>
      <c r="S164" s="152">
        <v>0.03</v>
      </c>
      <c r="T164" s="152">
        <v>0</v>
      </c>
      <c r="U164" s="473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4" t="s">
        <v>23</v>
      </c>
    </row>
    <row r="165" spans="1:27" ht="14.45" hidden="1">
      <c r="A165" s="24">
        <v>1164</v>
      </c>
      <c r="B165" s="24">
        <v>1164</v>
      </c>
      <c r="C165" s="468" t="s">
        <v>561</v>
      </c>
      <c r="D165" t="s">
        <v>148</v>
      </c>
      <c r="E165" s="469">
        <v>1</v>
      </c>
      <c r="F165" s="470">
        <v>0</v>
      </c>
      <c r="G165">
        <v>1</v>
      </c>
      <c r="H165">
        <v>1</v>
      </c>
      <c r="I165" s="471">
        <f t="shared" si="4"/>
        <v>0.32845968612834514</v>
      </c>
      <c r="J165" s="152">
        <v>3.8473756479098807E-2</v>
      </c>
      <c r="K165" s="152">
        <v>0.39358026214566905</v>
      </c>
      <c r="L165" s="152">
        <v>0.53857526864315253</v>
      </c>
      <c r="M165" s="152">
        <v>0.3432094572454602</v>
      </c>
      <c r="N165" s="471">
        <f t="shared" si="5"/>
        <v>0.32845968612834514</v>
      </c>
      <c r="O165" s="152">
        <v>3.8473756479098807E-2</v>
      </c>
      <c r="P165" s="152">
        <v>0.39358026214566905</v>
      </c>
      <c r="Q165" s="152">
        <v>0.53857526864315253</v>
      </c>
      <c r="R165" s="152">
        <v>0.3432094572454602</v>
      </c>
      <c r="S165" s="152">
        <v>0.03</v>
      </c>
      <c r="T165" s="152">
        <v>0</v>
      </c>
      <c r="U165" s="473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4" t="s">
        <v>23</v>
      </c>
    </row>
    <row r="166" spans="1:27" ht="14.45" hidden="1">
      <c r="A166" s="24">
        <v>1165</v>
      </c>
      <c r="B166" s="24">
        <v>1165</v>
      </c>
      <c r="C166" s="468" t="s">
        <v>562</v>
      </c>
      <c r="D166" t="s">
        <v>148</v>
      </c>
      <c r="E166" s="469">
        <v>1</v>
      </c>
      <c r="F166" s="470">
        <v>4.2779999999999996</v>
      </c>
      <c r="G166">
        <v>1</v>
      </c>
      <c r="H166">
        <v>1</v>
      </c>
      <c r="I166" s="471">
        <f t="shared" si="4"/>
        <v>0.32845968612834514</v>
      </c>
      <c r="J166" s="152">
        <v>3.8473756479098807E-2</v>
      </c>
      <c r="K166" s="152">
        <v>0.39358026214566905</v>
      </c>
      <c r="L166" s="152">
        <v>0.53857526864315253</v>
      </c>
      <c r="M166" s="152">
        <v>0.3432094572454602</v>
      </c>
      <c r="N166" s="471">
        <f t="shared" si="5"/>
        <v>0.32845968612834514</v>
      </c>
      <c r="O166" s="152">
        <v>3.8473756479098807E-2</v>
      </c>
      <c r="P166" s="152">
        <v>0.39358026214566905</v>
      </c>
      <c r="Q166" s="152">
        <v>0.53857526864315253</v>
      </c>
      <c r="R166" s="152">
        <v>0.3432094572454602</v>
      </c>
      <c r="S166" s="152">
        <v>0.03</v>
      </c>
      <c r="T166" s="152">
        <v>0</v>
      </c>
      <c r="U166" s="473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4" t="s">
        <v>23</v>
      </c>
    </row>
    <row r="167" spans="1:27" ht="14.45" hidden="1">
      <c r="A167" s="24">
        <v>1166</v>
      </c>
      <c r="B167" s="24">
        <v>1166</v>
      </c>
      <c r="C167" s="468" t="s">
        <v>563</v>
      </c>
      <c r="D167" t="s">
        <v>148</v>
      </c>
      <c r="E167" s="469">
        <v>1</v>
      </c>
      <c r="F167" s="470">
        <v>0</v>
      </c>
      <c r="G167">
        <v>1</v>
      </c>
      <c r="H167">
        <v>1</v>
      </c>
      <c r="I167" s="471">
        <f t="shared" si="4"/>
        <v>0.32845968612834514</v>
      </c>
      <c r="J167" s="152">
        <v>3.8473756479098807E-2</v>
      </c>
      <c r="K167" s="152">
        <v>0.39358026214566905</v>
      </c>
      <c r="L167" s="152">
        <v>0.53857526864315253</v>
      </c>
      <c r="M167" s="152">
        <v>0.3432094572454602</v>
      </c>
      <c r="N167" s="471">
        <f t="shared" si="5"/>
        <v>0.32845968612834514</v>
      </c>
      <c r="O167" s="152">
        <v>3.8473756479098807E-2</v>
      </c>
      <c r="P167" s="152">
        <v>0.39358026214566905</v>
      </c>
      <c r="Q167" s="152">
        <v>0.53857526864315253</v>
      </c>
      <c r="R167" s="152">
        <v>0.3432094572454602</v>
      </c>
      <c r="S167" s="152">
        <v>0.03</v>
      </c>
      <c r="T167" s="152">
        <v>0</v>
      </c>
      <c r="U167" s="473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4" t="s">
        <v>23</v>
      </c>
    </row>
    <row r="168" spans="1:27" ht="14.45" hidden="1">
      <c r="A168" s="24">
        <v>1167</v>
      </c>
      <c r="B168" s="24">
        <v>1167</v>
      </c>
      <c r="C168" s="468" t="s">
        <v>564</v>
      </c>
      <c r="D168" t="s">
        <v>154</v>
      </c>
      <c r="E168" s="469">
        <v>3</v>
      </c>
      <c r="F168" s="470">
        <v>4</v>
      </c>
      <c r="G168">
        <v>1</v>
      </c>
      <c r="H168">
        <v>1</v>
      </c>
      <c r="I168" s="471">
        <f t="shared" si="4"/>
        <v>0.32845968612834514</v>
      </c>
      <c r="J168" s="152">
        <v>3.8473756479098807E-2</v>
      </c>
      <c r="K168" s="152">
        <v>0.39358026214566905</v>
      </c>
      <c r="L168" s="152">
        <v>0.53857526864315253</v>
      </c>
      <c r="M168" s="152">
        <v>0.3432094572454602</v>
      </c>
      <c r="N168" s="471">
        <f t="shared" si="5"/>
        <v>0.32845968612834514</v>
      </c>
      <c r="O168" s="152">
        <v>3.8473756479098807E-2</v>
      </c>
      <c r="P168" s="152">
        <v>0.39358026214566905</v>
      </c>
      <c r="Q168" s="152">
        <v>0.53857526864315253</v>
      </c>
      <c r="R168" s="152">
        <v>0.3432094572454602</v>
      </c>
      <c r="S168" s="152">
        <v>0.03</v>
      </c>
      <c r="T168" s="152">
        <v>0</v>
      </c>
      <c r="U168" s="473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4" t="s">
        <v>23</v>
      </c>
    </row>
    <row r="169" spans="1:27" ht="14.45" hidden="1">
      <c r="A169" s="24">
        <v>1168</v>
      </c>
      <c r="B169" s="24">
        <v>1168</v>
      </c>
      <c r="C169" s="468" t="s">
        <v>565</v>
      </c>
      <c r="D169" t="s">
        <v>154</v>
      </c>
      <c r="E169" s="469">
        <v>3</v>
      </c>
      <c r="F169" s="470">
        <v>0</v>
      </c>
      <c r="G169">
        <v>1</v>
      </c>
      <c r="H169">
        <v>1</v>
      </c>
      <c r="I169" s="471">
        <f t="shared" si="4"/>
        <v>0.32845968612834514</v>
      </c>
      <c r="J169" s="152">
        <v>3.8473756479098807E-2</v>
      </c>
      <c r="K169" s="152">
        <v>0.39358026214566905</v>
      </c>
      <c r="L169" s="152">
        <v>0.53857526864315253</v>
      </c>
      <c r="M169" s="152">
        <v>0.3432094572454602</v>
      </c>
      <c r="N169" s="471">
        <f t="shared" si="5"/>
        <v>0.32845968612834514</v>
      </c>
      <c r="O169" s="152">
        <v>3.8473756479098807E-2</v>
      </c>
      <c r="P169" s="152">
        <v>0.39358026214566905</v>
      </c>
      <c r="Q169" s="152">
        <v>0.53857526864315253</v>
      </c>
      <c r="R169" s="152">
        <v>0.3432094572454602</v>
      </c>
      <c r="S169" s="152">
        <v>0.03</v>
      </c>
      <c r="T169" s="152">
        <v>0</v>
      </c>
      <c r="U169" s="473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4" t="s">
        <v>23</v>
      </c>
    </row>
    <row r="170" spans="1:27" ht="14.45" hidden="1">
      <c r="A170" s="24">
        <v>1169</v>
      </c>
      <c r="B170" s="24">
        <v>1169</v>
      </c>
      <c r="C170" s="468" t="s">
        <v>566</v>
      </c>
      <c r="D170" t="s">
        <v>148</v>
      </c>
      <c r="E170" s="469">
        <v>1</v>
      </c>
      <c r="F170" s="470">
        <v>0</v>
      </c>
      <c r="G170">
        <v>1</v>
      </c>
      <c r="H170">
        <v>1</v>
      </c>
      <c r="I170" s="471">
        <f t="shared" si="4"/>
        <v>0.32845968612834514</v>
      </c>
      <c r="J170" s="152">
        <v>3.8473756479098807E-2</v>
      </c>
      <c r="K170" s="152">
        <v>0.39358026214566905</v>
      </c>
      <c r="L170" s="152">
        <v>0.53857526864315253</v>
      </c>
      <c r="M170" s="152">
        <v>0.3432094572454602</v>
      </c>
      <c r="N170" s="471">
        <f t="shared" si="5"/>
        <v>0.32845968612834514</v>
      </c>
      <c r="O170" s="152">
        <v>3.8473756479098807E-2</v>
      </c>
      <c r="P170" s="152">
        <v>0.39358026214566905</v>
      </c>
      <c r="Q170" s="152">
        <v>0.53857526864315253</v>
      </c>
      <c r="R170" s="152">
        <v>0.3432094572454602</v>
      </c>
      <c r="S170" s="152">
        <v>0.03</v>
      </c>
      <c r="T170" s="152">
        <v>0</v>
      </c>
      <c r="U170" s="473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4" t="s">
        <v>23</v>
      </c>
    </row>
    <row r="171" spans="1:27" ht="14.45" hidden="1">
      <c r="A171" s="24">
        <v>1170</v>
      </c>
      <c r="B171" s="24">
        <v>1170</v>
      </c>
      <c r="C171" s="468" t="s">
        <v>567</v>
      </c>
      <c r="D171" t="s">
        <v>148</v>
      </c>
      <c r="E171" s="469">
        <v>1</v>
      </c>
      <c r="F171" s="470">
        <v>70</v>
      </c>
      <c r="G171">
        <v>1</v>
      </c>
      <c r="H171">
        <v>1</v>
      </c>
      <c r="I171" s="471">
        <f t="shared" si="4"/>
        <v>0.32845968612834514</v>
      </c>
      <c r="J171" s="152">
        <v>3.8473756479098807E-2</v>
      </c>
      <c r="K171" s="152">
        <v>0.39358026214566905</v>
      </c>
      <c r="L171" s="152">
        <v>0.53857526864315253</v>
      </c>
      <c r="M171" s="152">
        <v>0.3432094572454602</v>
      </c>
      <c r="N171" s="471">
        <f t="shared" si="5"/>
        <v>0.32845968612834514</v>
      </c>
      <c r="O171" s="152">
        <v>3.8473756479098807E-2</v>
      </c>
      <c r="P171" s="152">
        <v>0.39358026214566905</v>
      </c>
      <c r="Q171" s="152">
        <v>0.53857526864315253</v>
      </c>
      <c r="R171" s="152">
        <v>0.3432094572454602</v>
      </c>
      <c r="S171" s="152">
        <v>0.03</v>
      </c>
      <c r="T171" s="152">
        <v>0</v>
      </c>
      <c r="U171" s="473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4" t="s">
        <v>23</v>
      </c>
    </row>
    <row r="172" spans="1:27" ht="14.45" hidden="1">
      <c r="A172" s="24">
        <v>1171</v>
      </c>
      <c r="B172" s="24">
        <v>1171</v>
      </c>
      <c r="C172" s="468" t="s">
        <v>568</v>
      </c>
      <c r="D172" t="s">
        <v>148</v>
      </c>
      <c r="E172" s="469">
        <v>1</v>
      </c>
      <c r="F172" s="470">
        <v>7.8571428571428577</v>
      </c>
      <c r="G172">
        <v>1</v>
      </c>
      <c r="H172">
        <v>1</v>
      </c>
      <c r="I172" s="471">
        <f t="shared" si="4"/>
        <v>0.32845968612834514</v>
      </c>
      <c r="J172" s="152">
        <v>3.8473756479098807E-2</v>
      </c>
      <c r="K172" s="152">
        <v>0.39358026214566905</v>
      </c>
      <c r="L172" s="152">
        <v>0.53857526864315253</v>
      </c>
      <c r="M172" s="152">
        <v>0.3432094572454602</v>
      </c>
      <c r="N172" s="471">
        <f t="shared" si="5"/>
        <v>0.32845968612834514</v>
      </c>
      <c r="O172" s="152">
        <v>3.8473756479098807E-2</v>
      </c>
      <c r="P172" s="152">
        <v>0.39358026214566905</v>
      </c>
      <c r="Q172" s="152">
        <v>0.53857526864315253</v>
      </c>
      <c r="R172" s="152">
        <v>0.3432094572454602</v>
      </c>
      <c r="S172" s="152">
        <v>0.03</v>
      </c>
      <c r="T172" s="152">
        <v>0</v>
      </c>
      <c r="U172" s="473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4" t="s">
        <v>23</v>
      </c>
    </row>
    <row r="173" spans="1:27" ht="14.45" hidden="1">
      <c r="A173" s="24">
        <v>1172</v>
      </c>
      <c r="B173" s="24">
        <v>1172</v>
      </c>
      <c r="C173" s="468" t="s">
        <v>569</v>
      </c>
      <c r="D173" t="s">
        <v>148</v>
      </c>
      <c r="E173" s="469">
        <v>1</v>
      </c>
      <c r="F173" s="470">
        <v>25.142857142857142</v>
      </c>
      <c r="G173">
        <v>1</v>
      </c>
      <c r="H173">
        <v>1</v>
      </c>
      <c r="I173" s="471">
        <f t="shared" si="4"/>
        <v>0.32845968612834514</v>
      </c>
      <c r="J173" s="152">
        <v>3.8473756479098807E-2</v>
      </c>
      <c r="K173" s="152">
        <v>0.39358026214566905</v>
      </c>
      <c r="L173" s="152">
        <v>0.53857526864315253</v>
      </c>
      <c r="M173" s="152">
        <v>0.3432094572454602</v>
      </c>
      <c r="N173" s="471">
        <f t="shared" si="5"/>
        <v>0.32845968612834514</v>
      </c>
      <c r="O173" s="152">
        <v>3.8473756479098807E-2</v>
      </c>
      <c r="P173" s="152">
        <v>0.39358026214566905</v>
      </c>
      <c r="Q173" s="152">
        <v>0.53857526864315253</v>
      </c>
      <c r="R173" s="152">
        <v>0.3432094572454602</v>
      </c>
      <c r="S173" s="152">
        <v>0.03</v>
      </c>
      <c r="T173" s="152">
        <v>0</v>
      </c>
      <c r="U173" s="473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4" t="s">
        <v>23</v>
      </c>
    </row>
    <row r="174" spans="1:27" ht="14.45" hidden="1">
      <c r="A174" s="24">
        <v>1173</v>
      </c>
      <c r="B174" s="24">
        <v>1173</v>
      </c>
      <c r="C174" s="468" t="s">
        <v>570</v>
      </c>
      <c r="D174" t="s">
        <v>148</v>
      </c>
      <c r="E174" s="469">
        <v>1</v>
      </c>
      <c r="F174" s="470">
        <v>31.88</v>
      </c>
      <c r="G174">
        <v>1</v>
      </c>
      <c r="H174">
        <v>1</v>
      </c>
      <c r="I174" s="471">
        <f t="shared" si="4"/>
        <v>0.32845968612834514</v>
      </c>
      <c r="J174" s="152">
        <v>3.8473756479098807E-2</v>
      </c>
      <c r="K174" s="152">
        <v>0.39358026214566905</v>
      </c>
      <c r="L174" s="152">
        <v>0.53857526864315253</v>
      </c>
      <c r="M174" s="152">
        <v>0.3432094572454602</v>
      </c>
      <c r="N174" s="471">
        <f t="shared" si="5"/>
        <v>0.32845968612834514</v>
      </c>
      <c r="O174" s="152">
        <v>3.8473756479098807E-2</v>
      </c>
      <c r="P174" s="152">
        <v>0.39358026214566905</v>
      </c>
      <c r="Q174" s="152">
        <v>0.53857526864315253</v>
      </c>
      <c r="R174" s="152">
        <v>0.3432094572454602</v>
      </c>
      <c r="S174" s="152">
        <v>0.03</v>
      </c>
      <c r="T174" s="152">
        <v>0</v>
      </c>
      <c r="U174" s="473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4" t="s">
        <v>23</v>
      </c>
    </row>
    <row r="175" spans="1:27" ht="14.45" hidden="1">
      <c r="A175" s="24">
        <v>1174</v>
      </c>
      <c r="B175" s="24">
        <v>1174</v>
      </c>
      <c r="C175" s="468" t="s">
        <v>571</v>
      </c>
      <c r="D175" t="s">
        <v>148</v>
      </c>
      <c r="E175" s="469">
        <v>1</v>
      </c>
      <c r="F175" s="470">
        <v>0</v>
      </c>
      <c r="G175">
        <v>1</v>
      </c>
      <c r="H175">
        <v>1</v>
      </c>
      <c r="I175" s="471">
        <f t="shared" si="4"/>
        <v>0.32845968612834514</v>
      </c>
      <c r="J175" s="152">
        <v>3.8473756479098807E-2</v>
      </c>
      <c r="K175" s="152">
        <v>0.39358026214566905</v>
      </c>
      <c r="L175" s="152">
        <v>0.53857526864315253</v>
      </c>
      <c r="M175" s="152">
        <v>0.3432094572454602</v>
      </c>
      <c r="N175" s="471">
        <f t="shared" si="5"/>
        <v>0.32845968612834514</v>
      </c>
      <c r="O175" s="152">
        <v>3.8473756479098807E-2</v>
      </c>
      <c r="P175" s="152">
        <v>0.39358026214566905</v>
      </c>
      <c r="Q175" s="152">
        <v>0.53857526864315253</v>
      </c>
      <c r="R175" s="152">
        <v>0.3432094572454602</v>
      </c>
      <c r="S175" s="152">
        <v>0.03</v>
      </c>
      <c r="T175" s="152">
        <v>0</v>
      </c>
      <c r="U175" s="473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4" t="s">
        <v>23</v>
      </c>
    </row>
    <row r="176" spans="1:27" ht="14.45" hidden="1">
      <c r="A176" s="24">
        <v>1175</v>
      </c>
      <c r="B176" s="24">
        <v>1175</v>
      </c>
      <c r="C176" s="468" t="s">
        <v>572</v>
      </c>
      <c r="D176" t="s">
        <v>148</v>
      </c>
      <c r="E176" s="469">
        <v>1</v>
      </c>
      <c r="F176" s="470">
        <v>0</v>
      </c>
      <c r="G176">
        <v>1</v>
      </c>
      <c r="H176">
        <v>1</v>
      </c>
      <c r="I176" s="471">
        <f t="shared" si="4"/>
        <v>0.32845968612834514</v>
      </c>
      <c r="J176" s="152">
        <v>3.8473756479098807E-2</v>
      </c>
      <c r="K176" s="152">
        <v>0.39358026214566905</v>
      </c>
      <c r="L176" s="152">
        <v>0.53857526864315253</v>
      </c>
      <c r="M176" s="152">
        <v>0.3432094572454602</v>
      </c>
      <c r="N176" s="471">
        <f t="shared" si="5"/>
        <v>0.32845968612834514</v>
      </c>
      <c r="O176" s="152">
        <v>3.8473756479098807E-2</v>
      </c>
      <c r="P176" s="152">
        <v>0.39358026214566905</v>
      </c>
      <c r="Q176" s="152">
        <v>0.53857526864315253</v>
      </c>
      <c r="R176" s="152">
        <v>0.3432094572454602</v>
      </c>
      <c r="S176" s="152">
        <v>0.03</v>
      </c>
      <c r="T176" s="152">
        <v>0</v>
      </c>
      <c r="U176" s="473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4" t="s">
        <v>23</v>
      </c>
    </row>
    <row r="177" spans="1:27" ht="14.45" hidden="1">
      <c r="A177" s="24">
        <v>1176</v>
      </c>
      <c r="B177" s="24">
        <v>1176</v>
      </c>
      <c r="C177" s="468" t="s">
        <v>573</v>
      </c>
      <c r="D177" t="s">
        <v>148</v>
      </c>
      <c r="E177" s="469">
        <v>1</v>
      </c>
      <c r="F177" s="470">
        <v>33</v>
      </c>
      <c r="G177">
        <v>1</v>
      </c>
      <c r="H177">
        <v>1</v>
      </c>
      <c r="I177" s="471">
        <f t="shared" si="4"/>
        <v>0.32845968612834514</v>
      </c>
      <c r="J177" s="152">
        <v>3.8473756479098807E-2</v>
      </c>
      <c r="K177" s="152">
        <v>0.39358026214566905</v>
      </c>
      <c r="L177" s="152">
        <v>0.53857526864315253</v>
      </c>
      <c r="M177" s="152">
        <v>0.3432094572454602</v>
      </c>
      <c r="N177" s="471">
        <f t="shared" si="5"/>
        <v>0.32845968612834514</v>
      </c>
      <c r="O177" s="152">
        <v>3.8473756479098807E-2</v>
      </c>
      <c r="P177" s="152">
        <v>0.39358026214566905</v>
      </c>
      <c r="Q177" s="152">
        <v>0.53857526864315253</v>
      </c>
      <c r="R177" s="152">
        <v>0.3432094572454602</v>
      </c>
      <c r="S177" s="152">
        <v>0.03</v>
      </c>
      <c r="T177" s="152">
        <v>0</v>
      </c>
      <c r="U177" s="473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4" t="s">
        <v>23</v>
      </c>
    </row>
    <row r="178" spans="1:27" ht="14.45" hidden="1">
      <c r="A178" s="24">
        <v>1177</v>
      </c>
      <c r="B178" s="24">
        <v>1177</v>
      </c>
      <c r="C178" s="468" t="s">
        <v>574</v>
      </c>
      <c r="D178" t="s">
        <v>148</v>
      </c>
      <c r="E178" s="469">
        <v>1</v>
      </c>
      <c r="F178" s="470">
        <v>28</v>
      </c>
      <c r="G178">
        <v>1</v>
      </c>
      <c r="H178">
        <v>1</v>
      </c>
      <c r="I178" s="471">
        <f t="shared" si="4"/>
        <v>0.32845968612834514</v>
      </c>
      <c r="J178" s="152">
        <v>3.8473756479098807E-2</v>
      </c>
      <c r="K178" s="152">
        <v>0.39358026214566905</v>
      </c>
      <c r="L178" s="152">
        <v>0.53857526864315253</v>
      </c>
      <c r="M178" s="152">
        <v>0.3432094572454602</v>
      </c>
      <c r="N178" s="471">
        <f t="shared" si="5"/>
        <v>0.32845968612834514</v>
      </c>
      <c r="O178" s="152">
        <v>3.8473756479098807E-2</v>
      </c>
      <c r="P178" s="152">
        <v>0.39358026214566905</v>
      </c>
      <c r="Q178" s="152">
        <v>0.53857526864315253</v>
      </c>
      <c r="R178" s="152">
        <v>0.3432094572454602</v>
      </c>
      <c r="S178" s="152">
        <v>0.03</v>
      </c>
      <c r="T178" s="152">
        <v>0</v>
      </c>
      <c r="U178" s="473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4" t="s">
        <v>23</v>
      </c>
    </row>
    <row r="179" spans="1:27" ht="14.45" hidden="1">
      <c r="A179" s="24">
        <v>1178</v>
      </c>
      <c r="B179" s="24">
        <v>1178</v>
      </c>
      <c r="C179" s="468" t="s">
        <v>575</v>
      </c>
      <c r="D179" t="s">
        <v>148</v>
      </c>
      <c r="E179" s="469">
        <v>1</v>
      </c>
      <c r="F179" s="470">
        <v>0</v>
      </c>
      <c r="G179">
        <v>1</v>
      </c>
      <c r="H179">
        <v>1</v>
      </c>
      <c r="I179" s="471">
        <f t="shared" si="4"/>
        <v>0.32845968612834514</v>
      </c>
      <c r="J179" s="152">
        <v>3.8473756479098807E-2</v>
      </c>
      <c r="K179" s="152">
        <v>0.39358026214566905</v>
      </c>
      <c r="L179" s="152">
        <v>0.53857526864315253</v>
      </c>
      <c r="M179" s="152">
        <v>0.3432094572454602</v>
      </c>
      <c r="N179" s="471">
        <f t="shared" si="5"/>
        <v>0.32845968612834514</v>
      </c>
      <c r="O179" s="152">
        <v>3.8473756479098807E-2</v>
      </c>
      <c r="P179" s="152">
        <v>0.39358026214566905</v>
      </c>
      <c r="Q179" s="152">
        <v>0.53857526864315253</v>
      </c>
      <c r="R179" s="152">
        <v>0.3432094572454602</v>
      </c>
      <c r="S179" s="152">
        <v>0.03</v>
      </c>
      <c r="T179" s="152">
        <v>0</v>
      </c>
      <c r="U179" s="473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4" t="s">
        <v>23</v>
      </c>
    </row>
    <row r="180" spans="1:27" ht="14.45" hidden="1">
      <c r="A180" s="24">
        <v>1179</v>
      </c>
      <c r="B180" s="24">
        <v>1179</v>
      </c>
      <c r="C180" s="468" t="s">
        <v>576</v>
      </c>
      <c r="D180" t="s">
        <v>151</v>
      </c>
      <c r="E180" s="469">
        <v>2</v>
      </c>
      <c r="F180" s="470">
        <v>12.33</v>
      </c>
      <c r="G180">
        <v>1</v>
      </c>
      <c r="H180">
        <v>1</v>
      </c>
      <c r="I180" s="471">
        <f t="shared" si="4"/>
        <v>0.32845968612834514</v>
      </c>
      <c r="J180" s="152">
        <v>3.8473756479098807E-2</v>
      </c>
      <c r="K180" s="152">
        <v>0.39358026214566905</v>
      </c>
      <c r="L180" s="152">
        <v>0.53857526864315253</v>
      </c>
      <c r="M180" s="152">
        <v>0.3432094572454602</v>
      </c>
      <c r="N180" s="471">
        <f t="shared" si="5"/>
        <v>0.32845968612834514</v>
      </c>
      <c r="O180" s="152">
        <v>3.8473756479098807E-2</v>
      </c>
      <c r="P180" s="152">
        <v>0.39358026214566905</v>
      </c>
      <c r="Q180" s="152">
        <v>0.53857526864315253</v>
      </c>
      <c r="R180" s="152">
        <v>0.3432094572454602</v>
      </c>
      <c r="S180" s="152">
        <v>0.03</v>
      </c>
      <c r="T180" s="152">
        <v>0</v>
      </c>
      <c r="U180" s="473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4" t="s">
        <v>23</v>
      </c>
    </row>
    <row r="181" spans="1:27" ht="14.45" hidden="1">
      <c r="A181" s="24">
        <v>1180</v>
      </c>
      <c r="B181" s="24">
        <v>1180</v>
      </c>
      <c r="C181" s="468" t="s">
        <v>577</v>
      </c>
      <c r="D181" t="s">
        <v>151</v>
      </c>
      <c r="E181" s="469">
        <v>2</v>
      </c>
      <c r="F181" s="470">
        <v>0</v>
      </c>
      <c r="G181">
        <v>1</v>
      </c>
      <c r="H181">
        <v>1</v>
      </c>
      <c r="I181" s="471">
        <f t="shared" si="4"/>
        <v>0.32845968612834514</v>
      </c>
      <c r="J181" s="152">
        <v>3.8473756479098807E-2</v>
      </c>
      <c r="K181" s="152">
        <v>0.39358026214566905</v>
      </c>
      <c r="L181" s="152">
        <v>0.53857526864315253</v>
      </c>
      <c r="M181" s="152">
        <v>0.3432094572454602</v>
      </c>
      <c r="N181" s="471">
        <f t="shared" si="5"/>
        <v>0.32845968612834514</v>
      </c>
      <c r="O181" s="152">
        <v>3.8473756479098807E-2</v>
      </c>
      <c r="P181" s="152">
        <v>0.39358026214566905</v>
      </c>
      <c r="Q181" s="152">
        <v>0.53857526864315253</v>
      </c>
      <c r="R181" s="152">
        <v>0.3432094572454602</v>
      </c>
      <c r="S181" s="152">
        <v>0.03</v>
      </c>
      <c r="T181" s="152">
        <v>0</v>
      </c>
      <c r="U181" s="473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4" t="s">
        <v>23</v>
      </c>
    </row>
    <row r="182" spans="1:27" ht="14.45" hidden="1">
      <c r="A182" s="24">
        <v>1181</v>
      </c>
      <c r="B182" s="24">
        <v>1181</v>
      </c>
      <c r="C182" s="468" t="s">
        <v>578</v>
      </c>
      <c r="D182" t="s">
        <v>148</v>
      </c>
      <c r="E182" s="469">
        <v>1</v>
      </c>
      <c r="F182" s="470">
        <v>226</v>
      </c>
      <c r="G182">
        <v>1</v>
      </c>
      <c r="H182">
        <v>1</v>
      </c>
      <c r="I182" s="471">
        <f t="shared" si="4"/>
        <v>0.32845968612834514</v>
      </c>
      <c r="J182" s="152">
        <v>3.8473756479098807E-2</v>
      </c>
      <c r="K182" s="152">
        <v>0.39358026214566905</v>
      </c>
      <c r="L182" s="152">
        <v>0.53857526864315253</v>
      </c>
      <c r="M182" s="152">
        <v>0.3432094572454602</v>
      </c>
      <c r="N182" s="471">
        <f t="shared" si="5"/>
        <v>0.32845968612834514</v>
      </c>
      <c r="O182" s="152">
        <v>3.8473756479098807E-2</v>
      </c>
      <c r="P182" s="152">
        <v>0.39358026214566905</v>
      </c>
      <c r="Q182" s="152">
        <v>0.53857526864315253</v>
      </c>
      <c r="R182" s="152">
        <v>0.3432094572454602</v>
      </c>
      <c r="S182" s="152">
        <v>0.03</v>
      </c>
      <c r="T182" s="152">
        <v>0</v>
      </c>
      <c r="U182" s="473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4" t="s">
        <v>23</v>
      </c>
    </row>
    <row r="183" spans="1:27" ht="14.45" hidden="1">
      <c r="A183" s="24">
        <v>1182</v>
      </c>
      <c r="B183" s="24">
        <v>1182</v>
      </c>
      <c r="C183" s="468" t="s">
        <v>579</v>
      </c>
      <c r="D183" t="s">
        <v>148</v>
      </c>
      <c r="E183" s="469">
        <v>1</v>
      </c>
      <c r="F183" s="470">
        <v>0</v>
      </c>
      <c r="G183">
        <v>1</v>
      </c>
      <c r="H183">
        <v>1</v>
      </c>
      <c r="I183" s="471">
        <f t="shared" si="4"/>
        <v>0.32845968612834514</v>
      </c>
      <c r="J183" s="152">
        <v>3.8473756479098807E-2</v>
      </c>
      <c r="K183" s="152">
        <v>0.39358026214566905</v>
      </c>
      <c r="L183" s="152">
        <v>0.53857526864315253</v>
      </c>
      <c r="M183" s="152">
        <v>0.3432094572454602</v>
      </c>
      <c r="N183" s="471">
        <f t="shared" si="5"/>
        <v>0.32845968612834514</v>
      </c>
      <c r="O183" s="152">
        <v>3.8473756479098807E-2</v>
      </c>
      <c r="P183" s="152">
        <v>0.39358026214566905</v>
      </c>
      <c r="Q183" s="152">
        <v>0.53857526864315253</v>
      </c>
      <c r="R183" s="152">
        <v>0.3432094572454602</v>
      </c>
      <c r="S183" s="152">
        <v>0.03</v>
      </c>
      <c r="T183" s="152">
        <v>0</v>
      </c>
      <c r="U183" s="473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4" t="s">
        <v>23</v>
      </c>
    </row>
    <row r="184" spans="1:27" ht="14.45" hidden="1">
      <c r="A184" s="24">
        <v>1183</v>
      </c>
      <c r="B184" s="24">
        <v>1183</v>
      </c>
      <c r="C184" s="468" t="s">
        <v>580</v>
      </c>
      <c r="D184" t="s">
        <v>148</v>
      </c>
      <c r="E184" s="469">
        <v>1</v>
      </c>
      <c r="F184" s="470">
        <v>113.61022364217253</v>
      </c>
      <c r="G184">
        <v>1</v>
      </c>
      <c r="H184">
        <v>1</v>
      </c>
      <c r="I184" s="471">
        <f t="shared" si="4"/>
        <v>0.32845968612834514</v>
      </c>
      <c r="J184" s="152">
        <v>3.8473756479098807E-2</v>
      </c>
      <c r="K184" s="152">
        <v>0.39358026214566905</v>
      </c>
      <c r="L184" s="152">
        <v>0.53857526864315253</v>
      </c>
      <c r="M184" s="152">
        <v>0.3432094572454602</v>
      </c>
      <c r="N184" s="471">
        <f t="shared" si="5"/>
        <v>0.32845968612834514</v>
      </c>
      <c r="O184" s="152">
        <v>3.8473756479098807E-2</v>
      </c>
      <c r="P184" s="152">
        <v>0.39358026214566905</v>
      </c>
      <c r="Q184" s="152">
        <v>0.53857526864315253</v>
      </c>
      <c r="R184" s="152">
        <v>0.3432094572454602</v>
      </c>
      <c r="S184" s="152">
        <v>0.03</v>
      </c>
      <c r="T184" s="152">
        <v>0</v>
      </c>
      <c r="U184" s="473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4" t="s">
        <v>23</v>
      </c>
    </row>
    <row r="185" spans="1:27" ht="14.45" hidden="1">
      <c r="A185" s="24">
        <v>1184</v>
      </c>
      <c r="B185" s="24">
        <v>1184</v>
      </c>
      <c r="C185" s="468" t="s">
        <v>581</v>
      </c>
      <c r="D185" t="s">
        <v>148</v>
      </c>
      <c r="E185" s="469">
        <v>1</v>
      </c>
      <c r="F185" s="470">
        <v>26.389776357827476</v>
      </c>
      <c r="G185">
        <v>1</v>
      </c>
      <c r="H185">
        <v>1</v>
      </c>
      <c r="I185" s="471">
        <f t="shared" si="4"/>
        <v>0.32845968612834514</v>
      </c>
      <c r="J185" s="152">
        <v>3.8473756479098807E-2</v>
      </c>
      <c r="K185" s="152">
        <v>0.39358026214566905</v>
      </c>
      <c r="L185" s="152">
        <v>0.53857526864315253</v>
      </c>
      <c r="M185" s="152">
        <v>0.3432094572454602</v>
      </c>
      <c r="N185" s="471">
        <f t="shared" si="5"/>
        <v>0.32845968612834514</v>
      </c>
      <c r="O185" s="152">
        <v>3.8473756479098807E-2</v>
      </c>
      <c r="P185" s="152">
        <v>0.39358026214566905</v>
      </c>
      <c r="Q185" s="152">
        <v>0.53857526864315253</v>
      </c>
      <c r="R185" s="152">
        <v>0.3432094572454602</v>
      </c>
      <c r="S185" s="152">
        <v>0.03</v>
      </c>
      <c r="T185" s="152">
        <v>0</v>
      </c>
      <c r="U185" s="473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4" t="s">
        <v>23</v>
      </c>
    </row>
    <row r="186" spans="1:27" ht="14.45" hidden="1">
      <c r="A186" s="24">
        <v>1185</v>
      </c>
      <c r="B186" s="24">
        <v>1185</v>
      </c>
      <c r="C186" s="468" t="s">
        <v>582</v>
      </c>
      <c r="D186" t="s">
        <v>148</v>
      </c>
      <c r="E186" s="469">
        <v>1</v>
      </c>
      <c r="F186" s="470">
        <v>60</v>
      </c>
      <c r="G186">
        <v>1</v>
      </c>
      <c r="H186">
        <v>1</v>
      </c>
      <c r="I186" s="471">
        <f t="shared" si="4"/>
        <v>0.32845968612834514</v>
      </c>
      <c r="J186" s="152">
        <v>3.8473756479098807E-2</v>
      </c>
      <c r="K186" s="152">
        <v>0.39358026214566905</v>
      </c>
      <c r="L186" s="152">
        <v>0.53857526864315253</v>
      </c>
      <c r="M186" s="152">
        <v>0.3432094572454602</v>
      </c>
      <c r="N186" s="471">
        <f t="shared" si="5"/>
        <v>0.32845968612834514</v>
      </c>
      <c r="O186" s="152">
        <v>3.8473756479098807E-2</v>
      </c>
      <c r="P186" s="152">
        <v>0.39358026214566905</v>
      </c>
      <c r="Q186" s="152">
        <v>0.53857526864315253</v>
      </c>
      <c r="R186" s="152">
        <v>0.3432094572454602</v>
      </c>
      <c r="S186" s="152">
        <v>0.03</v>
      </c>
      <c r="T186" s="152">
        <v>0</v>
      </c>
      <c r="U186" s="473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4" t="s">
        <v>23</v>
      </c>
    </row>
    <row r="187" spans="1:27" ht="14.45" hidden="1">
      <c r="A187" s="24">
        <v>1186</v>
      </c>
      <c r="B187" s="24">
        <v>1186</v>
      </c>
      <c r="C187" s="468" t="s">
        <v>583</v>
      </c>
      <c r="D187" t="s">
        <v>148</v>
      </c>
      <c r="E187" s="469">
        <v>1</v>
      </c>
      <c r="F187" s="470">
        <v>0</v>
      </c>
      <c r="G187">
        <v>1</v>
      </c>
      <c r="H187">
        <v>1</v>
      </c>
      <c r="I187" s="471">
        <f t="shared" si="4"/>
        <v>0.32845968612834514</v>
      </c>
      <c r="J187" s="152">
        <v>3.8473756479098807E-2</v>
      </c>
      <c r="K187" s="152">
        <v>0.39358026214566905</v>
      </c>
      <c r="L187" s="152">
        <v>0.53857526864315253</v>
      </c>
      <c r="M187" s="152">
        <v>0.3432094572454602</v>
      </c>
      <c r="N187" s="471">
        <f t="shared" si="5"/>
        <v>0.32845968612834514</v>
      </c>
      <c r="O187" s="152">
        <v>3.8473756479098807E-2</v>
      </c>
      <c r="P187" s="152">
        <v>0.39358026214566905</v>
      </c>
      <c r="Q187" s="152">
        <v>0.53857526864315253</v>
      </c>
      <c r="R187" s="152">
        <v>0.3432094572454602</v>
      </c>
      <c r="S187" s="152">
        <v>0.03</v>
      </c>
      <c r="T187" s="152">
        <v>0</v>
      </c>
      <c r="U187" s="473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4" t="s">
        <v>23</v>
      </c>
    </row>
    <row r="188" spans="1:27" ht="14.45" hidden="1">
      <c r="A188" s="24">
        <v>1187</v>
      </c>
      <c r="B188" s="24">
        <v>1187</v>
      </c>
      <c r="C188" s="468" t="s">
        <v>584</v>
      </c>
      <c r="D188" t="s">
        <v>148</v>
      </c>
      <c r="E188" s="469">
        <v>1</v>
      </c>
      <c r="F188" s="470">
        <v>30</v>
      </c>
      <c r="G188">
        <v>1</v>
      </c>
      <c r="H188">
        <v>1</v>
      </c>
      <c r="I188" s="471">
        <f t="shared" si="4"/>
        <v>0.32845968612834514</v>
      </c>
      <c r="J188" s="152">
        <v>3.8473756479098807E-2</v>
      </c>
      <c r="K188" s="152">
        <v>0.39358026214566905</v>
      </c>
      <c r="L188" s="152">
        <v>0.53857526864315253</v>
      </c>
      <c r="M188" s="152">
        <v>0.3432094572454602</v>
      </c>
      <c r="N188" s="471">
        <f t="shared" si="5"/>
        <v>0.32845968612834514</v>
      </c>
      <c r="O188" s="152">
        <v>3.8473756479098807E-2</v>
      </c>
      <c r="P188" s="152">
        <v>0.39358026214566905</v>
      </c>
      <c r="Q188" s="152">
        <v>0.53857526864315253</v>
      </c>
      <c r="R188" s="152">
        <v>0.3432094572454602</v>
      </c>
      <c r="S188" s="152">
        <v>0.03</v>
      </c>
      <c r="T188" s="152">
        <v>0</v>
      </c>
      <c r="U188" s="473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4" t="s">
        <v>23</v>
      </c>
    </row>
    <row r="189" spans="1:27" ht="14.45" hidden="1">
      <c r="A189" s="24">
        <v>1188</v>
      </c>
      <c r="B189" s="24">
        <v>1188</v>
      </c>
      <c r="C189" s="468" t="s">
        <v>585</v>
      </c>
      <c r="D189" t="s">
        <v>148</v>
      </c>
      <c r="E189" s="469">
        <v>1</v>
      </c>
      <c r="F189" s="470">
        <v>0</v>
      </c>
      <c r="G189">
        <v>1</v>
      </c>
      <c r="H189">
        <v>1</v>
      </c>
      <c r="I189" s="471">
        <f t="shared" si="4"/>
        <v>0.32845968612834514</v>
      </c>
      <c r="J189" s="152">
        <v>3.8473756479098807E-2</v>
      </c>
      <c r="K189" s="152">
        <v>0.39358026214566905</v>
      </c>
      <c r="L189" s="152">
        <v>0.53857526864315253</v>
      </c>
      <c r="M189" s="152">
        <v>0.3432094572454602</v>
      </c>
      <c r="N189" s="471">
        <f t="shared" si="5"/>
        <v>0.32845968612834514</v>
      </c>
      <c r="O189" s="152">
        <v>3.8473756479098807E-2</v>
      </c>
      <c r="P189" s="152">
        <v>0.39358026214566905</v>
      </c>
      <c r="Q189" s="152">
        <v>0.53857526864315253</v>
      </c>
      <c r="R189" s="152">
        <v>0.3432094572454602</v>
      </c>
      <c r="S189" s="152">
        <v>0.03</v>
      </c>
      <c r="T189" s="152">
        <v>0</v>
      </c>
      <c r="U189" s="473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4" t="s">
        <v>23</v>
      </c>
    </row>
    <row r="190" spans="1:27" ht="14.45" hidden="1">
      <c r="A190" s="24">
        <v>1189</v>
      </c>
      <c r="B190" s="24">
        <v>1189</v>
      </c>
      <c r="C190" s="468" t="s">
        <v>586</v>
      </c>
      <c r="D190" t="s">
        <v>148</v>
      </c>
      <c r="E190" s="469">
        <v>1</v>
      </c>
      <c r="F190" s="470">
        <v>30.774999999999999</v>
      </c>
      <c r="G190">
        <v>1</v>
      </c>
      <c r="H190">
        <v>1</v>
      </c>
      <c r="I190" s="471">
        <f t="shared" si="4"/>
        <v>0.32845968612834514</v>
      </c>
      <c r="J190" s="152">
        <v>3.8473756479098807E-2</v>
      </c>
      <c r="K190" s="152">
        <v>0.39358026214566905</v>
      </c>
      <c r="L190" s="152">
        <v>0.53857526864315253</v>
      </c>
      <c r="M190" s="152">
        <v>0.3432094572454602</v>
      </c>
      <c r="N190" s="471">
        <f t="shared" si="5"/>
        <v>0.32845968612834514</v>
      </c>
      <c r="O190" s="152">
        <v>3.8473756479098807E-2</v>
      </c>
      <c r="P190" s="152">
        <v>0.39358026214566905</v>
      </c>
      <c r="Q190" s="152">
        <v>0.53857526864315253</v>
      </c>
      <c r="R190" s="152">
        <v>0.3432094572454602</v>
      </c>
      <c r="S190" s="152">
        <v>0.03</v>
      </c>
      <c r="T190" s="152">
        <v>0</v>
      </c>
      <c r="U190" s="473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4" t="s">
        <v>23</v>
      </c>
    </row>
    <row r="191" spans="1:27" ht="14.45" hidden="1">
      <c r="A191" s="24">
        <v>1190</v>
      </c>
      <c r="B191" s="24">
        <v>1190</v>
      </c>
      <c r="C191" s="468" t="s">
        <v>587</v>
      </c>
      <c r="D191" t="s">
        <v>148</v>
      </c>
      <c r="E191" s="469">
        <v>1</v>
      </c>
      <c r="F191" s="470">
        <v>0</v>
      </c>
      <c r="G191">
        <v>1</v>
      </c>
      <c r="H191">
        <v>1</v>
      </c>
      <c r="I191" s="471">
        <f t="shared" si="4"/>
        <v>0.32845968612834514</v>
      </c>
      <c r="J191" s="152">
        <v>3.8473756479098807E-2</v>
      </c>
      <c r="K191" s="152">
        <v>0.39358026214566905</v>
      </c>
      <c r="L191" s="152">
        <v>0.53857526864315253</v>
      </c>
      <c r="M191" s="152">
        <v>0.3432094572454602</v>
      </c>
      <c r="N191" s="471">
        <f t="shared" si="5"/>
        <v>0.32845968612834514</v>
      </c>
      <c r="O191" s="152">
        <v>3.8473756479098807E-2</v>
      </c>
      <c r="P191" s="152">
        <v>0.39358026214566905</v>
      </c>
      <c r="Q191" s="152">
        <v>0.53857526864315253</v>
      </c>
      <c r="R191" s="152">
        <v>0.3432094572454602</v>
      </c>
      <c r="S191" s="152">
        <v>0.03</v>
      </c>
      <c r="T191" s="152">
        <v>0</v>
      </c>
      <c r="U191" s="473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4" t="s">
        <v>23</v>
      </c>
    </row>
    <row r="192" spans="1:27" ht="14.45" hidden="1">
      <c r="A192" s="24">
        <v>1191</v>
      </c>
      <c r="B192" s="24">
        <v>1191</v>
      </c>
      <c r="C192" s="468" t="s">
        <v>588</v>
      </c>
      <c r="D192" t="s">
        <v>148</v>
      </c>
      <c r="E192" s="469">
        <v>1</v>
      </c>
      <c r="F192" s="470">
        <v>30</v>
      </c>
      <c r="G192">
        <v>1</v>
      </c>
      <c r="H192">
        <v>1</v>
      </c>
      <c r="I192" s="471">
        <f t="shared" si="4"/>
        <v>0.32845968612834514</v>
      </c>
      <c r="J192" s="152">
        <v>3.8473756479098807E-2</v>
      </c>
      <c r="K192" s="152">
        <v>0.39358026214566905</v>
      </c>
      <c r="L192" s="152">
        <v>0.53857526864315253</v>
      </c>
      <c r="M192" s="152">
        <v>0.3432094572454602</v>
      </c>
      <c r="N192" s="471">
        <f t="shared" si="5"/>
        <v>0.32845968612834514</v>
      </c>
      <c r="O192" s="152">
        <v>3.8473756479098807E-2</v>
      </c>
      <c r="P192" s="152">
        <v>0.39358026214566905</v>
      </c>
      <c r="Q192" s="152">
        <v>0.53857526864315253</v>
      </c>
      <c r="R192" s="152">
        <v>0.3432094572454602</v>
      </c>
      <c r="S192" s="152">
        <v>0.03</v>
      </c>
      <c r="T192" s="152">
        <v>0</v>
      </c>
      <c r="U192" s="473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4" t="s">
        <v>23</v>
      </c>
    </row>
    <row r="193" spans="1:27" ht="14.45" hidden="1">
      <c r="A193" s="24">
        <v>1192</v>
      </c>
      <c r="B193" s="24">
        <v>1192</v>
      </c>
      <c r="C193" s="468" t="s">
        <v>589</v>
      </c>
      <c r="D193" t="s">
        <v>148</v>
      </c>
      <c r="E193" s="469">
        <v>1</v>
      </c>
      <c r="F193" s="470">
        <v>0</v>
      </c>
      <c r="G193">
        <v>1</v>
      </c>
      <c r="H193">
        <v>1</v>
      </c>
      <c r="I193" s="471">
        <f t="shared" si="4"/>
        <v>0.32845968612834514</v>
      </c>
      <c r="J193" s="152">
        <v>3.8473756479098807E-2</v>
      </c>
      <c r="K193" s="152">
        <v>0.39358026214566905</v>
      </c>
      <c r="L193" s="152">
        <v>0.53857526864315253</v>
      </c>
      <c r="M193" s="152">
        <v>0.3432094572454602</v>
      </c>
      <c r="N193" s="471">
        <f t="shared" si="5"/>
        <v>0.32845968612834514</v>
      </c>
      <c r="O193" s="152">
        <v>3.8473756479098807E-2</v>
      </c>
      <c r="P193" s="152">
        <v>0.39358026214566905</v>
      </c>
      <c r="Q193" s="152">
        <v>0.53857526864315253</v>
      </c>
      <c r="R193" s="152">
        <v>0.3432094572454602</v>
      </c>
      <c r="S193" s="152">
        <v>0.03</v>
      </c>
      <c r="T193" s="152">
        <v>0</v>
      </c>
      <c r="U193" s="473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4" t="s">
        <v>23</v>
      </c>
    </row>
    <row r="194" spans="1:27" ht="14.45" hidden="1">
      <c r="A194" s="24">
        <v>1193</v>
      </c>
      <c r="B194" s="24">
        <v>1193</v>
      </c>
      <c r="C194" s="468" t="s">
        <v>590</v>
      </c>
      <c r="D194" t="s">
        <v>148</v>
      </c>
      <c r="E194" s="469">
        <v>1</v>
      </c>
      <c r="F194" s="470">
        <v>80</v>
      </c>
      <c r="G194">
        <v>1</v>
      </c>
      <c r="H194">
        <v>1</v>
      </c>
      <c r="I194" s="471">
        <f t="shared" ref="I194:I257" si="6">AVERAGE(J194:M194)</f>
        <v>0.32845968612834514</v>
      </c>
      <c r="J194" s="152">
        <v>3.8473756479098807E-2</v>
      </c>
      <c r="K194" s="152">
        <v>0.39358026214566905</v>
      </c>
      <c r="L194" s="152">
        <v>0.53857526864315253</v>
      </c>
      <c r="M194" s="152">
        <v>0.3432094572454602</v>
      </c>
      <c r="N194" s="471">
        <f t="shared" ref="N194:N257" si="7">AVERAGE(O194:R194)</f>
        <v>0.32845968612834514</v>
      </c>
      <c r="O194" s="152">
        <v>3.8473756479098807E-2</v>
      </c>
      <c r="P194" s="152">
        <v>0.39358026214566905</v>
      </c>
      <c r="Q194" s="152">
        <v>0.53857526864315253</v>
      </c>
      <c r="R194" s="152">
        <v>0.3432094572454602</v>
      </c>
      <c r="S194" s="152">
        <v>0.03</v>
      </c>
      <c r="T194" s="152">
        <v>0</v>
      </c>
      <c r="U194" s="473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4" t="s">
        <v>23</v>
      </c>
    </row>
    <row r="195" spans="1:27" ht="14.45" hidden="1">
      <c r="A195" s="24">
        <v>1194</v>
      </c>
      <c r="B195" s="24">
        <v>1194</v>
      </c>
      <c r="C195" s="468" t="s">
        <v>591</v>
      </c>
      <c r="D195" t="s">
        <v>148</v>
      </c>
      <c r="E195" s="469">
        <v>1</v>
      </c>
      <c r="F195" s="470">
        <v>0</v>
      </c>
      <c r="G195">
        <v>1</v>
      </c>
      <c r="H195">
        <v>1</v>
      </c>
      <c r="I195" s="471">
        <f t="shared" si="6"/>
        <v>0.32845968612834514</v>
      </c>
      <c r="J195" s="152">
        <v>3.8473756479098807E-2</v>
      </c>
      <c r="K195" s="152">
        <v>0.39358026214566905</v>
      </c>
      <c r="L195" s="152">
        <v>0.53857526864315253</v>
      </c>
      <c r="M195" s="152">
        <v>0.3432094572454602</v>
      </c>
      <c r="N195" s="471">
        <f t="shared" si="7"/>
        <v>0.32845968612834514</v>
      </c>
      <c r="O195" s="152">
        <v>3.8473756479098807E-2</v>
      </c>
      <c r="P195" s="152">
        <v>0.39358026214566905</v>
      </c>
      <c r="Q195" s="152">
        <v>0.53857526864315253</v>
      </c>
      <c r="R195" s="152">
        <v>0.3432094572454602</v>
      </c>
      <c r="S195" s="152">
        <v>0.03</v>
      </c>
      <c r="T195" s="152">
        <v>0</v>
      </c>
      <c r="U195" s="473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4" t="s">
        <v>23</v>
      </c>
    </row>
    <row r="196" spans="1:27" ht="14.45" hidden="1">
      <c r="A196" s="24">
        <v>1195</v>
      </c>
      <c r="B196" s="24">
        <v>1195</v>
      </c>
      <c r="C196" s="468" t="s">
        <v>592</v>
      </c>
      <c r="D196" t="s">
        <v>148</v>
      </c>
      <c r="E196" s="469">
        <v>1</v>
      </c>
      <c r="F196" s="470">
        <v>58.4</v>
      </c>
      <c r="G196">
        <v>1</v>
      </c>
      <c r="H196">
        <v>1</v>
      </c>
      <c r="I196" s="471">
        <f t="shared" si="6"/>
        <v>0.32845968612834514</v>
      </c>
      <c r="J196" s="152">
        <v>3.8473756479098807E-2</v>
      </c>
      <c r="K196" s="152">
        <v>0.39358026214566905</v>
      </c>
      <c r="L196" s="152">
        <v>0.53857526864315253</v>
      </c>
      <c r="M196" s="152">
        <v>0.3432094572454602</v>
      </c>
      <c r="N196" s="471">
        <f t="shared" si="7"/>
        <v>0.32845968612834514</v>
      </c>
      <c r="O196" s="152">
        <v>3.8473756479098807E-2</v>
      </c>
      <c r="P196" s="152">
        <v>0.39358026214566905</v>
      </c>
      <c r="Q196" s="152">
        <v>0.53857526864315253</v>
      </c>
      <c r="R196" s="152">
        <v>0.3432094572454602</v>
      </c>
      <c r="S196" s="152">
        <v>0.03</v>
      </c>
      <c r="T196" s="152">
        <v>0</v>
      </c>
      <c r="U196" s="473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4" t="s">
        <v>23</v>
      </c>
    </row>
    <row r="197" spans="1:27" ht="14.45" hidden="1">
      <c r="A197" s="24">
        <v>1196</v>
      </c>
      <c r="B197" s="24">
        <v>1196</v>
      </c>
      <c r="C197" s="468" t="s">
        <v>593</v>
      </c>
      <c r="D197" t="s">
        <v>148</v>
      </c>
      <c r="E197" s="469">
        <v>1</v>
      </c>
      <c r="F197" s="470">
        <v>0</v>
      </c>
      <c r="G197">
        <v>1</v>
      </c>
      <c r="H197">
        <v>1</v>
      </c>
      <c r="I197" s="471">
        <f t="shared" si="6"/>
        <v>0.32845968612834514</v>
      </c>
      <c r="J197" s="152">
        <v>3.8473756479098807E-2</v>
      </c>
      <c r="K197" s="152">
        <v>0.39358026214566905</v>
      </c>
      <c r="L197" s="152">
        <v>0.53857526864315253</v>
      </c>
      <c r="M197" s="152">
        <v>0.3432094572454602</v>
      </c>
      <c r="N197" s="471">
        <f t="shared" si="7"/>
        <v>0.32845968612834514</v>
      </c>
      <c r="O197" s="152">
        <v>3.8473756479098807E-2</v>
      </c>
      <c r="P197" s="152">
        <v>0.39358026214566905</v>
      </c>
      <c r="Q197" s="152">
        <v>0.53857526864315253</v>
      </c>
      <c r="R197" s="152">
        <v>0.3432094572454602</v>
      </c>
      <c r="S197" s="152">
        <v>0.03</v>
      </c>
      <c r="T197" s="152">
        <v>0</v>
      </c>
      <c r="U197" s="473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4" t="s">
        <v>23</v>
      </c>
    </row>
    <row r="198" spans="1:27" ht="14.45" hidden="1">
      <c r="A198" s="24">
        <v>1197</v>
      </c>
      <c r="B198" s="24">
        <v>1197</v>
      </c>
      <c r="C198" s="468" t="s">
        <v>594</v>
      </c>
      <c r="D198" t="s">
        <v>148</v>
      </c>
      <c r="E198" s="469">
        <v>1</v>
      </c>
      <c r="F198" s="470">
        <v>12.549003921568627</v>
      </c>
      <c r="G198">
        <v>1</v>
      </c>
      <c r="H198">
        <v>1</v>
      </c>
      <c r="I198" s="471">
        <f t="shared" si="6"/>
        <v>0.32845968612834514</v>
      </c>
      <c r="J198" s="152">
        <v>3.8473756479098807E-2</v>
      </c>
      <c r="K198" s="152">
        <v>0.39358026214566905</v>
      </c>
      <c r="L198" s="152">
        <v>0.53857526864315253</v>
      </c>
      <c r="M198" s="152">
        <v>0.3432094572454602</v>
      </c>
      <c r="N198" s="471">
        <f t="shared" si="7"/>
        <v>0.32845968612834514</v>
      </c>
      <c r="O198" s="152">
        <v>3.8473756479098807E-2</v>
      </c>
      <c r="P198" s="152">
        <v>0.39358026214566905</v>
      </c>
      <c r="Q198" s="152">
        <v>0.53857526864315253</v>
      </c>
      <c r="R198" s="152">
        <v>0.3432094572454602</v>
      </c>
      <c r="S198" s="152">
        <v>0.03</v>
      </c>
      <c r="T198" s="152">
        <v>0</v>
      </c>
      <c r="U198" s="473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4" t="s">
        <v>23</v>
      </c>
    </row>
    <row r="199" spans="1:27" ht="14.45" hidden="1">
      <c r="A199" s="24">
        <v>1198</v>
      </c>
      <c r="B199" s="24">
        <v>1198</v>
      </c>
      <c r="C199" s="468" t="s">
        <v>595</v>
      </c>
      <c r="D199" t="s">
        <v>148</v>
      </c>
      <c r="E199" s="469">
        <v>1</v>
      </c>
      <c r="F199" s="470">
        <v>27.450996078431373</v>
      </c>
      <c r="G199">
        <v>1</v>
      </c>
      <c r="H199">
        <v>1</v>
      </c>
      <c r="I199" s="471">
        <f t="shared" si="6"/>
        <v>0.32845968612834514</v>
      </c>
      <c r="J199" s="152">
        <v>3.8473756479098807E-2</v>
      </c>
      <c r="K199" s="152">
        <v>0.39358026214566905</v>
      </c>
      <c r="L199" s="152">
        <v>0.53857526864315253</v>
      </c>
      <c r="M199" s="152">
        <v>0.3432094572454602</v>
      </c>
      <c r="N199" s="471">
        <f t="shared" si="7"/>
        <v>0.32845968612834514</v>
      </c>
      <c r="O199" s="152">
        <v>3.8473756479098807E-2</v>
      </c>
      <c r="P199" s="152">
        <v>0.39358026214566905</v>
      </c>
      <c r="Q199" s="152">
        <v>0.53857526864315253</v>
      </c>
      <c r="R199" s="152">
        <v>0.3432094572454602</v>
      </c>
      <c r="S199" s="152">
        <v>0.03</v>
      </c>
      <c r="T199" s="152">
        <v>0</v>
      </c>
      <c r="U199" s="473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4" t="s">
        <v>23</v>
      </c>
    </row>
    <row r="200" spans="1:27" ht="14.45" hidden="1">
      <c r="A200" s="24">
        <v>1199</v>
      </c>
      <c r="B200" s="24">
        <v>1199</v>
      </c>
      <c r="C200" s="468" t="s">
        <v>596</v>
      </c>
      <c r="D200" t="s">
        <v>154</v>
      </c>
      <c r="E200" s="469">
        <v>3</v>
      </c>
      <c r="F200" s="470">
        <v>17</v>
      </c>
      <c r="G200">
        <v>1</v>
      </c>
      <c r="H200">
        <v>1</v>
      </c>
      <c r="I200" s="471">
        <f t="shared" si="6"/>
        <v>0.32845968612834514</v>
      </c>
      <c r="J200" s="152">
        <v>3.8473756479098807E-2</v>
      </c>
      <c r="K200" s="152">
        <v>0.39358026214566905</v>
      </c>
      <c r="L200" s="152">
        <v>0.53857526864315253</v>
      </c>
      <c r="M200" s="152">
        <v>0.3432094572454602</v>
      </c>
      <c r="N200" s="471">
        <f t="shared" si="7"/>
        <v>0.32845968612834514</v>
      </c>
      <c r="O200" s="152">
        <v>3.8473756479098807E-2</v>
      </c>
      <c r="P200" s="152">
        <v>0.39358026214566905</v>
      </c>
      <c r="Q200" s="152">
        <v>0.53857526864315253</v>
      </c>
      <c r="R200" s="152">
        <v>0.3432094572454602</v>
      </c>
      <c r="S200" s="152">
        <v>0.03</v>
      </c>
      <c r="T200" s="152">
        <v>0</v>
      </c>
      <c r="U200" s="473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4" t="s">
        <v>23</v>
      </c>
    </row>
    <row r="201" spans="1:27" ht="14.45" hidden="1">
      <c r="A201" s="24">
        <v>1200</v>
      </c>
      <c r="B201" s="24">
        <v>1200</v>
      </c>
      <c r="C201" s="468" t="s">
        <v>597</v>
      </c>
      <c r="D201" t="s">
        <v>154</v>
      </c>
      <c r="E201" s="469">
        <v>3</v>
      </c>
      <c r="F201" s="470">
        <v>0</v>
      </c>
      <c r="G201">
        <v>1</v>
      </c>
      <c r="H201">
        <v>1</v>
      </c>
      <c r="I201" s="471">
        <f t="shared" si="6"/>
        <v>0.32845968612834514</v>
      </c>
      <c r="J201" s="152">
        <v>3.8473756479098807E-2</v>
      </c>
      <c r="K201" s="152">
        <v>0.39358026214566905</v>
      </c>
      <c r="L201" s="152">
        <v>0.53857526864315253</v>
      </c>
      <c r="M201" s="152">
        <v>0.3432094572454602</v>
      </c>
      <c r="N201" s="471">
        <f t="shared" si="7"/>
        <v>0.32845968612834514</v>
      </c>
      <c r="O201" s="152">
        <v>3.8473756479098807E-2</v>
      </c>
      <c r="P201" s="152">
        <v>0.39358026214566905</v>
      </c>
      <c r="Q201" s="152">
        <v>0.53857526864315253</v>
      </c>
      <c r="R201" s="152">
        <v>0.3432094572454602</v>
      </c>
      <c r="S201" s="152">
        <v>0.03</v>
      </c>
      <c r="T201" s="152">
        <v>0</v>
      </c>
      <c r="U201" s="473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4" t="s">
        <v>23</v>
      </c>
    </row>
    <row r="202" spans="1:27" ht="14.45" hidden="1">
      <c r="A202" s="24">
        <v>1201</v>
      </c>
      <c r="B202" s="24">
        <v>1201</v>
      </c>
      <c r="C202" s="468" t="s">
        <v>598</v>
      </c>
      <c r="D202" t="s">
        <v>148</v>
      </c>
      <c r="E202" s="469">
        <v>1</v>
      </c>
      <c r="F202" s="470">
        <v>62</v>
      </c>
      <c r="G202">
        <v>1</v>
      </c>
      <c r="H202">
        <v>1</v>
      </c>
      <c r="I202" s="471">
        <f t="shared" si="6"/>
        <v>0.32845968612834514</v>
      </c>
      <c r="J202" s="152">
        <v>3.8473756479098807E-2</v>
      </c>
      <c r="K202" s="152">
        <v>0.39358026214566905</v>
      </c>
      <c r="L202" s="152">
        <v>0.53857526864315253</v>
      </c>
      <c r="M202" s="152">
        <v>0.3432094572454602</v>
      </c>
      <c r="N202" s="471">
        <f t="shared" si="7"/>
        <v>0.32845968612834514</v>
      </c>
      <c r="O202" s="152">
        <v>3.8473756479098807E-2</v>
      </c>
      <c r="P202" s="152">
        <v>0.39358026214566905</v>
      </c>
      <c r="Q202" s="152">
        <v>0.53857526864315253</v>
      </c>
      <c r="R202" s="152">
        <v>0.3432094572454602</v>
      </c>
      <c r="S202" s="152">
        <v>0.03</v>
      </c>
      <c r="T202" s="152">
        <v>0</v>
      </c>
      <c r="U202" s="473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4" t="s">
        <v>23</v>
      </c>
    </row>
    <row r="203" spans="1:27" ht="14.45" hidden="1">
      <c r="A203" s="24">
        <v>1202</v>
      </c>
      <c r="B203" s="24">
        <v>1202</v>
      </c>
      <c r="C203" s="468" t="s">
        <v>599</v>
      </c>
      <c r="D203" t="s">
        <v>148</v>
      </c>
      <c r="E203" s="469">
        <v>1</v>
      </c>
      <c r="F203" s="470">
        <v>0</v>
      </c>
      <c r="G203">
        <v>1</v>
      </c>
      <c r="H203">
        <v>1</v>
      </c>
      <c r="I203" s="471">
        <f t="shared" si="6"/>
        <v>0.32845968612834514</v>
      </c>
      <c r="J203" s="152">
        <v>3.8473756479098807E-2</v>
      </c>
      <c r="K203" s="152">
        <v>0.39358026214566905</v>
      </c>
      <c r="L203" s="152">
        <v>0.53857526864315253</v>
      </c>
      <c r="M203" s="152">
        <v>0.3432094572454602</v>
      </c>
      <c r="N203" s="471">
        <f t="shared" si="7"/>
        <v>0.32845968612834514</v>
      </c>
      <c r="O203" s="152">
        <v>3.8473756479098807E-2</v>
      </c>
      <c r="P203" s="152">
        <v>0.39358026214566905</v>
      </c>
      <c r="Q203" s="152">
        <v>0.53857526864315253</v>
      </c>
      <c r="R203" s="152">
        <v>0.3432094572454602</v>
      </c>
      <c r="S203" s="152">
        <v>0.03</v>
      </c>
      <c r="T203" s="152">
        <v>0</v>
      </c>
      <c r="U203" s="473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4" t="s">
        <v>23</v>
      </c>
    </row>
    <row r="204" spans="1:27" ht="14.45" hidden="1">
      <c r="A204" s="24">
        <v>1203</v>
      </c>
      <c r="B204" s="24">
        <v>1203</v>
      </c>
      <c r="C204" s="468" t="s">
        <v>600</v>
      </c>
      <c r="D204" t="s">
        <v>148</v>
      </c>
      <c r="E204" s="469">
        <v>1</v>
      </c>
      <c r="F204" s="470">
        <v>31.922347866379305</v>
      </c>
      <c r="G204">
        <v>1</v>
      </c>
      <c r="H204">
        <v>1</v>
      </c>
      <c r="I204" s="471">
        <f t="shared" si="6"/>
        <v>0.32845968612834514</v>
      </c>
      <c r="J204" s="152">
        <v>3.8473756479098807E-2</v>
      </c>
      <c r="K204" s="152">
        <v>0.39358026214566905</v>
      </c>
      <c r="L204" s="152">
        <v>0.53857526864315253</v>
      </c>
      <c r="M204" s="152">
        <v>0.3432094572454602</v>
      </c>
      <c r="N204" s="471">
        <f t="shared" si="7"/>
        <v>0.32845968612834514</v>
      </c>
      <c r="O204" s="152">
        <v>3.8473756479098807E-2</v>
      </c>
      <c r="P204" s="152">
        <v>0.39358026214566905</v>
      </c>
      <c r="Q204" s="152">
        <v>0.53857526864315253</v>
      </c>
      <c r="R204" s="152">
        <v>0.3432094572454602</v>
      </c>
      <c r="S204" s="152">
        <v>0.03</v>
      </c>
      <c r="T204" s="152">
        <v>0</v>
      </c>
      <c r="U204" s="473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4" t="s">
        <v>23</v>
      </c>
    </row>
    <row r="205" spans="1:27" ht="14.45" hidden="1">
      <c r="A205" s="24">
        <v>1204</v>
      </c>
      <c r="B205" s="24">
        <v>1204</v>
      </c>
      <c r="C205" s="468" t="s">
        <v>601</v>
      </c>
      <c r="D205" t="s">
        <v>148</v>
      </c>
      <c r="E205" s="469">
        <v>1</v>
      </c>
      <c r="F205" s="470">
        <v>48.577652133620695</v>
      </c>
      <c r="G205">
        <v>1</v>
      </c>
      <c r="H205">
        <v>1</v>
      </c>
      <c r="I205" s="471">
        <f t="shared" si="6"/>
        <v>0.32845968612834514</v>
      </c>
      <c r="J205" s="152">
        <v>3.8473756479098807E-2</v>
      </c>
      <c r="K205" s="152">
        <v>0.39358026214566905</v>
      </c>
      <c r="L205" s="152">
        <v>0.53857526864315253</v>
      </c>
      <c r="M205" s="152">
        <v>0.3432094572454602</v>
      </c>
      <c r="N205" s="471">
        <f t="shared" si="7"/>
        <v>0.32845968612834514</v>
      </c>
      <c r="O205" s="152">
        <v>3.8473756479098807E-2</v>
      </c>
      <c r="P205" s="152">
        <v>0.39358026214566905</v>
      </c>
      <c r="Q205" s="152">
        <v>0.53857526864315253</v>
      </c>
      <c r="R205" s="152">
        <v>0.3432094572454602</v>
      </c>
      <c r="S205" s="152">
        <v>0.03</v>
      </c>
      <c r="T205" s="152">
        <v>0</v>
      </c>
      <c r="U205" s="473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4" t="s">
        <v>23</v>
      </c>
    </row>
    <row r="206" spans="1:27" ht="14.45" hidden="1">
      <c r="A206" s="24">
        <v>1205</v>
      </c>
      <c r="B206" s="24">
        <v>1205</v>
      </c>
      <c r="C206" s="468" t="s">
        <v>602</v>
      </c>
      <c r="D206" t="s">
        <v>156</v>
      </c>
      <c r="E206" s="469">
        <v>4</v>
      </c>
      <c r="F206" s="470">
        <v>20</v>
      </c>
      <c r="G206">
        <v>1</v>
      </c>
      <c r="H206">
        <v>1</v>
      </c>
      <c r="I206" s="471">
        <f t="shared" si="6"/>
        <v>0.32845968612834514</v>
      </c>
      <c r="J206" s="152">
        <v>3.8473756479098807E-2</v>
      </c>
      <c r="K206" s="152">
        <v>0.39358026214566905</v>
      </c>
      <c r="L206" s="152">
        <v>0.53857526864315253</v>
      </c>
      <c r="M206" s="152">
        <v>0.3432094572454602</v>
      </c>
      <c r="N206" s="471">
        <f t="shared" si="7"/>
        <v>0.32845968612834514</v>
      </c>
      <c r="O206" s="152">
        <v>3.8473756479098807E-2</v>
      </c>
      <c r="P206" s="152">
        <v>0.39358026214566905</v>
      </c>
      <c r="Q206" s="152">
        <v>0.53857526864315253</v>
      </c>
      <c r="R206" s="152">
        <v>0.3432094572454602</v>
      </c>
      <c r="S206" s="152">
        <v>0.03</v>
      </c>
      <c r="T206" s="152">
        <v>0</v>
      </c>
      <c r="U206" s="473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4" t="s">
        <v>23</v>
      </c>
    </row>
    <row r="207" spans="1:27" ht="14.45" hidden="1">
      <c r="A207" s="24">
        <v>1206</v>
      </c>
      <c r="B207" s="24">
        <v>1206</v>
      </c>
      <c r="C207" s="468" t="s">
        <v>603</v>
      </c>
      <c r="D207" t="s">
        <v>156</v>
      </c>
      <c r="E207" s="469">
        <v>4</v>
      </c>
      <c r="F207" s="470">
        <v>0</v>
      </c>
      <c r="G207">
        <v>1</v>
      </c>
      <c r="H207">
        <v>1</v>
      </c>
      <c r="I207" s="471">
        <f t="shared" si="6"/>
        <v>0.32845968612834514</v>
      </c>
      <c r="J207" s="152">
        <v>3.8473756479098807E-2</v>
      </c>
      <c r="K207" s="152">
        <v>0.39358026214566905</v>
      </c>
      <c r="L207" s="152">
        <v>0.53857526864315253</v>
      </c>
      <c r="M207" s="152">
        <v>0.3432094572454602</v>
      </c>
      <c r="N207" s="471">
        <f t="shared" si="7"/>
        <v>0.32845968612834514</v>
      </c>
      <c r="O207" s="152">
        <v>3.8473756479098807E-2</v>
      </c>
      <c r="P207" s="152">
        <v>0.39358026214566905</v>
      </c>
      <c r="Q207" s="152">
        <v>0.53857526864315253</v>
      </c>
      <c r="R207" s="152">
        <v>0.3432094572454602</v>
      </c>
      <c r="S207" s="152">
        <v>0.03</v>
      </c>
      <c r="T207" s="152">
        <v>0</v>
      </c>
      <c r="U207" s="473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4" t="s">
        <v>23</v>
      </c>
    </row>
    <row r="208" spans="1:27" ht="14.45" hidden="1">
      <c r="A208" s="24">
        <v>1207</v>
      </c>
      <c r="B208" s="24">
        <v>1207</v>
      </c>
      <c r="C208" s="468" t="s">
        <v>604</v>
      </c>
      <c r="D208" t="s">
        <v>148</v>
      </c>
      <c r="E208" s="469">
        <v>1</v>
      </c>
      <c r="F208" s="470">
        <v>16.091999999999999</v>
      </c>
      <c r="G208">
        <v>1</v>
      </c>
      <c r="H208">
        <v>1</v>
      </c>
      <c r="I208" s="471">
        <f t="shared" si="6"/>
        <v>0.32845968612834514</v>
      </c>
      <c r="J208" s="152">
        <v>3.8473756479098807E-2</v>
      </c>
      <c r="K208" s="152">
        <v>0.39358026214566905</v>
      </c>
      <c r="L208" s="152">
        <v>0.53857526864315253</v>
      </c>
      <c r="M208" s="152">
        <v>0.3432094572454602</v>
      </c>
      <c r="N208" s="471">
        <f t="shared" si="7"/>
        <v>0.32845968612834514</v>
      </c>
      <c r="O208" s="152">
        <v>3.8473756479098807E-2</v>
      </c>
      <c r="P208" s="152">
        <v>0.39358026214566905</v>
      </c>
      <c r="Q208" s="152">
        <v>0.53857526864315253</v>
      </c>
      <c r="R208" s="152">
        <v>0.3432094572454602</v>
      </c>
      <c r="S208" s="152">
        <v>0.03</v>
      </c>
      <c r="T208" s="152">
        <v>0</v>
      </c>
      <c r="U208" s="473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4" t="s">
        <v>23</v>
      </c>
    </row>
    <row r="209" spans="1:27" ht="14.45" hidden="1">
      <c r="A209" s="24">
        <v>1208</v>
      </c>
      <c r="B209" s="24">
        <v>1208</v>
      </c>
      <c r="C209" s="468" t="s">
        <v>605</v>
      </c>
      <c r="D209" t="s">
        <v>148</v>
      </c>
      <c r="E209" s="469">
        <v>1</v>
      </c>
      <c r="F209" s="470">
        <v>0</v>
      </c>
      <c r="G209">
        <v>1</v>
      </c>
      <c r="H209">
        <v>1</v>
      </c>
      <c r="I209" s="471">
        <f t="shared" si="6"/>
        <v>0.32845968612834514</v>
      </c>
      <c r="J209" s="152">
        <v>3.8473756479098807E-2</v>
      </c>
      <c r="K209" s="152">
        <v>0.39358026214566905</v>
      </c>
      <c r="L209" s="152">
        <v>0.53857526864315253</v>
      </c>
      <c r="M209" s="152">
        <v>0.3432094572454602</v>
      </c>
      <c r="N209" s="471">
        <f t="shared" si="7"/>
        <v>0.32845968612834514</v>
      </c>
      <c r="O209" s="152">
        <v>3.8473756479098807E-2</v>
      </c>
      <c r="P209" s="152">
        <v>0.39358026214566905</v>
      </c>
      <c r="Q209" s="152">
        <v>0.53857526864315253</v>
      </c>
      <c r="R209" s="152">
        <v>0.3432094572454602</v>
      </c>
      <c r="S209" s="152">
        <v>0.03</v>
      </c>
      <c r="T209" s="152">
        <v>0</v>
      </c>
      <c r="U209" s="473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4" t="s">
        <v>23</v>
      </c>
    </row>
    <row r="210" spans="1:27" ht="14.45" hidden="1">
      <c r="A210" s="24">
        <v>1209</v>
      </c>
      <c r="B210" s="24">
        <v>1209</v>
      </c>
      <c r="C210" s="468" t="s">
        <v>606</v>
      </c>
      <c r="D210" t="s">
        <v>148</v>
      </c>
      <c r="E210" s="469">
        <v>1</v>
      </c>
      <c r="F210" s="470">
        <v>30</v>
      </c>
      <c r="G210">
        <v>1</v>
      </c>
      <c r="H210">
        <v>1</v>
      </c>
      <c r="I210" s="471">
        <f t="shared" si="6"/>
        <v>0.32845968612834514</v>
      </c>
      <c r="J210" s="152">
        <v>3.8473756479098807E-2</v>
      </c>
      <c r="K210" s="152">
        <v>0.39358026214566905</v>
      </c>
      <c r="L210" s="152">
        <v>0.53857526864315253</v>
      </c>
      <c r="M210" s="152">
        <v>0.3432094572454602</v>
      </c>
      <c r="N210" s="471">
        <f t="shared" si="7"/>
        <v>0.32845968612834514</v>
      </c>
      <c r="O210" s="152">
        <v>3.8473756479098807E-2</v>
      </c>
      <c r="P210" s="152">
        <v>0.39358026214566905</v>
      </c>
      <c r="Q210" s="152">
        <v>0.53857526864315253</v>
      </c>
      <c r="R210" s="152">
        <v>0.3432094572454602</v>
      </c>
      <c r="S210" s="152">
        <v>0.03</v>
      </c>
      <c r="T210" s="152">
        <v>0</v>
      </c>
      <c r="U210" s="473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4" t="s">
        <v>23</v>
      </c>
    </row>
    <row r="211" spans="1:27" ht="14.45" hidden="1">
      <c r="A211" s="24">
        <v>1210</v>
      </c>
      <c r="B211" s="24">
        <v>1210</v>
      </c>
      <c r="C211" s="468" t="s">
        <v>607</v>
      </c>
      <c r="D211" t="s">
        <v>148</v>
      </c>
      <c r="E211" s="469">
        <v>1</v>
      </c>
      <c r="F211" s="470">
        <v>0</v>
      </c>
      <c r="G211">
        <v>1</v>
      </c>
      <c r="H211">
        <v>1</v>
      </c>
      <c r="I211" s="471">
        <f t="shared" si="6"/>
        <v>0.32845968612834514</v>
      </c>
      <c r="J211" s="152">
        <v>3.8473756479098807E-2</v>
      </c>
      <c r="K211" s="152">
        <v>0.39358026214566905</v>
      </c>
      <c r="L211" s="152">
        <v>0.53857526864315253</v>
      </c>
      <c r="M211" s="152">
        <v>0.3432094572454602</v>
      </c>
      <c r="N211" s="471">
        <f t="shared" si="7"/>
        <v>0.32845968612834514</v>
      </c>
      <c r="O211" s="152">
        <v>3.8473756479098807E-2</v>
      </c>
      <c r="P211" s="152">
        <v>0.39358026214566905</v>
      </c>
      <c r="Q211" s="152">
        <v>0.53857526864315253</v>
      </c>
      <c r="R211" s="152">
        <v>0.3432094572454602</v>
      </c>
      <c r="S211" s="152">
        <v>0.03</v>
      </c>
      <c r="T211" s="152">
        <v>0</v>
      </c>
      <c r="U211" s="473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4" t="s">
        <v>23</v>
      </c>
    </row>
    <row r="212" spans="1:27" ht="14.45" hidden="1">
      <c r="A212" s="24">
        <v>1211</v>
      </c>
      <c r="B212" s="24">
        <v>1211</v>
      </c>
      <c r="C212" s="468" t="s">
        <v>608</v>
      </c>
      <c r="D212" t="s">
        <v>154</v>
      </c>
      <c r="E212" s="469">
        <v>3</v>
      </c>
      <c r="F212" s="470">
        <v>5</v>
      </c>
      <c r="G212">
        <v>1</v>
      </c>
      <c r="H212">
        <v>1</v>
      </c>
      <c r="I212" s="471">
        <f t="shared" si="6"/>
        <v>0.32845968612834514</v>
      </c>
      <c r="J212" s="152">
        <v>3.8473756479098807E-2</v>
      </c>
      <c r="K212" s="152">
        <v>0.39358026214566905</v>
      </c>
      <c r="L212" s="152">
        <v>0.53857526864315253</v>
      </c>
      <c r="M212" s="152">
        <v>0.3432094572454602</v>
      </c>
      <c r="N212" s="471">
        <f t="shared" si="7"/>
        <v>0.32845968612834514</v>
      </c>
      <c r="O212" s="152">
        <v>3.8473756479098807E-2</v>
      </c>
      <c r="P212" s="152">
        <v>0.39358026214566905</v>
      </c>
      <c r="Q212" s="152">
        <v>0.53857526864315253</v>
      </c>
      <c r="R212" s="152">
        <v>0.3432094572454602</v>
      </c>
      <c r="S212" s="152">
        <v>0.03</v>
      </c>
      <c r="T212" s="152">
        <v>0</v>
      </c>
      <c r="U212" s="473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4" t="s">
        <v>23</v>
      </c>
    </row>
    <row r="213" spans="1:27" ht="14.45" hidden="1">
      <c r="A213" s="24">
        <v>1212</v>
      </c>
      <c r="B213" s="24">
        <v>1212</v>
      </c>
      <c r="C213" s="468" t="s">
        <v>609</v>
      </c>
      <c r="D213" t="s">
        <v>154</v>
      </c>
      <c r="E213" s="469">
        <v>3</v>
      </c>
      <c r="F213" s="470">
        <v>0</v>
      </c>
      <c r="G213">
        <v>1</v>
      </c>
      <c r="H213">
        <v>1</v>
      </c>
      <c r="I213" s="471">
        <f t="shared" si="6"/>
        <v>0.32845968612834514</v>
      </c>
      <c r="J213" s="152">
        <v>3.8473756479098807E-2</v>
      </c>
      <c r="K213" s="152">
        <v>0.39358026214566905</v>
      </c>
      <c r="L213" s="152">
        <v>0.53857526864315253</v>
      </c>
      <c r="M213" s="152">
        <v>0.3432094572454602</v>
      </c>
      <c r="N213" s="471">
        <f t="shared" si="7"/>
        <v>0.32845968612834514</v>
      </c>
      <c r="O213" s="152">
        <v>3.8473756479098807E-2</v>
      </c>
      <c r="P213" s="152">
        <v>0.39358026214566905</v>
      </c>
      <c r="Q213" s="152">
        <v>0.53857526864315253</v>
      </c>
      <c r="R213" s="152">
        <v>0.3432094572454602</v>
      </c>
      <c r="S213" s="152">
        <v>0.03</v>
      </c>
      <c r="T213" s="152">
        <v>0</v>
      </c>
      <c r="U213" s="473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4" t="s">
        <v>23</v>
      </c>
    </row>
    <row r="214" spans="1:27" ht="14.45" hidden="1">
      <c r="A214" s="24">
        <v>1213</v>
      </c>
      <c r="B214" s="24">
        <v>1213</v>
      </c>
      <c r="C214" s="468" t="s">
        <v>610</v>
      </c>
      <c r="D214" t="s">
        <v>148</v>
      </c>
      <c r="E214" s="469">
        <v>1</v>
      </c>
      <c r="F214" s="470">
        <v>11.5</v>
      </c>
      <c r="G214">
        <v>1</v>
      </c>
      <c r="H214">
        <v>1</v>
      </c>
      <c r="I214" s="471">
        <f t="shared" si="6"/>
        <v>0.32845968612834514</v>
      </c>
      <c r="J214" s="152">
        <v>3.8473756479098807E-2</v>
      </c>
      <c r="K214" s="152">
        <v>0.39358026214566905</v>
      </c>
      <c r="L214" s="152">
        <v>0.53857526864315253</v>
      </c>
      <c r="M214" s="152">
        <v>0.3432094572454602</v>
      </c>
      <c r="N214" s="471">
        <f t="shared" si="7"/>
        <v>0.32845968612834514</v>
      </c>
      <c r="O214" s="152">
        <v>3.8473756479098807E-2</v>
      </c>
      <c r="P214" s="152">
        <v>0.39358026214566905</v>
      </c>
      <c r="Q214" s="152">
        <v>0.53857526864315253</v>
      </c>
      <c r="R214" s="152">
        <v>0.3432094572454602</v>
      </c>
      <c r="S214" s="152">
        <v>0.03</v>
      </c>
      <c r="T214" s="152">
        <v>0</v>
      </c>
      <c r="U214" s="473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4" t="s">
        <v>23</v>
      </c>
    </row>
    <row r="215" spans="1:27" ht="14.45" hidden="1">
      <c r="A215" s="24">
        <v>1214</v>
      </c>
      <c r="B215" s="24">
        <v>1214</v>
      </c>
      <c r="C215" s="468" t="s">
        <v>611</v>
      </c>
      <c r="D215" t="s">
        <v>148</v>
      </c>
      <c r="E215" s="469">
        <v>1</v>
      </c>
      <c r="F215" s="470">
        <v>0</v>
      </c>
      <c r="G215">
        <v>1</v>
      </c>
      <c r="H215">
        <v>1</v>
      </c>
      <c r="I215" s="471">
        <f t="shared" si="6"/>
        <v>0.32845968612834514</v>
      </c>
      <c r="J215" s="152">
        <v>3.8473756479098807E-2</v>
      </c>
      <c r="K215" s="152">
        <v>0.39358026214566905</v>
      </c>
      <c r="L215" s="152">
        <v>0.53857526864315253</v>
      </c>
      <c r="M215" s="152">
        <v>0.3432094572454602</v>
      </c>
      <c r="N215" s="471">
        <f t="shared" si="7"/>
        <v>0.32845968612834514</v>
      </c>
      <c r="O215" s="152">
        <v>3.8473756479098807E-2</v>
      </c>
      <c r="P215" s="152">
        <v>0.39358026214566905</v>
      </c>
      <c r="Q215" s="152">
        <v>0.53857526864315253</v>
      </c>
      <c r="R215" s="152">
        <v>0.3432094572454602</v>
      </c>
      <c r="S215" s="152">
        <v>0.03</v>
      </c>
      <c r="T215" s="152">
        <v>0</v>
      </c>
      <c r="U215" s="473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4" t="s">
        <v>23</v>
      </c>
    </row>
    <row r="216" spans="1:27" ht="14.45" hidden="1">
      <c r="A216" s="24">
        <v>1215</v>
      </c>
      <c r="B216" s="24">
        <v>1215</v>
      </c>
      <c r="C216" s="468" t="s">
        <v>612</v>
      </c>
      <c r="D216" t="s">
        <v>148</v>
      </c>
      <c r="E216" s="469">
        <v>1</v>
      </c>
      <c r="F216" s="470">
        <v>82</v>
      </c>
      <c r="G216">
        <v>1</v>
      </c>
      <c r="H216">
        <v>1</v>
      </c>
      <c r="I216" s="471">
        <f t="shared" si="6"/>
        <v>0.32845968612834514</v>
      </c>
      <c r="J216" s="152">
        <v>3.8473756479098807E-2</v>
      </c>
      <c r="K216" s="152">
        <v>0.39358026214566905</v>
      </c>
      <c r="L216" s="152">
        <v>0.53857526864315253</v>
      </c>
      <c r="M216" s="152">
        <v>0.3432094572454602</v>
      </c>
      <c r="N216" s="471">
        <f t="shared" si="7"/>
        <v>0.32845968612834514</v>
      </c>
      <c r="O216" s="152">
        <v>3.8473756479098807E-2</v>
      </c>
      <c r="P216" s="152">
        <v>0.39358026214566905</v>
      </c>
      <c r="Q216" s="152">
        <v>0.53857526864315253</v>
      </c>
      <c r="R216" s="152">
        <v>0.3432094572454602</v>
      </c>
      <c r="S216" s="152">
        <v>0.03</v>
      </c>
      <c r="T216" s="152">
        <v>0</v>
      </c>
      <c r="U216" s="473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4" t="s">
        <v>23</v>
      </c>
    </row>
    <row r="217" spans="1:27" ht="14.45" hidden="1">
      <c r="A217" s="24">
        <v>1216</v>
      </c>
      <c r="B217" s="24">
        <v>1216</v>
      </c>
      <c r="C217" s="468" t="s">
        <v>613</v>
      </c>
      <c r="D217" t="s">
        <v>148</v>
      </c>
      <c r="E217" s="469">
        <v>1</v>
      </c>
      <c r="F217" s="470">
        <v>0</v>
      </c>
      <c r="G217">
        <v>1</v>
      </c>
      <c r="H217">
        <v>1</v>
      </c>
      <c r="I217" s="471">
        <f t="shared" si="6"/>
        <v>0.32845968612834514</v>
      </c>
      <c r="J217" s="152">
        <v>3.8473756479098807E-2</v>
      </c>
      <c r="K217" s="152">
        <v>0.39358026214566905</v>
      </c>
      <c r="L217" s="152">
        <v>0.53857526864315253</v>
      </c>
      <c r="M217" s="152">
        <v>0.3432094572454602</v>
      </c>
      <c r="N217" s="471">
        <f t="shared" si="7"/>
        <v>0.32845968612834514</v>
      </c>
      <c r="O217" s="152">
        <v>3.8473756479098807E-2</v>
      </c>
      <c r="P217" s="152">
        <v>0.39358026214566905</v>
      </c>
      <c r="Q217" s="152">
        <v>0.53857526864315253</v>
      </c>
      <c r="R217" s="152">
        <v>0.3432094572454602</v>
      </c>
      <c r="S217" s="152">
        <v>0.03</v>
      </c>
      <c r="T217" s="152">
        <v>0</v>
      </c>
      <c r="U217" s="473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4" t="s">
        <v>23</v>
      </c>
    </row>
    <row r="218" spans="1:27" ht="14.45" hidden="1">
      <c r="A218" s="24">
        <v>1217</v>
      </c>
      <c r="B218" s="24">
        <v>1217</v>
      </c>
      <c r="C218" s="468" t="s">
        <v>614</v>
      </c>
      <c r="D218" t="s">
        <v>151</v>
      </c>
      <c r="E218" s="469">
        <v>2</v>
      </c>
      <c r="F218" s="470">
        <v>5</v>
      </c>
      <c r="G218">
        <v>1</v>
      </c>
      <c r="H218">
        <v>1</v>
      </c>
      <c r="I218" s="471">
        <f t="shared" si="6"/>
        <v>0.32845968612834514</v>
      </c>
      <c r="J218" s="152">
        <v>3.8473756479098807E-2</v>
      </c>
      <c r="K218" s="152">
        <v>0.39358026214566905</v>
      </c>
      <c r="L218" s="152">
        <v>0.53857526864315253</v>
      </c>
      <c r="M218" s="152">
        <v>0.3432094572454602</v>
      </c>
      <c r="N218" s="471">
        <f t="shared" si="7"/>
        <v>0.32845968612834514</v>
      </c>
      <c r="O218" s="152">
        <v>3.8473756479098807E-2</v>
      </c>
      <c r="P218" s="152">
        <v>0.39358026214566905</v>
      </c>
      <c r="Q218" s="152">
        <v>0.53857526864315253</v>
      </c>
      <c r="R218" s="152">
        <v>0.3432094572454602</v>
      </c>
      <c r="S218" s="152">
        <v>0.03</v>
      </c>
      <c r="T218" s="152">
        <v>0</v>
      </c>
      <c r="U218" s="473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4" t="s">
        <v>23</v>
      </c>
    </row>
    <row r="219" spans="1:27" ht="14.45" hidden="1">
      <c r="A219" s="24">
        <v>1218</v>
      </c>
      <c r="B219" s="24">
        <v>1218</v>
      </c>
      <c r="C219" s="468" t="s">
        <v>615</v>
      </c>
      <c r="D219" t="s">
        <v>151</v>
      </c>
      <c r="E219" s="469">
        <v>2</v>
      </c>
      <c r="F219" s="470">
        <v>0</v>
      </c>
      <c r="G219">
        <v>1</v>
      </c>
      <c r="H219">
        <v>1</v>
      </c>
      <c r="I219" s="471">
        <f t="shared" si="6"/>
        <v>0.32845968612834514</v>
      </c>
      <c r="J219" s="152">
        <v>3.8473756479098807E-2</v>
      </c>
      <c r="K219" s="152">
        <v>0.39358026214566905</v>
      </c>
      <c r="L219" s="152">
        <v>0.53857526864315253</v>
      </c>
      <c r="M219" s="152">
        <v>0.3432094572454602</v>
      </c>
      <c r="N219" s="471">
        <f t="shared" si="7"/>
        <v>0.32845968612834514</v>
      </c>
      <c r="O219" s="152">
        <v>3.8473756479098807E-2</v>
      </c>
      <c r="P219" s="152">
        <v>0.39358026214566905</v>
      </c>
      <c r="Q219" s="152">
        <v>0.53857526864315253</v>
      </c>
      <c r="R219" s="152">
        <v>0.3432094572454602</v>
      </c>
      <c r="S219" s="152">
        <v>0.03</v>
      </c>
      <c r="T219" s="152">
        <v>0</v>
      </c>
      <c r="U219" s="473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4" t="s">
        <v>23</v>
      </c>
    </row>
    <row r="220" spans="1:27" ht="14.45" hidden="1">
      <c r="A220" s="24">
        <v>1219</v>
      </c>
      <c r="B220" s="24">
        <v>1219</v>
      </c>
      <c r="C220" s="468" t="s">
        <v>616</v>
      </c>
      <c r="D220" t="s">
        <v>151</v>
      </c>
      <c r="E220" s="469">
        <v>2</v>
      </c>
      <c r="F220" s="470">
        <v>3.98</v>
      </c>
      <c r="G220">
        <v>1</v>
      </c>
      <c r="H220">
        <v>1</v>
      </c>
      <c r="I220" s="471">
        <f t="shared" si="6"/>
        <v>0.32845968612834514</v>
      </c>
      <c r="J220" s="152">
        <v>3.8473756479098807E-2</v>
      </c>
      <c r="K220" s="152">
        <v>0.39358026214566905</v>
      </c>
      <c r="L220" s="152">
        <v>0.53857526864315253</v>
      </c>
      <c r="M220" s="152">
        <v>0.3432094572454602</v>
      </c>
      <c r="N220" s="471">
        <f t="shared" si="7"/>
        <v>0.32845968612834514</v>
      </c>
      <c r="O220" s="152">
        <v>3.8473756479098807E-2</v>
      </c>
      <c r="P220" s="152">
        <v>0.39358026214566905</v>
      </c>
      <c r="Q220" s="152">
        <v>0.53857526864315253</v>
      </c>
      <c r="R220" s="152">
        <v>0.3432094572454602</v>
      </c>
      <c r="S220" s="152">
        <v>0.03</v>
      </c>
      <c r="T220" s="152">
        <v>0</v>
      </c>
      <c r="U220" s="473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4" t="s">
        <v>23</v>
      </c>
    </row>
    <row r="221" spans="1:27" ht="14.45" hidden="1">
      <c r="A221" s="24">
        <v>1220</v>
      </c>
      <c r="B221" s="24">
        <v>1220</v>
      </c>
      <c r="C221" s="468" t="s">
        <v>617</v>
      </c>
      <c r="D221" t="s">
        <v>151</v>
      </c>
      <c r="E221" s="469">
        <v>2</v>
      </c>
      <c r="F221" s="470">
        <v>0</v>
      </c>
      <c r="G221">
        <v>1</v>
      </c>
      <c r="H221">
        <v>1</v>
      </c>
      <c r="I221" s="471">
        <f t="shared" si="6"/>
        <v>0.32845968612834514</v>
      </c>
      <c r="J221" s="152">
        <v>3.8473756479098807E-2</v>
      </c>
      <c r="K221" s="152">
        <v>0.39358026214566905</v>
      </c>
      <c r="L221" s="152">
        <v>0.53857526864315253</v>
      </c>
      <c r="M221" s="152">
        <v>0.3432094572454602</v>
      </c>
      <c r="N221" s="471">
        <f t="shared" si="7"/>
        <v>0.32845968612834514</v>
      </c>
      <c r="O221" s="152">
        <v>3.8473756479098807E-2</v>
      </c>
      <c r="P221" s="152">
        <v>0.39358026214566905</v>
      </c>
      <c r="Q221" s="152">
        <v>0.53857526864315253</v>
      </c>
      <c r="R221" s="152">
        <v>0.3432094572454602</v>
      </c>
      <c r="S221" s="152">
        <v>0.03</v>
      </c>
      <c r="T221" s="152">
        <v>0</v>
      </c>
      <c r="U221" s="473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4" t="s">
        <v>23</v>
      </c>
    </row>
    <row r="222" spans="1:27" ht="14.45" hidden="1">
      <c r="A222" s="24">
        <v>1221</v>
      </c>
      <c r="B222" s="24">
        <v>1221</v>
      </c>
      <c r="C222" s="468" t="s">
        <v>618</v>
      </c>
      <c r="D222" t="s">
        <v>154</v>
      </c>
      <c r="E222" s="469">
        <v>3</v>
      </c>
      <c r="F222" s="470">
        <v>20</v>
      </c>
      <c r="G222">
        <v>1</v>
      </c>
      <c r="H222">
        <v>1</v>
      </c>
      <c r="I222" s="471">
        <f t="shared" si="6"/>
        <v>0.32845968612834514</v>
      </c>
      <c r="J222" s="152">
        <v>3.8473756479098807E-2</v>
      </c>
      <c r="K222" s="152">
        <v>0.39358026214566905</v>
      </c>
      <c r="L222" s="152">
        <v>0.53857526864315253</v>
      </c>
      <c r="M222" s="152">
        <v>0.3432094572454602</v>
      </c>
      <c r="N222" s="471">
        <f t="shared" si="7"/>
        <v>0.32845968612834514</v>
      </c>
      <c r="O222" s="152">
        <v>3.8473756479098807E-2</v>
      </c>
      <c r="P222" s="152">
        <v>0.39358026214566905</v>
      </c>
      <c r="Q222" s="152">
        <v>0.53857526864315253</v>
      </c>
      <c r="R222" s="152">
        <v>0.3432094572454602</v>
      </c>
      <c r="S222" s="152">
        <v>0.03</v>
      </c>
      <c r="T222" s="152">
        <v>0</v>
      </c>
      <c r="U222" s="473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4" t="s">
        <v>23</v>
      </c>
    </row>
    <row r="223" spans="1:27" ht="14.45" hidden="1">
      <c r="A223" s="24">
        <v>1222</v>
      </c>
      <c r="B223" s="24">
        <v>1222</v>
      </c>
      <c r="C223" s="468" t="s">
        <v>619</v>
      </c>
      <c r="D223" t="s">
        <v>154</v>
      </c>
      <c r="E223" s="469">
        <v>3</v>
      </c>
      <c r="F223" s="470">
        <v>0</v>
      </c>
      <c r="G223">
        <v>1</v>
      </c>
      <c r="H223">
        <v>1</v>
      </c>
      <c r="I223" s="471">
        <f t="shared" si="6"/>
        <v>0.32845968612834514</v>
      </c>
      <c r="J223" s="152">
        <v>3.8473756479098807E-2</v>
      </c>
      <c r="K223" s="152">
        <v>0.39358026214566905</v>
      </c>
      <c r="L223" s="152">
        <v>0.53857526864315253</v>
      </c>
      <c r="M223" s="152">
        <v>0.3432094572454602</v>
      </c>
      <c r="N223" s="471">
        <f t="shared" si="7"/>
        <v>0.32845968612834514</v>
      </c>
      <c r="O223" s="152">
        <v>3.8473756479098807E-2</v>
      </c>
      <c r="P223" s="152">
        <v>0.39358026214566905</v>
      </c>
      <c r="Q223" s="152">
        <v>0.53857526864315253</v>
      </c>
      <c r="R223" s="152">
        <v>0.3432094572454602</v>
      </c>
      <c r="S223" s="152">
        <v>0.03</v>
      </c>
      <c r="T223" s="152">
        <v>0</v>
      </c>
      <c r="U223" s="473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4" t="s">
        <v>23</v>
      </c>
    </row>
    <row r="224" spans="1:27" ht="14.45" hidden="1">
      <c r="A224" s="24">
        <v>1223</v>
      </c>
      <c r="B224" s="24">
        <v>1223</v>
      </c>
      <c r="C224" s="468" t="s">
        <v>620</v>
      </c>
      <c r="D224" t="s">
        <v>148</v>
      </c>
      <c r="E224" s="469">
        <v>1</v>
      </c>
      <c r="F224" s="470">
        <v>46.52</v>
      </c>
      <c r="G224">
        <v>1</v>
      </c>
      <c r="H224">
        <v>1</v>
      </c>
      <c r="I224" s="471">
        <f t="shared" si="6"/>
        <v>0.32845968612834514</v>
      </c>
      <c r="J224" s="152">
        <v>3.8473756479098807E-2</v>
      </c>
      <c r="K224" s="152">
        <v>0.39358026214566905</v>
      </c>
      <c r="L224" s="152">
        <v>0.53857526864315253</v>
      </c>
      <c r="M224" s="152">
        <v>0.3432094572454602</v>
      </c>
      <c r="N224" s="471">
        <f t="shared" si="7"/>
        <v>0.32845968612834514</v>
      </c>
      <c r="O224" s="152">
        <v>3.8473756479098807E-2</v>
      </c>
      <c r="P224" s="152">
        <v>0.39358026214566905</v>
      </c>
      <c r="Q224" s="152">
        <v>0.53857526864315253</v>
      </c>
      <c r="R224" s="152">
        <v>0.3432094572454602</v>
      </c>
      <c r="S224" s="152">
        <v>0.03</v>
      </c>
      <c r="T224" s="152">
        <v>0</v>
      </c>
      <c r="U224" s="473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4" t="s">
        <v>23</v>
      </c>
    </row>
    <row r="225" spans="1:27" ht="14.45" hidden="1">
      <c r="A225" s="24">
        <v>1224</v>
      </c>
      <c r="B225" s="24">
        <v>1224</v>
      </c>
      <c r="C225" s="468" t="s">
        <v>621</v>
      </c>
      <c r="D225" t="s">
        <v>148</v>
      </c>
      <c r="E225" s="469">
        <v>1</v>
      </c>
      <c r="F225" s="470">
        <v>0</v>
      </c>
      <c r="G225">
        <v>1</v>
      </c>
      <c r="H225">
        <v>1</v>
      </c>
      <c r="I225" s="471">
        <f t="shared" si="6"/>
        <v>0.32845968612834514</v>
      </c>
      <c r="J225" s="152">
        <v>3.8473756479098807E-2</v>
      </c>
      <c r="K225" s="152">
        <v>0.39358026214566905</v>
      </c>
      <c r="L225" s="152">
        <v>0.53857526864315253</v>
      </c>
      <c r="M225" s="152">
        <v>0.3432094572454602</v>
      </c>
      <c r="N225" s="471">
        <f t="shared" si="7"/>
        <v>0.32845968612834514</v>
      </c>
      <c r="O225" s="152">
        <v>3.8473756479098807E-2</v>
      </c>
      <c r="P225" s="152">
        <v>0.39358026214566905</v>
      </c>
      <c r="Q225" s="152">
        <v>0.53857526864315253</v>
      </c>
      <c r="R225" s="152">
        <v>0.3432094572454602</v>
      </c>
      <c r="S225" s="152">
        <v>0.03</v>
      </c>
      <c r="T225" s="152">
        <v>0</v>
      </c>
      <c r="U225" s="473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4" t="s">
        <v>23</v>
      </c>
    </row>
    <row r="226" spans="1:27" ht="14.45" hidden="1">
      <c r="A226" s="24">
        <v>1225</v>
      </c>
      <c r="B226" s="24">
        <v>1225</v>
      </c>
      <c r="C226" s="468" t="s">
        <v>622</v>
      </c>
      <c r="D226" t="s">
        <v>151</v>
      </c>
      <c r="E226" s="469">
        <v>2</v>
      </c>
      <c r="F226" s="470">
        <v>1</v>
      </c>
      <c r="G226">
        <v>1</v>
      </c>
      <c r="H226">
        <v>1</v>
      </c>
      <c r="I226" s="471">
        <f t="shared" si="6"/>
        <v>0.32845968612834514</v>
      </c>
      <c r="J226" s="152">
        <v>3.8473756479098807E-2</v>
      </c>
      <c r="K226" s="152">
        <v>0.39358026214566905</v>
      </c>
      <c r="L226" s="152">
        <v>0.53857526864315253</v>
      </c>
      <c r="M226" s="152">
        <v>0.3432094572454602</v>
      </c>
      <c r="N226" s="471">
        <f t="shared" si="7"/>
        <v>0.32845968612834514</v>
      </c>
      <c r="O226" s="152">
        <v>3.8473756479098807E-2</v>
      </c>
      <c r="P226" s="152">
        <v>0.39358026214566905</v>
      </c>
      <c r="Q226" s="152">
        <v>0.53857526864315253</v>
      </c>
      <c r="R226" s="152">
        <v>0.3432094572454602</v>
      </c>
      <c r="S226" s="152">
        <v>0.03</v>
      </c>
      <c r="T226" s="152">
        <v>0</v>
      </c>
      <c r="U226" s="473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4" t="s">
        <v>23</v>
      </c>
    </row>
    <row r="227" spans="1:27" ht="14.45" hidden="1">
      <c r="A227" s="24">
        <v>1226</v>
      </c>
      <c r="B227" s="24">
        <v>1226</v>
      </c>
      <c r="C227" s="468" t="s">
        <v>623</v>
      </c>
      <c r="D227" t="s">
        <v>151</v>
      </c>
      <c r="E227" s="469">
        <v>2</v>
      </c>
      <c r="F227" s="470">
        <v>0</v>
      </c>
      <c r="G227">
        <v>1</v>
      </c>
      <c r="H227">
        <v>1</v>
      </c>
      <c r="I227" s="471">
        <f t="shared" si="6"/>
        <v>0.32845968612834514</v>
      </c>
      <c r="J227" s="152">
        <v>3.8473756479098807E-2</v>
      </c>
      <c r="K227" s="152">
        <v>0.39358026214566905</v>
      </c>
      <c r="L227" s="152">
        <v>0.53857526864315253</v>
      </c>
      <c r="M227" s="152">
        <v>0.3432094572454602</v>
      </c>
      <c r="N227" s="471">
        <f t="shared" si="7"/>
        <v>0.32845968612834514</v>
      </c>
      <c r="O227" s="152">
        <v>3.8473756479098807E-2</v>
      </c>
      <c r="P227" s="152">
        <v>0.39358026214566905</v>
      </c>
      <c r="Q227" s="152">
        <v>0.53857526864315253</v>
      </c>
      <c r="R227" s="152">
        <v>0.3432094572454602</v>
      </c>
      <c r="S227" s="152">
        <v>0.03</v>
      </c>
      <c r="T227" s="152">
        <v>0</v>
      </c>
      <c r="U227" s="473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4" t="s">
        <v>23</v>
      </c>
    </row>
    <row r="228" spans="1:27" ht="14.45" hidden="1">
      <c r="A228" s="24">
        <v>1227</v>
      </c>
      <c r="B228" s="24">
        <v>1227</v>
      </c>
      <c r="C228" s="468" t="s">
        <v>624</v>
      </c>
      <c r="D228" t="s">
        <v>148</v>
      </c>
      <c r="E228" s="469">
        <v>1</v>
      </c>
      <c r="F228" s="470">
        <v>12.352941176470587</v>
      </c>
      <c r="G228">
        <v>1</v>
      </c>
      <c r="H228">
        <v>1</v>
      </c>
      <c r="I228" s="471">
        <f t="shared" si="6"/>
        <v>0.32845968612834514</v>
      </c>
      <c r="J228" s="152">
        <v>3.8473756479098807E-2</v>
      </c>
      <c r="K228" s="152">
        <v>0.39358026214566905</v>
      </c>
      <c r="L228" s="152">
        <v>0.53857526864315253</v>
      </c>
      <c r="M228" s="152">
        <v>0.3432094572454602</v>
      </c>
      <c r="N228" s="471">
        <f t="shared" si="7"/>
        <v>0.32845968612834514</v>
      </c>
      <c r="O228" s="152">
        <v>3.8473756479098807E-2</v>
      </c>
      <c r="P228" s="152">
        <v>0.39358026214566905</v>
      </c>
      <c r="Q228" s="152">
        <v>0.53857526864315253</v>
      </c>
      <c r="R228" s="152">
        <v>0.3432094572454602</v>
      </c>
      <c r="S228" s="152">
        <v>0.03</v>
      </c>
      <c r="T228" s="152">
        <v>0</v>
      </c>
      <c r="U228" s="473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4" t="s">
        <v>23</v>
      </c>
    </row>
    <row r="229" spans="1:27" ht="14.45" hidden="1">
      <c r="A229" s="24">
        <v>1228</v>
      </c>
      <c r="B229" s="24">
        <v>1228</v>
      </c>
      <c r="C229" s="468" t="s">
        <v>625</v>
      </c>
      <c r="D229" t="s">
        <v>148</v>
      </c>
      <c r="E229" s="469">
        <v>1</v>
      </c>
      <c r="F229" s="470">
        <v>17.647058823529413</v>
      </c>
      <c r="G229">
        <v>1</v>
      </c>
      <c r="H229">
        <v>1</v>
      </c>
      <c r="I229" s="471">
        <f t="shared" si="6"/>
        <v>0.32845968612834514</v>
      </c>
      <c r="J229" s="152">
        <v>3.8473756479098807E-2</v>
      </c>
      <c r="K229" s="152">
        <v>0.39358026214566905</v>
      </c>
      <c r="L229" s="152">
        <v>0.53857526864315253</v>
      </c>
      <c r="M229" s="152">
        <v>0.3432094572454602</v>
      </c>
      <c r="N229" s="471">
        <f t="shared" si="7"/>
        <v>0.32845968612834514</v>
      </c>
      <c r="O229" s="152">
        <v>3.8473756479098807E-2</v>
      </c>
      <c r="P229" s="152">
        <v>0.39358026214566905</v>
      </c>
      <c r="Q229" s="152">
        <v>0.53857526864315253</v>
      </c>
      <c r="R229" s="152">
        <v>0.3432094572454602</v>
      </c>
      <c r="S229" s="152">
        <v>0.03</v>
      </c>
      <c r="T229" s="152">
        <v>0</v>
      </c>
      <c r="U229" s="473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4" t="s">
        <v>23</v>
      </c>
    </row>
    <row r="230" spans="1:27" ht="14.45" hidden="1">
      <c r="A230" s="24">
        <v>1229</v>
      </c>
      <c r="B230" s="24">
        <v>1229</v>
      </c>
      <c r="C230" s="468" t="s">
        <v>626</v>
      </c>
      <c r="D230" t="s">
        <v>148</v>
      </c>
      <c r="E230" s="469">
        <v>1</v>
      </c>
      <c r="F230" s="470">
        <v>55</v>
      </c>
      <c r="G230">
        <v>1</v>
      </c>
      <c r="H230">
        <v>1</v>
      </c>
      <c r="I230" s="471">
        <f t="shared" si="6"/>
        <v>0.32845968612834514</v>
      </c>
      <c r="J230" s="152">
        <v>3.8473756479098807E-2</v>
      </c>
      <c r="K230" s="152">
        <v>0.39358026214566905</v>
      </c>
      <c r="L230" s="152">
        <v>0.53857526864315253</v>
      </c>
      <c r="M230" s="152">
        <v>0.3432094572454602</v>
      </c>
      <c r="N230" s="471">
        <f t="shared" si="7"/>
        <v>0.32845968612834514</v>
      </c>
      <c r="O230" s="152">
        <v>3.8473756479098807E-2</v>
      </c>
      <c r="P230" s="152">
        <v>0.39358026214566905</v>
      </c>
      <c r="Q230" s="152">
        <v>0.53857526864315253</v>
      </c>
      <c r="R230" s="152">
        <v>0.3432094572454602</v>
      </c>
      <c r="S230" s="152">
        <v>0.03</v>
      </c>
      <c r="T230" s="152">
        <v>0</v>
      </c>
      <c r="U230" s="473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4" t="s">
        <v>23</v>
      </c>
    </row>
    <row r="231" spans="1:27" ht="14.45" hidden="1">
      <c r="A231" s="24">
        <v>1230</v>
      </c>
      <c r="B231" s="24">
        <v>1230</v>
      </c>
      <c r="C231" s="468" t="s">
        <v>627</v>
      </c>
      <c r="D231" t="s">
        <v>148</v>
      </c>
      <c r="E231" s="469">
        <v>1</v>
      </c>
      <c r="F231" s="470">
        <v>0</v>
      </c>
      <c r="G231">
        <v>1</v>
      </c>
      <c r="H231">
        <v>1</v>
      </c>
      <c r="I231" s="471">
        <f t="shared" si="6"/>
        <v>0.32845968612834514</v>
      </c>
      <c r="J231" s="152">
        <v>3.8473756479098807E-2</v>
      </c>
      <c r="K231" s="152">
        <v>0.39358026214566905</v>
      </c>
      <c r="L231" s="152">
        <v>0.53857526864315253</v>
      </c>
      <c r="M231" s="152">
        <v>0.3432094572454602</v>
      </c>
      <c r="N231" s="471">
        <f t="shared" si="7"/>
        <v>0.32845968612834514</v>
      </c>
      <c r="O231" s="152">
        <v>3.8473756479098807E-2</v>
      </c>
      <c r="P231" s="152">
        <v>0.39358026214566905</v>
      </c>
      <c r="Q231" s="152">
        <v>0.53857526864315253</v>
      </c>
      <c r="R231" s="152">
        <v>0.3432094572454602</v>
      </c>
      <c r="S231" s="152">
        <v>0.03</v>
      </c>
      <c r="T231" s="152">
        <v>0</v>
      </c>
      <c r="U231" s="473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4" t="s">
        <v>23</v>
      </c>
    </row>
    <row r="232" spans="1:27" ht="14.45" hidden="1">
      <c r="A232" s="24">
        <v>1231</v>
      </c>
      <c r="B232" s="24">
        <v>1231</v>
      </c>
      <c r="C232" s="468" t="s">
        <v>628</v>
      </c>
      <c r="D232" t="s">
        <v>148</v>
      </c>
      <c r="E232" s="469">
        <v>1</v>
      </c>
      <c r="F232" s="470">
        <v>64.8</v>
      </c>
      <c r="G232">
        <v>1</v>
      </c>
      <c r="H232">
        <v>1</v>
      </c>
      <c r="I232" s="471">
        <f t="shared" si="6"/>
        <v>0.32845968612834514</v>
      </c>
      <c r="J232" s="152">
        <v>3.8473756479098807E-2</v>
      </c>
      <c r="K232" s="152">
        <v>0.39358026214566905</v>
      </c>
      <c r="L232" s="152">
        <v>0.53857526864315253</v>
      </c>
      <c r="M232" s="152">
        <v>0.3432094572454602</v>
      </c>
      <c r="N232" s="471">
        <f t="shared" si="7"/>
        <v>0.32845968612834514</v>
      </c>
      <c r="O232" s="152">
        <v>3.8473756479098807E-2</v>
      </c>
      <c r="P232" s="152">
        <v>0.39358026214566905</v>
      </c>
      <c r="Q232" s="152">
        <v>0.53857526864315253</v>
      </c>
      <c r="R232" s="152">
        <v>0.3432094572454602</v>
      </c>
      <c r="S232" s="152">
        <v>0.03</v>
      </c>
      <c r="T232" s="152">
        <v>0</v>
      </c>
      <c r="U232" s="473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4" t="s">
        <v>23</v>
      </c>
    </row>
    <row r="233" spans="1:27" ht="14.45" hidden="1">
      <c r="A233" s="24">
        <v>1232</v>
      </c>
      <c r="B233" s="24">
        <v>1232</v>
      </c>
      <c r="C233" s="468" t="s">
        <v>629</v>
      </c>
      <c r="D233" t="s">
        <v>148</v>
      </c>
      <c r="E233" s="469">
        <v>1</v>
      </c>
      <c r="F233" s="470">
        <v>0</v>
      </c>
      <c r="G233">
        <v>1</v>
      </c>
      <c r="H233">
        <v>1</v>
      </c>
      <c r="I233" s="471">
        <f t="shared" si="6"/>
        <v>0.32845968612834514</v>
      </c>
      <c r="J233" s="152">
        <v>3.8473756479098807E-2</v>
      </c>
      <c r="K233" s="152">
        <v>0.39358026214566905</v>
      </c>
      <c r="L233" s="152">
        <v>0.53857526864315253</v>
      </c>
      <c r="M233" s="152">
        <v>0.3432094572454602</v>
      </c>
      <c r="N233" s="471">
        <f t="shared" si="7"/>
        <v>0.32845968612834514</v>
      </c>
      <c r="O233" s="152">
        <v>3.8473756479098807E-2</v>
      </c>
      <c r="P233" s="152">
        <v>0.39358026214566905</v>
      </c>
      <c r="Q233" s="152">
        <v>0.53857526864315253</v>
      </c>
      <c r="R233" s="152">
        <v>0.3432094572454602</v>
      </c>
      <c r="S233" s="152">
        <v>0.03</v>
      </c>
      <c r="T233" s="152">
        <v>0</v>
      </c>
      <c r="U233" s="473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4" t="s">
        <v>23</v>
      </c>
    </row>
    <row r="234" spans="1:27" ht="14.45" hidden="1">
      <c r="A234" s="24">
        <v>1233</v>
      </c>
      <c r="B234" s="24">
        <v>1233</v>
      </c>
      <c r="C234" s="468" t="s">
        <v>630</v>
      </c>
      <c r="D234" t="s">
        <v>148</v>
      </c>
      <c r="E234" s="469">
        <v>1</v>
      </c>
      <c r="F234" s="470">
        <v>34</v>
      </c>
      <c r="G234">
        <v>1</v>
      </c>
      <c r="H234">
        <v>1</v>
      </c>
      <c r="I234" s="471">
        <f t="shared" si="6"/>
        <v>0.32845968612834514</v>
      </c>
      <c r="J234" s="152">
        <v>3.8473756479098807E-2</v>
      </c>
      <c r="K234" s="152">
        <v>0.39358026214566905</v>
      </c>
      <c r="L234" s="152">
        <v>0.53857526864315253</v>
      </c>
      <c r="M234" s="152">
        <v>0.3432094572454602</v>
      </c>
      <c r="N234" s="471">
        <f t="shared" si="7"/>
        <v>0.32845968612834514</v>
      </c>
      <c r="O234" s="152">
        <v>3.8473756479098807E-2</v>
      </c>
      <c r="P234" s="152">
        <v>0.39358026214566905</v>
      </c>
      <c r="Q234" s="152">
        <v>0.53857526864315253</v>
      </c>
      <c r="R234" s="152">
        <v>0.3432094572454602</v>
      </c>
      <c r="S234" s="152">
        <v>0.03</v>
      </c>
      <c r="T234" s="152">
        <v>0</v>
      </c>
      <c r="U234" s="473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4" t="s">
        <v>23</v>
      </c>
    </row>
    <row r="235" spans="1:27" ht="14.45" hidden="1">
      <c r="A235" s="24">
        <v>1234</v>
      </c>
      <c r="B235" s="24">
        <v>1234</v>
      </c>
      <c r="C235" s="468" t="s">
        <v>631</v>
      </c>
      <c r="D235" t="s">
        <v>148</v>
      </c>
      <c r="E235" s="469">
        <v>1</v>
      </c>
      <c r="F235" s="470">
        <v>0</v>
      </c>
      <c r="G235">
        <v>1</v>
      </c>
      <c r="H235">
        <v>1</v>
      </c>
      <c r="I235" s="471">
        <f t="shared" si="6"/>
        <v>0.32845968612834514</v>
      </c>
      <c r="J235" s="152">
        <v>3.8473756479098807E-2</v>
      </c>
      <c r="K235" s="152">
        <v>0.39358026214566905</v>
      </c>
      <c r="L235" s="152">
        <v>0.53857526864315253</v>
      </c>
      <c r="M235" s="152">
        <v>0.3432094572454602</v>
      </c>
      <c r="N235" s="471">
        <f t="shared" si="7"/>
        <v>0.32845968612834514</v>
      </c>
      <c r="O235" s="152">
        <v>3.8473756479098807E-2</v>
      </c>
      <c r="P235" s="152">
        <v>0.39358026214566905</v>
      </c>
      <c r="Q235" s="152">
        <v>0.53857526864315253</v>
      </c>
      <c r="R235" s="152">
        <v>0.3432094572454602</v>
      </c>
      <c r="S235" s="152">
        <v>0.03</v>
      </c>
      <c r="T235" s="152">
        <v>0</v>
      </c>
      <c r="U235" s="473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4" t="s">
        <v>23</v>
      </c>
    </row>
    <row r="236" spans="1:27" ht="14.45" hidden="1">
      <c r="A236" s="24">
        <v>1235</v>
      </c>
      <c r="B236" s="24">
        <v>1235</v>
      </c>
      <c r="C236" s="468" t="s">
        <v>632</v>
      </c>
      <c r="D236" t="s">
        <v>148</v>
      </c>
      <c r="E236" s="469">
        <v>1</v>
      </c>
      <c r="F236" s="470">
        <v>38</v>
      </c>
      <c r="G236">
        <v>1</v>
      </c>
      <c r="H236">
        <v>1</v>
      </c>
      <c r="I236" s="471">
        <f t="shared" si="6"/>
        <v>0.32845968612834514</v>
      </c>
      <c r="J236" s="152">
        <v>3.8473756479098807E-2</v>
      </c>
      <c r="K236" s="152">
        <v>0.39358026214566905</v>
      </c>
      <c r="L236" s="152">
        <v>0.53857526864315253</v>
      </c>
      <c r="M236" s="152">
        <v>0.3432094572454602</v>
      </c>
      <c r="N236" s="471">
        <f t="shared" si="7"/>
        <v>0.32845968612834514</v>
      </c>
      <c r="O236" s="152">
        <v>3.8473756479098807E-2</v>
      </c>
      <c r="P236" s="152">
        <v>0.39358026214566905</v>
      </c>
      <c r="Q236" s="152">
        <v>0.53857526864315253</v>
      </c>
      <c r="R236" s="152">
        <v>0.3432094572454602</v>
      </c>
      <c r="S236" s="152">
        <v>0.03</v>
      </c>
      <c r="T236" s="152">
        <v>0</v>
      </c>
      <c r="U236" s="473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4" t="s">
        <v>23</v>
      </c>
    </row>
    <row r="237" spans="1:27" ht="14.45" hidden="1">
      <c r="A237" s="24">
        <v>1236</v>
      </c>
      <c r="B237" s="24">
        <v>1236</v>
      </c>
      <c r="C237" s="468" t="s">
        <v>633</v>
      </c>
      <c r="D237" t="s">
        <v>148</v>
      </c>
      <c r="E237" s="469">
        <v>1</v>
      </c>
      <c r="F237" s="470">
        <v>0</v>
      </c>
      <c r="G237">
        <v>1</v>
      </c>
      <c r="H237">
        <v>1</v>
      </c>
      <c r="I237" s="471">
        <f t="shared" si="6"/>
        <v>0.32845968612834514</v>
      </c>
      <c r="J237" s="152">
        <v>3.8473756479098807E-2</v>
      </c>
      <c r="K237" s="152">
        <v>0.39358026214566905</v>
      </c>
      <c r="L237" s="152">
        <v>0.53857526864315253</v>
      </c>
      <c r="M237" s="152">
        <v>0.3432094572454602</v>
      </c>
      <c r="N237" s="471">
        <f t="shared" si="7"/>
        <v>0.32845968612834514</v>
      </c>
      <c r="O237" s="152">
        <v>3.8473756479098807E-2</v>
      </c>
      <c r="P237" s="152">
        <v>0.39358026214566905</v>
      </c>
      <c r="Q237" s="152">
        <v>0.53857526864315253</v>
      </c>
      <c r="R237" s="152">
        <v>0.3432094572454602</v>
      </c>
      <c r="S237" s="152">
        <v>0.03</v>
      </c>
      <c r="T237" s="152">
        <v>0</v>
      </c>
      <c r="U237" s="473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4" t="s">
        <v>23</v>
      </c>
    </row>
    <row r="238" spans="1:27" ht="14.45" hidden="1">
      <c r="A238" s="24">
        <v>1237</v>
      </c>
      <c r="B238" s="24">
        <v>1237</v>
      </c>
      <c r="C238" s="468" t="s">
        <v>634</v>
      </c>
      <c r="D238" t="s">
        <v>148</v>
      </c>
      <c r="E238" s="469">
        <v>1</v>
      </c>
      <c r="F238" s="470">
        <v>4.2779999999999996</v>
      </c>
      <c r="G238">
        <v>1</v>
      </c>
      <c r="H238">
        <v>1</v>
      </c>
      <c r="I238" s="471">
        <f t="shared" si="6"/>
        <v>0.32845968612834514</v>
      </c>
      <c r="J238" s="152">
        <v>3.8473756479098807E-2</v>
      </c>
      <c r="K238" s="152">
        <v>0.39358026214566905</v>
      </c>
      <c r="L238" s="152">
        <v>0.53857526864315253</v>
      </c>
      <c r="M238" s="152">
        <v>0.3432094572454602</v>
      </c>
      <c r="N238" s="471">
        <f t="shared" si="7"/>
        <v>0.32845968612834514</v>
      </c>
      <c r="O238" s="152">
        <v>3.8473756479098807E-2</v>
      </c>
      <c r="P238" s="152">
        <v>0.39358026214566905</v>
      </c>
      <c r="Q238" s="152">
        <v>0.53857526864315253</v>
      </c>
      <c r="R238" s="152">
        <v>0.3432094572454602</v>
      </c>
      <c r="S238" s="152">
        <v>0.03</v>
      </c>
      <c r="T238" s="152">
        <v>0</v>
      </c>
      <c r="U238" s="473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4" t="s">
        <v>23</v>
      </c>
    </row>
    <row r="239" spans="1:27" ht="14.45" hidden="1">
      <c r="A239" s="24">
        <v>1238</v>
      </c>
      <c r="B239" s="24">
        <v>1238</v>
      </c>
      <c r="C239" s="468" t="s">
        <v>635</v>
      </c>
      <c r="D239" t="s">
        <v>148</v>
      </c>
      <c r="E239" s="469">
        <v>1</v>
      </c>
      <c r="F239" s="470">
        <v>0</v>
      </c>
      <c r="G239">
        <v>1</v>
      </c>
      <c r="H239">
        <v>1</v>
      </c>
      <c r="I239" s="471">
        <f t="shared" si="6"/>
        <v>0.32845968612834514</v>
      </c>
      <c r="J239" s="152">
        <v>3.8473756479098807E-2</v>
      </c>
      <c r="K239" s="152">
        <v>0.39358026214566905</v>
      </c>
      <c r="L239" s="152">
        <v>0.53857526864315253</v>
      </c>
      <c r="M239" s="152">
        <v>0.3432094572454602</v>
      </c>
      <c r="N239" s="471">
        <f t="shared" si="7"/>
        <v>0.32845968612834514</v>
      </c>
      <c r="O239" s="152">
        <v>3.8473756479098807E-2</v>
      </c>
      <c r="P239" s="152">
        <v>0.39358026214566905</v>
      </c>
      <c r="Q239" s="152">
        <v>0.53857526864315253</v>
      </c>
      <c r="R239" s="152">
        <v>0.3432094572454602</v>
      </c>
      <c r="S239" s="152">
        <v>0.03</v>
      </c>
      <c r="T239" s="152">
        <v>0</v>
      </c>
      <c r="U239" s="473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4" t="s">
        <v>23</v>
      </c>
    </row>
    <row r="240" spans="1:27" ht="14.45" hidden="1">
      <c r="A240" s="24">
        <v>1239</v>
      </c>
      <c r="B240" s="24">
        <v>1239</v>
      </c>
      <c r="C240" s="468" t="s">
        <v>636</v>
      </c>
      <c r="D240" t="s">
        <v>156</v>
      </c>
      <c r="E240" s="469">
        <v>4</v>
      </c>
      <c r="F240" s="470">
        <v>10</v>
      </c>
      <c r="G240">
        <v>1</v>
      </c>
      <c r="H240">
        <v>1</v>
      </c>
      <c r="I240" s="471">
        <f t="shared" si="6"/>
        <v>0.32845968612834514</v>
      </c>
      <c r="J240" s="152">
        <v>3.8473756479098807E-2</v>
      </c>
      <c r="K240" s="152">
        <v>0.39358026214566905</v>
      </c>
      <c r="L240" s="152">
        <v>0.53857526864315253</v>
      </c>
      <c r="M240" s="152">
        <v>0.3432094572454602</v>
      </c>
      <c r="N240" s="471">
        <f t="shared" si="7"/>
        <v>0.32845968612834514</v>
      </c>
      <c r="O240" s="152">
        <v>3.8473756479098807E-2</v>
      </c>
      <c r="P240" s="152">
        <v>0.39358026214566905</v>
      </c>
      <c r="Q240" s="152">
        <v>0.53857526864315253</v>
      </c>
      <c r="R240" s="152">
        <v>0.3432094572454602</v>
      </c>
      <c r="S240" s="152">
        <v>0.03</v>
      </c>
      <c r="T240" s="152">
        <v>0</v>
      </c>
      <c r="U240" s="473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4" t="s">
        <v>23</v>
      </c>
    </row>
    <row r="241" spans="1:27" ht="14.45" hidden="1">
      <c r="A241" s="24">
        <v>1240</v>
      </c>
      <c r="B241" s="24">
        <v>1240</v>
      </c>
      <c r="C241" s="468" t="s">
        <v>637</v>
      </c>
      <c r="D241" t="s">
        <v>156</v>
      </c>
      <c r="E241" s="469">
        <v>4</v>
      </c>
      <c r="F241" s="470">
        <v>0</v>
      </c>
      <c r="G241">
        <v>1</v>
      </c>
      <c r="H241">
        <v>1</v>
      </c>
      <c r="I241" s="471">
        <f t="shared" si="6"/>
        <v>0.32845968612834514</v>
      </c>
      <c r="J241" s="152">
        <v>3.8473756479098807E-2</v>
      </c>
      <c r="K241" s="152">
        <v>0.39358026214566905</v>
      </c>
      <c r="L241" s="152">
        <v>0.53857526864315253</v>
      </c>
      <c r="M241" s="152">
        <v>0.3432094572454602</v>
      </c>
      <c r="N241" s="471">
        <f t="shared" si="7"/>
        <v>0.32845968612834514</v>
      </c>
      <c r="O241" s="152">
        <v>3.8473756479098807E-2</v>
      </c>
      <c r="P241" s="152">
        <v>0.39358026214566905</v>
      </c>
      <c r="Q241" s="152">
        <v>0.53857526864315253</v>
      </c>
      <c r="R241" s="152">
        <v>0.3432094572454602</v>
      </c>
      <c r="S241" s="152">
        <v>0.03</v>
      </c>
      <c r="T241" s="152">
        <v>0</v>
      </c>
      <c r="U241" s="473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4" t="s">
        <v>23</v>
      </c>
    </row>
    <row r="242" spans="1:27" ht="14.45" hidden="1">
      <c r="A242" s="24">
        <v>1241</v>
      </c>
      <c r="B242" s="24">
        <v>1241</v>
      </c>
      <c r="C242" s="468" t="s">
        <v>638</v>
      </c>
      <c r="D242" t="s">
        <v>151</v>
      </c>
      <c r="E242" s="469">
        <v>2</v>
      </c>
      <c r="F242" s="470">
        <v>6</v>
      </c>
      <c r="G242">
        <v>1</v>
      </c>
      <c r="H242">
        <v>1</v>
      </c>
      <c r="I242" s="471">
        <f t="shared" si="6"/>
        <v>0.32845968612834514</v>
      </c>
      <c r="J242" s="152">
        <v>3.8473756479098807E-2</v>
      </c>
      <c r="K242" s="152">
        <v>0.39358026214566905</v>
      </c>
      <c r="L242" s="152">
        <v>0.53857526864315253</v>
      </c>
      <c r="M242" s="152">
        <v>0.3432094572454602</v>
      </c>
      <c r="N242" s="471">
        <f t="shared" si="7"/>
        <v>0.32845968612834514</v>
      </c>
      <c r="O242" s="152">
        <v>3.8473756479098807E-2</v>
      </c>
      <c r="P242" s="152">
        <v>0.39358026214566905</v>
      </c>
      <c r="Q242" s="152">
        <v>0.53857526864315253</v>
      </c>
      <c r="R242" s="152">
        <v>0.3432094572454602</v>
      </c>
      <c r="S242" s="152">
        <v>0.03</v>
      </c>
      <c r="T242" s="152">
        <v>0</v>
      </c>
      <c r="U242" s="473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4" t="s">
        <v>23</v>
      </c>
    </row>
    <row r="243" spans="1:27" ht="14.45" hidden="1">
      <c r="A243" s="24">
        <v>1242</v>
      </c>
      <c r="B243" s="24">
        <v>1242</v>
      </c>
      <c r="C243" s="468" t="s">
        <v>639</v>
      </c>
      <c r="D243" t="s">
        <v>151</v>
      </c>
      <c r="E243" s="469">
        <v>2</v>
      </c>
      <c r="F243" s="470">
        <v>0</v>
      </c>
      <c r="G243">
        <v>1</v>
      </c>
      <c r="H243">
        <v>1</v>
      </c>
      <c r="I243" s="471">
        <f t="shared" si="6"/>
        <v>0.32845968612834514</v>
      </c>
      <c r="J243" s="152">
        <v>3.8473756479098807E-2</v>
      </c>
      <c r="K243" s="152">
        <v>0.39358026214566905</v>
      </c>
      <c r="L243" s="152">
        <v>0.53857526864315253</v>
      </c>
      <c r="M243" s="152">
        <v>0.3432094572454602</v>
      </c>
      <c r="N243" s="471">
        <f t="shared" si="7"/>
        <v>0.32845968612834514</v>
      </c>
      <c r="O243" s="152">
        <v>3.8473756479098807E-2</v>
      </c>
      <c r="P243" s="152">
        <v>0.39358026214566905</v>
      </c>
      <c r="Q243" s="152">
        <v>0.53857526864315253</v>
      </c>
      <c r="R243" s="152">
        <v>0.3432094572454602</v>
      </c>
      <c r="S243" s="152">
        <v>0.03</v>
      </c>
      <c r="T243" s="152">
        <v>0</v>
      </c>
      <c r="U243" s="473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4" t="s">
        <v>23</v>
      </c>
    </row>
    <row r="244" spans="1:27" ht="14.45" hidden="1">
      <c r="A244" s="24">
        <v>1243</v>
      </c>
      <c r="B244" s="24">
        <v>1243</v>
      </c>
      <c r="C244" s="468" t="s">
        <v>640</v>
      </c>
      <c r="D244" t="s">
        <v>148</v>
      </c>
      <c r="E244" s="469">
        <v>1</v>
      </c>
      <c r="F244" s="470">
        <v>4.2780000000000005</v>
      </c>
      <c r="G244">
        <v>1</v>
      </c>
      <c r="H244">
        <v>1</v>
      </c>
      <c r="I244" s="471">
        <f t="shared" si="6"/>
        <v>0.32845968612834514</v>
      </c>
      <c r="J244" s="152">
        <v>3.8473756479098807E-2</v>
      </c>
      <c r="K244" s="152">
        <v>0.39358026214566905</v>
      </c>
      <c r="L244" s="152">
        <v>0.53857526864315253</v>
      </c>
      <c r="M244" s="152">
        <v>0.3432094572454602</v>
      </c>
      <c r="N244" s="471">
        <f t="shared" si="7"/>
        <v>0.32845968612834514</v>
      </c>
      <c r="O244" s="152">
        <v>3.8473756479098807E-2</v>
      </c>
      <c r="P244" s="152">
        <v>0.39358026214566905</v>
      </c>
      <c r="Q244" s="152">
        <v>0.53857526864315253</v>
      </c>
      <c r="R244" s="152">
        <v>0.3432094572454602</v>
      </c>
      <c r="S244" s="152">
        <v>0.03</v>
      </c>
      <c r="T244" s="152">
        <v>0</v>
      </c>
      <c r="U244" s="473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4" t="s">
        <v>23</v>
      </c>
    </row>
    <row r="245" spans="1:27" ht="14.45" hidden="1">
      <c r="A245" s="24">
        <v>1244</v>
      </c>
      <c r="B245" s="24">
        <v>1244</v>
      </c>
      <c r="C245" s="468" t="s">
        <v>641</v>
      </c>
      <c r="D245" t="s">
        <v>148</v>
      </c>
      <c r="E245" s="469">
        <v>1</v>
      </c>
      <c r="F245" s="470">
        <v>0</v>
      </c>
      <c r="G245">
        <v>1</v>
      </c>
      <c r="H245">
        <v>1</v>
      </c>
      <c r="I245" s="471">
        <f t="shared" si="6"/>
        <v>0.32845968612834514</v>
      </c>
      <c r="J245" s="152">
        <v>3.8473756479098807E-2</v>
      </c>
      <c r="K245" s="152">
        <v>0.39358026214566905</v>
      </c>
      <c r="L245" s="152">
        <v>0.53857526864315253</v>
      </c>
      <c r="M245" s="152">
        <v>0.3432094572454602</v>
      </c>
      <c r="N245" s="471">
        <f t="shared" si="7"/>
        <v>0.32845968612834514</v>
      </c>
      <c r="O245" s="152">
        <v>3.8473756479098807E-2</v>
      </c>
      <c r="P245" s="152">
        <v>0.39358026214566905</v>
      </c>
      <c r="Q245" s="152">
        <v>0.53857526864315253</v>
      </c>
      <c r="R245" s="152">
        <v>0.3432094572454602</v>
      </c>
      <c r="S245" s="152">
        <v>0.03</v>
      </c>
      <c r="T245" s="152">
        <v>0</v>
      </c>
      <c r="U245" s="473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4" t="s">
        <v>23</v>
      </c>
    </row>
    <row r="246" spans="1:27" ht="14.45">
      <c r="A246" s="24">
        <v>1245</v>
      </c>
      <c r="B246" s="24">
        <v>1245</v>
      </c>
      <c r="C246" s="468" t="s">
        <v>642</v>
      </c>
      <c r="D246" t="s">
        <v>154</v>
      </c>
      <c r="E246" s="469">
        <v>3</v>
      </c>
      <c r="F246" s="470">
        <v>8</v>
      </c>
      <c r="G246">
        <v>1</v>
      </c>
      <c r="H246">
        <v>1</v>
      </c>
      <c r="I246" s="471">
        <f t="shared" si="6"/>
        <v>0.47039166666666665</v>
      </c>
      <c r="J246" s="472">
        <v>0.36503333333333332</v>
      </c>
      <c r="K246" s="472">
        <v>0.44336666666666663</v>
      </c>
      <c r="L246" s="472">
        <v>0.58906666666666663</v>
      </c>
      <c r="M246" s="472">
        <v>0.48410000000000003</v>
      </c>
      <c r="N246" s="471">
        <f t="shared" si="7"/>
        <v>0.47039166666666665</v>
      </c>
      <c r="O246" s="472">
        <v>0.36503333333333332</v>
      </c>
      <c r="P246" s="472">
        <v>0.44336666666666663</v>
      </c>
      <c r="Q246" s="472">
        <v>0.58906666666666663</v>
      </c>
      <c r="R246" s="472">
        <v>0.48410000000000003</v>
      </c>
      <c r="S246" s="152">
        <v>0.01</v>
      </c>
      <c r="T246" s="152">
        <v>0.02</v>
      </c>
      <c r="U246" s="473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4" t="s">
        <v>24</v>
      </c>
    </row>
    <row r="247" spans="1:27" ht="14.45" hidden="1">
      <c r="A247" s="24">
        <v>1246</v>
      </c>
      <c r="B247" s="24">
        <v>1246</v>
      </c>
      <c r="C247" s="468" t="s">
        <v>643</v>
      </c>
      <c r="D247" t="s">
        <v>148</v>
      </c>
      <c r="E247" s="469">
        <v>1</v>
      </c>
      <c r="F247" s="470">
        <v>28.166569166666669</v>
      </c>
      <c r="G247">
        <v>1</v>
      </c>
      <c r="H247">
        <v>1</v>
      </c>
      <c r="I247" s="471">
        <f t="shared" si="6"/>
        <v>0.32845968612834514</v>
      </c>
      <c r="J247" s="152">
        <v>3.8473756479098807E-2</v>
      </c>
      <c r="K247" s="152">
        <v>0.39358026214566905</v>
      </c>
      <c r="L247" s="152">
        <v>0.53857526864315253</v>
      </c>
      <c r="M247" s="152">
        <v>0.3432094572454602</v>
      </c>
      <c r="N247" s="471">
        <f t="shared" si="7"/>
        <v>0.32845968612834514</v>
      </c>
      <c r="O247" s="152">
        <v>3.8473756479098807E-2</v>
      </c>
      <c r="P247" s="152">
        <v>0.39358026214566905</v>
      </c>
      <c r="Q247" s="152">
        <v>0.53857526864315253</v>
      </c>
      <c r="R247" s="152">
        <v>0.3432094572454602</v>
      </c>
      <c r="S247" s="152">
        <v>0.03</v>
      </c>
      <c r="T247" s="152">
        <v>0</v>
      </c>
      <c r="U247" s="473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4" t="s">
        <v>23</v>
      </c>
    </row>
    <row r="248" spans="1:27" ht="14.45">
      <c r="A248" s="24">
        <v>1247</v>
      </c>
      <c r="B248" s="24">
        <v>1247</v>
      </c>
      <c r="C248" s="468" t="s">
        <v>644</v>
      </c>
      <c r="D248" t="s">
        <v>154</v>
      </c>
      <c r="E248" s="469">
        <v>3</v>
      </c>
      <c r="F248" s="470">
        <v>28.56</v>
      </c>
      <c r="G248">
        <v>1</v>
      </c>
      <c r="H248">
        <v>1</v>
      </c>
      <c r="I248" s="471">
        <f t="shared" si="6"/>
        <v>0.47039166666666665</v>
      </c>
      <c r="J248" s="472">
        <v>0.36503333333333332</v>
      </c>
      <c r="K248" s="472">
        <v>0.44336666666666663</v>
      </c>
      <c r="L248" s="472">
        <v>0.58906666666666663</v>
      </c>
      <c r="M248" s="472">
        <v>0.48410000000000003</v>
      </c>
      <c r="N248" s="471">
        <f t="shared" si="7"/>
        <v>0.47039166666666665</v>
      </c>
      <c r="O248" s="472">
        <v>0.36503333333333332</v>
      </c>
      <c r="P248" s="472">
        <v>0.44336666666666663</v>
      </c>
      <c r="Q248" s="472">
        <v>0.58906666666666663</v>
      </c>
      <c r="R248" s="472">
        <v>0.48410000000000003</v>
      </c>
      <c r="S248" s="152">
        <v>0.01</v>
      </c>
      <c r="T248" s="152">
        <v>0.02</v>
      </c>
      <c r="U248" s="473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4" t="s">
        <v>24</v>
      </c>
    </row>
    <row r="249" spans="1:27" ht="14.45" hidden="1">
      <c r="A249" s="24">
        <v>1248</v>
      </c>
      <c r="B249" s="24">
        <v>1248</v>
      </c>
      <c r="C249" s="468" t="s">
        <v>645</v>
      </c>
      <c r="D249" t="s">
        <v>148</v>
      </c>
      <c r="E249" s="469">
        <v>1</v>
      </c>
      <c r="F249" s="470">
        <v>10.833430833333333</v>
      </c>
      <c r="G249">
        <v>1</v>
      </c>
      <c r="H249">
        <v>1</v>
      </c>
      <c r="I249" s="471">
        <f t="shared" si="6"/>
        <v>0.32845968612834514</v>
      </c>
      <c r="J249" s="152">
        <v>3.8473756479098807E-2</v>
      </c>
      <c r="K249" s="152">
        <v>0.39358026214566905</v>
      </c>
      <c r="L249" s="152">
        <v>0.53857526864315253</v>
      </c>
      <c r="M249" s="152">
        <v>0.3432094572454602</v>
      </c>
      <c r="N249" s="471">
        <f t="shared" si="7"/>
        <v>0.32845968612834514</v>
      </c>
      <c r="O249" s="152">
        <v>3.8473756479098807E-2</v>
      </c>
      <c r="P249" s="152">
        <v>0.39358026214566905</v>
      </c>
      <c r="Q249" s="152">
        <v>0.53857526864315253</v>
      </c>
      <c r="R249" s="152">
        <v>0.3432094572454602</v>
      </c>
      <c r="S249" s="152">
        <v>0.03</v>
      </c>
      <c r="T249" s="152">
        <v>0</v>
      </c>
      <c r="U249" s="473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4" t="s">
        <v>23</v>
      </c>
    </row>
    <row r="250" spans="1:27" ht="14.45" hidden="1">
      <c r="A250" s="24">
        <v>1249</v>
      </c>
      <c r="B250" s="24">
        <v>1249</v>
      </c>
      <c r="C250" s="468" t="s">
        <v>646</v>
      </c>
      <c r="D250" t="s">
        <v>148</v>
      </c>
      <c r="E250" s="469">
        <v>1</v>
      </c>
      <c r="F250" s="470">
        <v>11.252343750000001</v>
      </c>
      <c r="G250">
        <v>1</v>
      </c>
      <c r="H250">
        <v>1</v>
      </c>
      <c r="I250" s="471">
        <f t="shared" si="6"/>
        <v>0.32845968612834514</v>
      </c>
      <c r="J250" s="152">
        <v>3.8473756479098807E-2</v>
      </c>
      <c r="K250" s="152">
        <v>0.39358026214566905</v>
      </c>
      <c r="L250" s="152">
        <v>0.53857526864315253</v>
      </c>
      <c r="M250" s="152">
        <v>0.3432094572454602</v>
      </c>
      <c r="N250" s="471">
        <f t="shared" si="7"/>
        <v>0.32845968612834514</v>
      </c>
      <c r="O250" s="152">
        <v>3.8473756479098807E-2</v>
      </c>
      <c r="P250" s="152">
        <v>0.39358026214566905</v>
      </c>
      <c r="Q250" s="152">
        <v>0.53857526864315253</v>
      </c>
      <c r="R250" s="152">
        <v>0.3432094572454602</v>
      </c>
      <c r="S250" s="152">
        <v>0.03</v>
      </c>
      <c r="T250" s="152">
        <v>0</v>
      </c>
      <c r="U250" s="473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4" t="s">
        <v>23</v>
      </c>
    </row>
    <row r="251" spans="1:27" ht="14.45" hidden="1">
      <c r="A251" s="24">
        <v>1250</v>
      </c>
      <c r="B251" s="24">
        <v>1250</v>
      </c>
      <c r="C251" s="468" t="s">
        <v>647</v>
      </c>
      <c r="D251" t="s">
        <v>151</v>
      </c>
      <c r="E251" s="469">
        <v>2</v>
      </c>
      <c r="F251" s="470">
        <v>0.93</v>
      </c>
      <c r="G251">
        <v>1</v>
      </c>
      <c r="H251">
        <v>1</v>
      </c>
      <c r="I251" s="471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1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2">
        <v>0.04</v>
      </c>
      <c r="T251" s="152">
        <v>0</v>
      </c>
      <c r="U251" s="473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4" t="s">
        <v>25</v>
      </c>
    </row>
    <row r="252" spans="1:27" ht="14.45" hidden="1">
      <c r="A252" s="24">
        <v>1251</v>
      </c>
      <c r="B252" s="24">
        <v>1251</v>
      </c>
      <c r="C252" s="468" t="s">
        <v>648</v>
      </c>
      <c r="D252" t="s">
        <v>148</v>
      </c>
      <c r="E252" s="469">
        <v>1</v>
      </c>
      <c r="F252" s="470">
        <v>18.747656249999999</v>
      </c>
      <c r="G252">
        <v>1</v>
      </c>
      <c r="H252">
        <v>1</v>
      </c>
      <c r="I252" s="471">
        <f t="shared" si="6"/>
        <v>0.32845968612834514</v>
      </c>
      <c r="J252" s="152">
        <v>3.8473756479098807E-2</v>
      </c>
      <c r="K252" s="152">
        <v>0.39358026214566905</v>
      </c>
      <c r="L252" s="152">
        <v>0.53857526864315253</v>
      </c>
      <c r="M252" s="152">
        <v>0.3432094572454602</v>
      </c>
      <c r="N252" s="471">
        <f t="shared" si="7"/>
        <v>0.32845968612834514</v>
      </c>
      <c r="O252" s="152">
        <v>3.8473756479098807E-2</v>
      </c>
      <c r="P252" s="152">
        <v>0.39358026214566905</v>
      </c>
      <c r="Q252" s="152">
        <v>0.53857526864315253</v>
      </c>
      <c r="R252" s="152">
        <v>0.3432094572454602</v>
      </c>
      <c r="S252" s="152">
        <v>0.03</v>
      </c>
      <c r="T252" s="152">
        <v>0</v>
      </c>
      <c r="U252" s="473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4" t="s">
        <v>23</v>
      </c>
    </row>
    <row r="253" spans="1:27" ht="14.45" hidden="1">
      <c r="A253" s="24">
        <v>1252</v>
      </c>
      <c r="B253" s="24">
        <v>1252</v>
      </c>
      <c r="C253" s="468" t="s">
        <v>649</v>
      </c>
      <c r="D253" t="s">
        <v>154</v>
      </c>
      <c r="E253" s="469">
        <v>3</v>
      </c>
      <c r="F253" s="470">
        <v>1</v>
      </c>
      <c r="G253">
        <v>1</v>
      </c>
      <c r="H253">
        <v>1</v>
      </c>
      <c r="I253" s="471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1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2">
        <v>0.04</v>
      </c>
      <c r="T253" s="152">
        <v>0</v>
      </c>
      <c r="U253" s="473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4" t="s">
        <v>25</v>
      </c>
    </row>
    <row r="254" spans="1:27" ht="14.45" hidden="1">
      <c r="A254" s="24">
        <v>1253</v>
      </c>
      <c r="B254" s="24">
        <v>1253</v>
      </c>
      <c r="C254" s="468" t="s">
        <v>650</v>
      </c>
      <c r="D254" t="s">
        <v>148</v>
      </c>
      <c r="E254" s="469">
        <v>1</v>
      </c>
      <c r="F254" s="470">
        <v>24.541136231884057</v>
      </c>
      <c r="G254">
        <v>1</v>
      </c>
      <c r="H254">
        <v>1</v>
      </c>
      <c r="I254" s="471">
        <f t="shared" si="6"/>
        <v>0.32845968612834514</v>
      </c>
      <c r="J254" s="152">
        <v>3.8473756479098807E-2</v>
      </c>
      <c r="K254" s="152">
        <v>0.39358026214566905</v>
      </c>
      <c r="L254" s="152">
        <v>0.53857526864315253</v>
      </c>
      <c r="M254" s="152">
        <v>0.3432094572454602</v>
      </c>
      <c r="N254" s="471">
        <f t="shared" si="7"/>
        <v>0.32845968612834514</v>
      </c>
      <c r="O254" s="152">
        <v>3.8473756479098807E-2</v>
      </c>
      <c r="P254" s="152">
        <v>0.39358026214566905</v>
      </c>
      <c r="Q254" s="152">
        <v>0.53857526864315253</v>
      </c>
      <c r="R254" s="152">
        <v>0.3432094572454602</v>
      </c>
      <c r="S254" s="152">
        <v>0.03</v>
      </c>
      <c r="T254" s="152">
        <v>0</v>
      </c>
      <c r="U254" s="473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4" t="s">
        <v>23</v>
      </c>
    </row>
    <row r="255" spans="1:27" ht="14.45" hidden="1">
      <c r="A255" s="24">
        <v>1254</v>
      </c>
      <c r="B255" s="24">
        <v>1254</v>
      </c>
      <c r="C255" s="468" t="s">
        <v>651</v>
      </c>
      <c r="D255" t="s">
        <v>148</v>
      </c>
      <c r="E255" s="469">
        <v>1</v>
      </c>
      <c r="F255" s="470">
        <v>1.0820000000000001</v>
      </c>
      <c r="G255">
        <v>1</v>
      </c>
      <c r="H255">
        <v>1</v>
      </c>
      <c r="I255" s="471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1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2">
        <v>0.04</v>
      </c>
      <c r="T255" s="152">
        <v>0</v>
      </c>
      <c r="U255" s="473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4" t="s">
        <v>25</v>
      </c>
    </row>
    <row r="256" spans="1:27" ht="14.45" hidden="1">
      <c r="A256" s="24">
        <v>1255</v>
      </c>
      <c r="B256" s="24">
        <v>1255</v>
      </c>
      <c r="C256" s="468" t="s">
        <v>652</v>
      </c>
      <c r="D256" t="s">
        <v>154</v>
      </c>
      <c r="E256" s="469">
        <v>3</v>
      </c>
      <c r="F256" s="470">
        <v>1.1000000000000001</v>
      </c>
      <c r="G256">
        <v>1</v>
      </c>
      <c r="H256">
        <v>1</v>
      </c>
      <c r="I256" s="471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1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2">
        <v>0.04</v>
      </c>
      <c r="T256" s="152">
        <v>0</v>
      </c>
      <c r="U256" s="473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4" t="s">
        <v>25</v>
      </c>
    </row>
    <row r="257" spans="1:27" ht="14.45" hidden="1">
      <c r="A257" s="24">
        <v>1256</v>
      </c>
      <c r="B257" s="24">
        <v>1256</v>
      </c>
      <c r="C257" s="468" t="s">
        <v>653</v>
      </c>
      <c r="D257" t="s">
        <v>148</v>
      </c>
      <c r="E257" s="469">
        <v>1</v>
      </c>
      <c r="F257" s="470">
        <v>15.458863768115943</v>
      </c>
      <c r="G257">
        <v>1</v>
      </c>
      <c r="H257">
        <v>1</v>
      </c>
      <c r="I257" s="471">
        <f t="shared" si="6"/>
        <v>0.32845968612834514</v>
      </c>
      <c r="J257" s="152">
        <v>3.8473756479098807E-2</v>
      </c>
      <c r="K257" s="152">
        <v>0.39358026214566905</v>
      </c>
      <c r="L257" s="152">
        <v>0.53857526864315253</v>
      </c>
      <c r="M257" s="152">
        <v>0.3432094572454602</v>
      </c>
      <c r="N257" s="471">
        <f t="shared" si="7"/>
        <v>0.32845968612834514</v>
      </c>
      <c r="O257" s="152">
        <v>3.8473756479098807E-2</v>
      </c>
      <c r="P257" s="152">
        <v>0.39358026214566905</v>
      </c>
      <c r="Q257" s="152">
        <v>0.53857526864315253</v>
      </c>
      <c r="R257" s="152">
        <v>0.3432094572454602</v>
      </c>
      <c r="S257" s="152">
        <v>0.03</v>
      </c>
      <c r="T257" s="152">
        <v>0</v>
      </c>
      <c r="U257" s="473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4" t="s">
        <v>23</v>
      </c>
    </row>
    <row r="258" spans="1:27" ht="14.45" hidden="1">
      <c r="A258" s="24">
        <v>1257</v>
      </c>
      <c r="B258" s="24">
        <v>1257</v>
      </c>
      <c r="C258" s="468" t="s">
        <v>654</v>
      </c>
      <c r="D258" t="s">
        <v>148</v>
      </c>
      <c r="E258" s="469">
        <v>1</v>
      </c>
      <c r="F258" s="470">
        <v>1.42</v>
      </c>
      <c r="G258">
        <v>1</v>
      </c>
      <c r="H258">
        <v>1</v>
      </c>
      <c r="I258" s="471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1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2">
        <v>0.04</v>
      </c>
      <c r="T258" s="152">
        <v>0</v>
      </c>
      <c r="U258" s="473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4" t="s">
        <v>25</v>
      </c>
    </row>
    <row r="259" spans="1:27" ht="14.45" hidden="1">
      <c r="A259" s="24">
        <v>1258</v>
      </c>
      <c r="B259" s="24">
        <v>1258</v>
      </c>
      <c r="C259" s="468" t="s">
        <v>655</v>
      </c>
      <c r="D259" t="s">
        <v>154</v>
      </c>
      <c r="E259" s="469">
        <v>3</v>
      </c>
      <c r="F259" s="470">
        <v>8</v>
      </c>
      <c r="G259">
        <v>1</v>
      </c>
      <c r="H259">
        <v>1</v>
      </c>
      <c r="I259" s="471">
        <f t="shared" si="12"/>
        <v>0.32845968612834514</v>
      </c>
      <c r="J259" s="152">
        <v>3.8473756479098807E-2</v>
      </c>
      <c r="K259" s="152">
        <v>0.39358026214566905</v>
      </c>
      <c r="L259" s="152">
        <v>0.53857526864315253</v>
      </c>
      <c r="M259" s="152">
        <v>0.3432094572454602</v>
      </c>
      <c r="N259" s="471">
        <f t="shared" si="14"/>
        <v>0.32845968612834514</v>
      </c>
      <c r="O259" s="152">
        <v>3.8473756479098807E-2</v>
      </c>
      <c r="P259" s="152">
        <v>0.39358026214566905</v>
      </c>
      <c r="Q259" s="152">
        <v>0.53857526864315253</v>
      </c>
      <c r="R259" s="152">
        <v>0.3432094572454602</v>
      </c>
      <c r="S259" s="152">
        <v>0.03</v>
      </c>
      <c r="T259" s="152">
        <v>0</v>
      </c>
      <c r="U259" s="473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4" t="s">
        <v>23</v>
      </c>
    </row>
    <row r="260" spans="1:27" ht="14.45" hidden="1">
      <c r="A260" s="24">
        <v>1259</v>
      </c>
      <c r="B260" s="24">
        <v>1259</v>
      </c>
      <c r="C260" s="468" t="s">
        <v>656</v>
      </c>
      <c r="D260" t="s">
        <v>154</v>
      </c>
      <c r="E260" s="469">
        <v>3</v>
      </c>
      <c r="F260" s="470">
        <v>0</v>
      </c>
      <c r="G260">
        <v>1</v>
      </c>
      <c r="H260">
        <v>1</v>
      </c>
      <c r="I260" s="471">
        <f t="shared" si="12"/>
        <v>0.32845968612834514</v>
      </c>
      <c r="J260" s="152">
        <v>3.8473756479098807E-2</v>
      </c>
      <c r="K260" s="152">
        <v>0.39358026214566905</v>
      </c>
      <c r="L260" s="152">
        <v>0.53857526864315253</v>
      </c>
      <c r="M260" s="152">
        <v>0.3432094572454602</v>
      </c>
      <c r="N260" s="471">
        <f t="shared" si="14"/>
        <v>0.32845968612834514</v>
      </c>
      <c r="O260" s="152">
        <v>3.8473756479098807E-2</v>
      </c>
      <c r="P260" s="152">
        <v>0.39358026214566905</v>
      </c>
      <c r="Q260" s="152">
        <v>0.53857526864315253</v>
      </c>
      <c r="R260" s="152">
        <v>0.3432094572454602</v>
      </c>
      <c r="S260" s="152">
        <v>0.03</v>
      </c>
      <c r="T260" s="152">
        <v>0</v>
      </c>
      <c r="U260" s="473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4" t="s">
        <v>23</v>
      </c>
    </row>
    <row r="261" spans="1:27" ht="14.45" hidden="1">
      <c r="A261" s="24">
        <v>1260</v>
      </c>
      <c r="B261" s="24">
        <v>1260</v>
      </c>
      <c r="C261" s="468" t="s">
        <v>657</v>
      </c>
      <c r="D261" t="s">
        <v>151</v>
      </c>
      <c r="E261" s="469">
        <v>2</v>
      </c>
      <c r="F261" s="470">
        <v>22.5</v>
      </c>
      <c r="G261">
        <v>1</v>
      </c>
      <c r="H261">
        <v>1</v>
      </c>
      <c r="I261" s="471">
        <f t="shared" si="12"/>
        <v>0.40033333333333337</v>
      </c>
      <c r="J261" s="152">
        <v>0.3706666666666667</v>
      </c>
      <c r="K261" s="152">
        <v>0.3666666666666667</v>
      </c>
      <c r="L261" s="152">
        <v>0.44799999999999995</v>
      </c>
      <c r="M261" s="152">
        <v>0.41600000000000009</v>
      </c>
      <c r="N261" s="471">
        <f t="shared" si="14"/>
        <v>0.40033333333333337</v>
      </c>
      <c r="O261" s="152">
        <v>0.3706666666666667</v>
      </c>
      <c r="P261" s="152">
        <v>0.3666666666666667</v>
      </c>
      <c r="Q261" s="152">
        <v>0.44799999999999995</v>
      </c>
      <c r="R261" s="152">
        <v>0.41600000000000009</v>
      </c>
      <c r="S261" s="152">
        <v>0.01</v>
      </c>
      <c r="T261" s="152">
        <v>0.02</v>
      </c>
      <c r="U261" s="473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4" t="s">
        <v>24</v>
      </c>
    </row>
    <row r="262" spans="1:27" ht="14.45" hidden="1">
      <c r="A262" s="24">
        <v>1261</v>
      </c>
      <c r="B262" s="24">
        <v>1261</v>
      </c>
      <c r="C262" s="468" t="s">
        <v>658</v>
      </c>
      <c r="D262" t="s">
        <v>151</v>
      </c>
      <c r="E262" s="469">
        <v>2</v>
      </c>
      <c r="F262" s="470">
        <v>30</v>
      </c>
      <c r="G262">
        <v>1</v>
      </c>
      <c r="H262">
        <v>1</v>
      </c>
      <c r="I262" s="471">
        <f t="shared" si="12"/>
        <v>0.40033333333333337</v>
      </c>
      <c r="J262" s="152">
        <v>0.3706666666666667</v>
      </c>
      <c r="K262" s="152">
        <v>0.3666666666666667</v>
      </c>
      <c r="L262" s="152">
        <v>0.44799999999999995</v>
      </c>
      <c r="M262" s="152">
        <v>0.41600000000000009</v>
      </c>
      <c r="N262" s="471">
        <f t="shared" si="14"/>
        <v>0.40033333333333337</v>
      </c>
      <c r="O262" s="152">
        <v>0.3706666666666667</v>
      </c>
      <c r="P262" s="152">
        <v>0.3666666666666667</v>
      </c>
      <c r="Q262" s="152">
        <v>0.44799999999999995</v>
      </c>
      <c r="R262" s="152">
        <v>0.41600000000000009</v>
      </c>
      <c r="S262" s="152">
        <v>0.01</v>
      </c>
      <c r="T262" s="152">
        <v>0.02</v>
      </c>
      <c r="U262" s="473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4" t="s">
        <v>24</v>
      </c>
    </row>
    <row r="263" spans="1:27" ht="14.45">
      <c r="A263" s="24">
        <v>1262</v>
      </c>
      <c r="B263" s="24">
        <v>1262</v>
      </c>
      <c r="C263" s="468" t="s">
        <v>659</v>
      </c>
      <c r="D263" t="s">
        <v>154</v>
      </c>
      <c r="E263" s="469">
        <v>3</v>
      </c>
      <c r="F263" s="470">
        <v>31.86</v>
      </c>
      <c r="G263">
        <v>1</v>
      </c>
      <c r="H263">
        <v>1</v>
      </c>
      <c r="I263" s="471">
        <f t="shared" si="12"/>
        <v>0.47039166666666665</v>
      </c>
      <c r="J263" s="472">
        <v>0.36503333333333332</v>
      </c>
      <c r="K263" s="472">
        <v>0.44336666666666663</v>
      </c>
      <c r="L263" s="472">
        <v>0.58906666666666663</v>
      </c>
      <c r="M263" s="472">
        <v>0.48410000000000003</v>
      </c>
      <c r="N263" s="471">
        <f t="shared" si="14"/>
        <v>0.47039166666666665</v>
      </c>
      <c r="O263" s="472">
        <v>0.36503333333333332</v>
      </c>
      <c r="P263" s="472">
        <v>0.44336666666666663</v>
      </c>
      <c r="Q263" s="472">
        <v>0.58906666666666663</v>
      </c>
      <c r="R263" s="472">
        <v>0.48410000000000003</v>
      </c>
      <c r="S263" s="152">
        <v>0.01</v>
      </c>
      <c r="T263" s="152">
        <v>0.02</v>
      </c>
      <c r="U263" s="473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4" t="s">
        <v>24</v>
      </c>
    </row>
    <row r="264" spans="1:27" ht="14.45" hidden="1">
      <c r="A264" s="24">
        <v>1263</v>
      </c>
      <c r="B264" s="24">
        <v>1263</v>
      </c>
      <c r="C264" s="468" t="s">
        <v>660</v>
      </c>
      <c r="D264" t="s">
        <v>148</v>
      </c>
      <c r="E264" s="469">
        <v>1</v>
      </c>
      <c r="F264" s="470">
        <v>16.5761316872428</v>
      </c>
      <c r="G264">
        <v>1</v>
      </c>
      <c r="H264">
        <v>1</v>
      </c>
      <c r="I264" s="471">
        <f t="shared" si="12"/>
        <v>0.32845968612834514</v>
      </c>
      <c r="J264" s="152">
        <v>3.8473756479098807E-2</v>
      </c>
      <c r="K264" s="152">
        <v>0.39358026214566905</v>
      </c>
      <c r="L264" s="152">
        <v>0.53857526864315253</v>
      </c>
      <c r="M264" s="152">
        <v>0.3432094572454602</v>
      </c>
      <c r="N264" s="471">
        <f t="shared" si="14"/>
        <v>0.32845968612834514</v>
      </c>
      <c r="O264" s="152">
        <v>3.8473756479098807E-2</v>
      </c>
      <c r="P264" s="152">
        <v>0.39358026214566905</v>
      </c>
      <c r="Q264" s="152">
        <v>0.53857526864315253</v>
      </c>
      <c r="R264" s="152">
        <v>0.3432094572454602</v>
      </c>
      <c r="S264" s="152">
        <v>0.03</v>
      </c>
      <c r="T264" s="152">
        <v>0</v>
      </c>
      <c r="U264" s="473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4" t="s">
        <v>23</v>
      </c>
    </row>
    <row r="265" spans="1:27" ht="14.45">
      <c r="A265" s="24">
        <v>1264</v>
      </c>
      <c r="B265" s="24">
        <v>1264</v>
      </c>
      <c r="C265" s="468" t="s">
        <v>661</v>
      </c>
      <c r="D265" t="s">
        <v>154</v>
      </c>
      <c r="E265" s="469">
        <v>3</v>
      </c>
      <c r="F265" s="470">
        <v>14.4</v>
      </c>
      <c r="G265">
        <v>1</v>
      </c>
      <c r="H265">
        <v>1</v>
      </c>
      <c r="I265" s="471">
        <f t="shared" si="12"/>
        <v>0.47039166666666665</v>
      </c>
      <c r="J265" s="472">
        <v>0.36503333333333332</v>
      </c>
      <c r="K265" s="472">
        <v>0.44336666666666663</v>
      </c>
      <c r="L265" s="472">
        <v>0.58906666666666663</v>
      </c>
      <c r="M265" s="472">
        <v>0.48410000000000003</v>
      </c>
      <c r="N265" s="471">
        <f t="shared" si="14"/>
        <v>0.47039166666666665</v>
      </c>
      <c r="O265" s="472">
        <v>0.36503333333333332</v>
      </c>
      <c r="P265" s="472">
        <v>0.44336666666666663</v>
      </c>
      <c r="Q265" s="472">
        <v>0.58906666666666663</v>
      </c>
      <c r="R265" s="472">
        <v>0.48410000000000003</v>
      </c>
      <c r="S265" s="152">
        <v>0.01</v>
      </c>
      <c r="T265" s="152">
        <v>0.02</v>
      </c>
      <c r="U265" s="473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4" t="s">
        <v>24</v>
      </c>
    </row>
    <row r="266" spans="1:27" ht="14.45">
      <c r="A266" s="24">
        <v>1265</v>
      </c>
      <c r="B266" s="24">
        <v>1265</v>
      </c>
      <c r="C266" s="468" t="s">
        <v>662</v>
      </c>
      <c r="D266" t="s">
        <v>154</v>
      </c>
      <c r="E266" s="469">
        <v>3</v>
      </c>
      <c r="F266" s="470">
        <v>27.3</v>
      </c>
      <c r="G266">
        <v>1</v>
      </c>
      <c r="H266">
        <v>1</v>
      </c>
      <c r="I266" s="471">
        <f t="shared" si="12"/>
        <v>0.47039166666666665</v>
      </c>
      <c r="J266" s="472">
        <v>0.36503333333333332</v>
      </c>
      <c r="K266" s="472">
        <v>0.44336666666666663</v>
      </c>
      <c r="L266" s="472">
        <v>0.58906666666666663</v>
      </c>
      <c r="M266" s="472">
        <v>0.48410000000000003</v>
      </c>
      <c r="N266" s="471">
        <f t="shared" si="14"/>
        <v>0.47039166666666665</v>
      </c>
      <c r="O266" s="472">
        <v>0.36503333333333332</v>
      </c>
      <c r="P266" s="472">
        <v>0.44336666666666663</v>
      </c>
      <c r="Q266" s="472">
        <v>0.58906666666666663</v>
      </c>
      <c r="R266" s="472">
        <v>0.48410000000000003</v>
      </c>
      <c r="S266" s="152">
        <v>0.01</v>
      </c>
      <c r="T266" s="152">
        <v>0.02</v>
      </c>
      <c r="U266" s="473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4" t="s">
        <v>24</v>
      </c>
    </row>
    <row r="267" spans="1:27" ht="14.45">
      <c r="A267" s="24">
        <v>1266</v>
      </c>
      <c r="B267" s="24">
        <v>1266</v>
      </c>
      <c r="C267" s="468" t="s">
        <v>663</v>
      </c>
      <c r="D267" t="s">
        <v>154</v>
      </c>
      <c r="E267" s="469">
        <v>3</v>
      </c>
      <c r="F267" s="470">
        <v>28</v>
      </c>
      <c r="G267">
        <v>1</v>
      </c>
      <c r="H267">
        <v>1</v>
      </c>
      <c r="I267" s="471">
        <f t="shared" si="12"/>
        <v>0.47039166666666665</v>
      </c>
      <c r="J267" s="472">
        <v>0.36503333333333332</v>
      </c>
      <c r="K267" s="472">
        <v>0.44336666666666663</v>
      </c>
      <c r="L267" s="472">
        <v>0.58906666666666663</v>
      </c>
      <c r="M267" s="472">
        <v>0.48410000000000003</v>
      </c>
      <c r="N267" s="471">
        <f t="shared" si="14"/>
        <v>0.47039166666666665</v>
      </c>
      <c r="O267" s="472">
        <v>0.36503333333333332</v>
      </c>
      <c r="P267" s="472">
        <v>0.44336666666666663</v>
      </c>
      <c r="Q267" s="472">
        <v>0.58906666666666663</v>
      </c>
      <c r="R267" s="472">
        <v>0.48410000000000003</v>
      </c>
      <c r="S267" s="152">
        <v>0.01</v>
      </c>
      <c r="T267" s="152">
        <v>0.02</v>
      </c>
      <c r="U267" s="473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4" t="s">
        <v>24</v>
      </c>
    </row>
    <row r="268" spans="1:27" ht="14.45">
      <c r="A268" s="24">
        <v>1267</v>
      </c>
      <c r="B268" s="24">
        <v>1267</v>
      </c>
      <c r="C268" s="468" t="s">
        <v>664</v>
      </c>
      <c r="D268" t="s">
        <v>154</v>
      </c>
      <c r="E268" s="469">
        <v>3</v>
      </c>
      <c r="F268" s="470">
        <v>27</v>
      </c>
      <c r="G268">
        <v>1</v>
      </c>
      <c r="H268">
        <v>1</v>
      </c>
      <c r="I268" s="471">
        <f t="shared" si="12"/>
        <v>0.47039166666666665</v>
      </c>
      <c r="J268" s="472">
        <v>0.36503333333333332</v>
      </c>
      <c r="K268" s="472">
        <v>0.44336666666666663</v>
      </c>
      <c r="L268" s="472">
        <v>0.58906666666666663</v>
      </c>
      <c r="M268" s="472">
        <v>0.48410000000000003</v>
      </c>
      <c r="N268" s="471">
        <f t="shared" si="14"/>
        <v>0.47039166666666665</v>
      </c>
      <c r="O268" s="472">
        <v>0.36503333333333332</v>
      </c>
      <c r="P268" s="472">
        <v>0.44336666666666663</v>
      </c>
      <c r="Q268" s="472">
        <v>0.58906666666666663</v>
      </c>
      <c r="R268" s="472">
        <v>0.48410000000000003</v>
      </c>
      <c r="S268" s="152">
        <v>0.01</v>
      </c>
      <c r="T268" s="152">
        <v>0.02</v>
      </c>
      <c r="U268" s="473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4" t="s">
        <v>24</v>
      </c>
    </row>
    <row r="269" spans="1:27" ht="14.45">
      <c r="A269" s="24">
        <v>1268</v>
      </c>
      <c r="B269" s="24">
        <v>1268</v>
      </c>
      <c r="C269" s="468" t="s">
        <v>665</v>
      </c>
      <c r="D269" t="s">
        <v>154</v>
      </c>
      <c r="E269" s="469">
        <v>3</v>
      </c>
      <c r="F269" s="470">
        <v>27</v>
      </c>
      <c r="G269">
        <v>1</v>
      </c>
      <c r="H269">
        <v>1</v>
      </c>
      <c r="I269" s="471">
        <f t="shared" si="12"/>
        <v>0.47039166666666665</v>
      </c>
      <c r="J269" s="472">
        <v>0.36503333333333332</v>
      </c>
      <c r="K269" s="472">
        <v>0.44336666666666663</v>
      </c>
      <c r="L269" s="472">
        <v>0.58906666666666663</v>
      </c>
      <c r="M269" s="472">
        <v>0.48410000000000003</v>
      </c>
      <c r="N269" s="471">
        <f t="shared" si="14"/>
        <v>0.47039166666666665</v>
      </c>
      <c r="O269" s="472">
        <v>0.36503333333333332</v>
      </c>
      <c r="P269" s="472">
        <v>0.44336666666666663</v>
      </c>
      <c r="Q269" s="472">
        <v>0.58906666666666663</v>
      </c>
      <c r="R269" s="472">
        <v>0.48410000000000003</v>
      </c>
      <c r="S269" s="152">
        <v>0.01</v>
      </c>
      <c r="T269" s="152">
        <v>0.02</v>
      </c>
      <c r="U269" s="473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4" t="s">
        <v>24</v>
      </c>
    </row>
    <row r="270" spans="1:27" ht="14.45">
      <c r="A270" s="24">
        <v>1269</v>
      </c>
      <c r="B270" s="24">
        <v>1269</v>
      </c>
      <c r="C270" s="468" t="s">
        <v>666</v>
      </c>
      <c r="D270" t="s">
        <v>154</v>
      </c>
      <c r="E270" s="469">
        <v>3</v>
      </c>
      <c r="F270" s="470">
        <v>27</v>
      </c>
      <c r="G270">
        <v>1</v>
      </c>
      <c r="H270">
        <v>1</v>
      </c>
      <c r="I270" s="471">
        <f t="shared" si="12"/>
        <v>0.47039166666666665</v>
      </c>
      <c r="J270" s="472">
        <v>0.36503333333333332</v>
      </c>
      <c r="K270" s="472">
        <v>0.44336666666666663</v>
      </c>
      <c r="L270" s="472">
        <v>0.58906666666666663</v>
      </c>
      <c r="M270" s="472">
        <v>0.48410000000000003</v>
      </c>
      <c r="N270" s="471">
        <f t="shared" si="14"/>
        <v>0.47039166666666665</v>
      </c>
      <c r="O270" s="472">
        <v>0.36503333333333332</v>
      </c>
      <c r="P270" s="472">
        <v>0.44336666666666663</v>
      </c>
      <c r="Q270" s="472">
        <v>0.58906666666666663</v>
      </c>
      <c r="R270" s="472">
        <v>0.48410000000000003</v>
      </c>
      <c r="S270" s="152">
        <v>0.01</v>
      </c>
      <c r="T270" s="152">
        <v>0.02</v>
      </c>
      <c r="U270" s="473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4" t="s">
        <v>24</v>
      </c>
    </row>
    <row r="271" spans="1:27" ht="14.45">
      <c r="A271" s="24">
        <v>1270</v>
      </c>
      <c r="B271" s="24">
        <v>1270</v>
      </c>
      <c r="C271" s="468" t="s">
        <v>667</v>
      </c>
      <c r="D271" t="s">
        <v>154</v>
      </c>
      <c r="E271" s="469">
        <v>3</v>
      </c>
      <c r="F271" s="470">
        <v>32</v>
      </c>
      <c r="G271">
        <v>1</v>
      </c>
      <c r="H271">
        <v>1</v>
      </c>
      <c r="I271" s="471">
        <f t="shared" si="12"/>
        <v>0.47039166666666665</v>
      </c>
      <c r="J271" s="472">
        <v>0.36503333333333332</v>
      </c>
      <c r="K271" s="472">
        <v>0.44336666666666663</v>
      </c>
      <c r="L271" s="472">
        <v>0.58906666666666663</v>
      </c>
      <c r="M271" s="472">
        <v>0.48410000000000003</v>
      </c>
      <c r="N271" s="471">
        <f t="shared" si="14"/>
        <v>0.47039166666666665</v>
      </c>
      <c r="O271" s="472">
        <v>0.36503333333333332</v>
      </c>
      <c r="P271" s="472">
        <v>0.44336666666666663</v>
      </c>
      <c r="Q271" s="472">
        <v>0.58906666666666663</v>
      </c>
      <c r="R271" s="472">
        <v>0.48410000000000003</v>
      </c>
      <c r="S271" s="152">
        <v>0.01</v>
      </c>
      <c r="T271" s="152">
        <v>0.02</v>
      </c>
      <c r="U271" s="473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4" t="s">
        <v>24</v>
      </c>
    </row>
    <row r="272" spans="1:27" ht="14.45">
      <c r="A272" s="24">
        <v>1271</v>
      </c>
      <c r="B272" s="24">
        <v>1271</v>
      </c>
      <c r="C272" s="468" t="s">
        <v>668</v>
      </c>
      <c r="D272" t="s">
        <v>154</v>
      </c>
      <c r="E272" s="469">
        <v>3</v>
      </c>
      <c r="F272" s="470">
        <v>32</v>
      </c>
      <c r="G272">
        <v>1</v>
      </c>
      <c r="H272">
        <v>1</v>
      </c>
      <c r="I272" s="471">
        <f t="shared" si="12"/>
        <v>0.47039166666666665</v>
      </c>
      <c r="J272" s="472">
        <v>0.36503333333333332</v>
      </c>
      <c r="K272" s="472">
        <v>0.44336666666666663</v>
      </c>
      <c r="L272" s="472">
        <v>0.58906666666666663</v>
      </c>
      <c r="M272" s="472">
        <v>0.48410000000000003</v>
      </c>
      <c r="N272" s="471">
        <f t="shared" si="14"/>
        <v>0.47039166666666665</v>
      </c>
      <c r="O272" s="472">
        <v>0.36503333333333332</v>
      </c>
      <c r="P272" s="472">
        <v>0.44336666666666663</v>
      </c>
      <c r="Q272" s="472">
        <v>0.58906666666666663</v>
      </c>
      <c r="R272" s="472">
        <v>0.48410000000000003</v>
      </c>
      <c r="S272" s="152">
        <v>0.01</v>
      </c>
      <c r="T272" s="152">
        <v>0.02</v>
      </c>
      <c r="U272" s="473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4" t="s">
        <v>24</v>
      </c>
    </row>
    <row r="273" spans="1:27" ht="14.45" hidden="1">
      <c r="A273" s="24">
        <v>1272</v>
      </c>
      <c r="B273" s="24">
        <v>1272</v>
      </c>
      <c r="C273" s="468" t="s">
        <v>669</v>
      </c>
      <c r="D273" t="s">
        <v>148</v>
      </c>
      <c r="E273" s="469">
        <v>1</v>
      </c>
      <c r="F273" s="470">
        <v>59.4238683127572</v>
      </c>
      <c r="G273">
        <v>1</v>
      </c>
      <c r="H273">
        <v>1</v>
      </c>
      <c r="I273" s="471">
        <f t="shared" si="12"/>
        <v>0.32845968612834514</v>
      </c>
      <c r="J273" s="152">
        <v>3.8473756479098807E-2</v>
      </c>
      <c r="K273" s="152">
        <v>0.39358026214566905</v>
      </c>
      <c r="L273" s="152">
        <v>0.53857526864315253</v>
      </c>
      <c r="M273" s="152">
        <v>0.3432094572454602</v>
      </c>
      <c r="N273" s="471">
        <f t="shared" si="14"/>
        <v>0.32845968612834514</v>
      </c>
      <c r="O273" s="152">
        <v>3.8473756479098807E-2</v>
      </c>
      <c r="P273" s="152">
        <v>0.39358026214566905</v>
      </c>
      <c r="Q273" s="152">
        <v>0.53857526864315253</v>
      </c>
      <c r="R273" s="152">
        <v>0.3432094572454602</v>
      </c>
      <c r="S273" s="152">
        <v>0.03</v>
      </c>
      <c r="T273" s="152">
        <v>0</v>
      </c>
      <c r="U273" s="473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4" t="s">
        <v>23</v>
      </c>
    </row>
    <row r="274" spans="1:27" ht="14.45" hidden="1">
      <c r="A274" s="24">
        <v>1273</v>
      </c>
      <c r="B274" s="24">
        <v>1273</v>
      </c>
      <c r="C274" s="468" t="s">
        <v>670</v>
      </c>
      <c r="D274" t="s">
        <v>154</v>
      </c>
      <c r="E274" s="469">
        <v>3</v>
      </c>
      <c r="F274" s="470">
        <v>5</v>
      </c>
      <c r="G274">
        <v>1</v>
      </c>
      <c r="H274">
        <v>1</v>
      </c>
      <c r="I274" s="471">
        <f t="shared" si="12"/>
        <v>0.32845968612834514</v>
      </c>
      <c r="J274" s="152">
        <v>3.8473756479098807E-2</v>
      </c>
      <c r="K274" s="152">
        <v>0.39358026214566905</v>
      </c>
      <c r="L274" s="152">
        <v>0.53857526864315253</v>
      </c>
      <c r="M274" s="152">
        <v>0.3432094572454602</v>
      </c>
      <c r="N274" s="471">
        <f t="shared" si="14"/>
        <v>0.32845968612834514</v>
      </c>
      <c r="O274" s="152">
        <v>3.8473756479098807E-2</v>
      </c>
      <c r="P274" s="152">
        <v>0.39358026214566905</v>
      </c>
      <c r="Q274" s="152">
        <v>0.53857526864315253</v>
      </c>
      <c r="R274" s="152">
        <v>0.3432094572454602</v>
      </c>
      <c r="S274" s="152">
        <v>0.03</v>
      </c>
      <c r="T274" s="152">
        <v>0</v>
      </c>
      <c r="U274" s="473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4" t="s">
        <v>23</v>
      </c>
    </row>
    <row r="275" spans="1:27" ht="14.45">
      <c r="A275" s="24">
        <v>1274</v>
      </c>
      <c r="B275" s="24">
        <v>1274</v>
      </c>
      <c r="C275" s="468" t="s">
        <v>671</v>
      </c>
      <c r="D275" t="s">
        <v>154</v>
      </c>
      <c r="E275" s="469">
        <v>3</v>
      </c>
      <c r="F275" s="470">
        <v>32</v>
      </c>
      <c r="G275">
        <v>1</v>
      </c>
      <c r="H275">
        <v>1</v>
      </c>
      <c r="I275" s="471">
        <f t="shared" si="12"/>
        <v>0.47039166666666665</v>
      </c>
      <c r="J275" s="472">
        <v>0.36503333333333332</v>
      </c>
      <c r="K275" s="472">
        <v>0.44336666666666663</v>
      </c>
      <c r="L275" s="472">
        <v>0.58906666666666663</v>
      </c>
      <c r="M275" s="472">
        <v>0.48410000000000003</v>
      </c>
      <c r="N275" s="471">
        <f t="shared" si="14"/>
        <v>0.47039166666666665</v>
      </c>
      <c r="O275" s="472">
        <v>0.36503333333333332</v>
      </c>
      <c r="P275" s="472">
        <v>0.44336666666666663</v>
      </c>
      <c r="Q275" s="472">
        <v>0.58906666666666663</v>
      </c>
      <c r="R275" s="472">
        <v>0.48410000000000003</v>
      </c>
      <c r="S275" s="152">
        <v>0.01</v>
      </c>
      <c r="T275" s="152">
        <v>0.02</v>
      </c>
      <c r="U275" s="473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4" t="s">
        <v>24</v>
      </c>
    </row>
    <row r="276" spans="1:27" ht="14.45">
      <c r="A276" s="24">
        <v>1275</v>
      </c>
      <c r="B276" s="24">
        <v>1275</v>
      </c>
      <c r="C276" s="468" t="s">
        <v>672</v>
      </c>
      <c r="D276" t="s">
        <v>154</v>
      </c>
      <c r="E276" s="469">
        <v>3</v>
      </c>
      <c r="F276" s="470">
        <v>32</v>
      </c>
      <c r="G276">
        <v>1</v>
      </c>
      <c r="H276">
        <v>1</v>
      </c>
      <c r="I276" s="471">
        <f t="shared" si="12"/>
        <v>0.47039166666666665</v>
      </c>
      <c r="J276" s="472">
        <v>0.36503333333333332</v>
      </c>
      <c r="K276" s="472">
        <v>0.44336666666666663</v>
      </c>
      <c r="L276" s="472">
        <v>0.58906666666666663</v>
      </c>
      <c r="M276" s="472">
        <v>0.48410000000000003</v>
      </c>
      <c r="N276" s="471">
        <f t="shared" si="14"/>
        <v>0.47039166666666665</v>
      </c>
      <c r="O276" s="472">
        <v>0.36503333333333332</v>
      </c>
      <c r="P276" s="472">
        <v>0.44336666666666663</v>
      </c>
      <c r="Q276" s="472">
        <v>0.58906666666666663</v>
      </c>
      <c r="R276" s="472">
        <v>0.48410000000000003</v>
      </c>
      <c r="S276" s="152">
        <v>0.01</v>
      </c>
      <c r="T276" s="152">
        <v>0.02</v>
      </c>
      <c r="U276" s="473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4" t="s">
        <v>24</v>
      </c>
    </row>
    <row r="277" spans="1:27" ht="14.45">
      <c r="A277" s="24">
        <v>1276</v>
      </c>
      <c r="B277" s="24">
        <v>1276</v>
      </c>
      <c r="C277" s="468" t="s">
        <v>673</v>
      </c>
      <c r="D277" t="s">
        <v>154</v>
      </c>
      <c r="E277" s="469">
        <v>3</v>
      </c>
      <c r="F277" s="470">
        <v>32</v>
      </c>
      <c r="G277">
        <v>1</v>
      </c>
      <c r="H277">
        <v>1</v>
      </c>
      <c r="I277" s="471">
        <f t="shared" si="12"/>
        <v>0.47039166666666665</v>
      </c>
      <c r="J277" s="472">
        <v>0.36503333333333332</v>
      </c>
      <c r="K277" s="472">
        <v>0.44336666666666663</v>
      </c>
      <c r="L277" s="472">
        <v>0.58906666666666663</v>
      </c>
      <c r="M277" s="472">
        <v>0.48410000000000003</v>
      </c>
      <c r="N277" s="471">
        <f t="shared" si="14"/>
        <v>0.47039166666666665</v>
      </c>
      <c r="O277" s="472">
        <v>0.36503333333333332</v>
      </c>
      <c r="P277" s="472">
        <v>0.44336666666666663</v>
      </c>
      <c r="Q277" s="472">
        <v>0.58906666666666663</v>
      </c>
      <c r="R277" s="472">
        <v>0.48410000000000003</v>
      </c>
      <c r="S277" s="152">
        <v>0.01</v>
      </c>
      <c r="T277" s="152">
        <v>0.02</v>
      </c>
      <c r="U277" s="473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4" t="s">
        <v>24</v>
      </c>
    </row>
    <row r="278" spans="1:27" ht="14.45">
      <c r="A278" s="24">
        <v>1277</v>
      </c>
      <c r="B278" s="24">
        <v>1277</v>
      </c>
      <c r="C278" s="468" t="s">
        <v>674</v>
      </c>
      <c r="D278" t="s">
        <v>154</v>
      </c>
      <c r="E278" s="469">
        <v>3</v>
      </c>
      <c r="F278" s="470">
        <v>4.5</v>
      </c>
      <c r="G278">
        <v>1</v>
      </c>
      <c r="H278">
        <v>1</v>
      </c>
      <c r="I278" s="471">
        <f t="shared" si="12"/>
        <v>0.47039166666666665</v>
      </c>
      <c r="J278" s="472">
        <v>0.36503333333333332</v>
      </c>
      <c r="K278" s="472">
        <v>0.44336666666666663</v>
      </c>
      <c r="L278" s="472">
        <v>0.58906666666666663</v>
      </c>
      <c r="M278" s="472">
        <v>0.48410000000000003</v>
      </c>
      <c r="N278" s="471">
        <f t="shared" si="14"/>
        <v>0.47039166666666665</v>
      </c>
      <c r="O278" s="472">
        <v>0.36503333333333332</v>
      </c>
      <c r="P278" s="472">
        <v>0.44336666666666663</v>
      </c>
      <c r="Q278" s="472">
        <v>0.58906666666666663</v>
      </c>
      <c r="R278" s="472">
        <v>0.48410000000000003</v>
      </c>
      <c r="S278" s="152">
        <v>0.01</v>
      </c>
      <c r="T278" s="152">
        <v>0.02</v>
      </c>
      <c r="U278" s="473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4" t="s">
        <v>24</v>
      </c>
    </row>
    <row r="279" spans="1:27" ht="14.45" hidden="1">
      <c r="A279" s="24">
        <v>1278</v>
      </c>
      <c r="B279" s="24">
        <v>1278</v>
      </c>
      <c r="C279" s="468" t="s">
        <v>675</v>
      </c>
      <c r="D279" t="s">
        <v>151</v>
      </c>
      <c r="E279" s="469">
        <v>2</v>
      </c>
      <c r="F279" s="470">
        <v>30</v>
      </c>
      <c r="G279">
        <v>1</v>
      </c>
      <c r="H279">
        <v>1</v>
      </c>
      <c r="I279" s="471">
        <f t="shared" si="12"/>
        <v>0.40033333333333337</v>
      </c>
      <c r="J279" s="152">
        <v>0.3706666666666667</v>
      </c>
      <c r="K279" s="152">
        <v>0.3666666666666667</v>
      </c>
      <c r="L279" s="152">
        <v>0.44799999999999995</v>
      </c>
      <c r="M279" s="152">
        <v>0.41600000000000009</v>
      </c>
      <c r="N279" s="471">
        <f t="shared" si="14"/>
        <v>0.40033333333333337</v>
      </c>
      <c r="O279" s="152">
        <v>0.3706666666666667</v>
      </c>
      <c r="P279" s="152">
        <v>0.3666666666666667</v>
      </c>
      <c r="Q279" s="152">
        <v>0.44799999999999995</v>
      </c>
      <c r="R279" s="152">
        <v>0.41600000000000009</v>
      </c>
      <c r="S279" s="152">
        <v>0.01</v>
      </c>
      <c r="T279" s="152">
        <v>0.02</v>
      </c>
      <c r="U279" s="473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4" t="s">
        <v>24</v>
      </c>
    </row>
    <row r="280" spans="1:27" ht="14.45" hidden="1">
      <c r="A280" s="24">
        <v>1279</v>
      </c>
      <c r="B280" s="24">
        <v>1279</v>
      </c>
      <c r="C280" s="468" t="s">
        <v>676</v>
      </c>
      <c r="D280" t="s">
        <v>151</v>
      </c>
      <c r="E280" s="469">
        <v>2</v>
      </c>
      <c r="F280" s="470">
        <v>30</v>
      </c>
      <c r="G280">
        <v>1</v>
      </c>
      <c r="H280">
        <v>1</v>
      </c>
      <c r="I280" s="471">
        <f t="shared" si="12"/>
        <v>0.40033333333333337</v>
      </c>
      <c r="J280" s="152">
        <v>0.3706666666666667</v>
      </c>
      <c r="K280" s="152">
        <v>0.3666666666666667</v>
      </c>
      <c r="L280" s="152">
        <v>0.44799999999999995</v>
      </c>
      <c r="M280" s="152">
        <v>0.41600000000000009</v>
      </c>
      <c r="N280" s="471">
        <f t="shared" si="14"/>
        <v>0.40033333333333337</v>
      </c>
      <c r="O280" s="152">
        <v>0.3706666666666667</v>
      </c>
      <c r="P280" s="152">
        <v>0.3666666666666667</v>
      </c>
      <c r="Q280" s="152">
        <v>0.44799999999999995</v>
      </c>
      <c r="R280" s="152">
        <v>0.41600000000000009</v>
      </c>
      <c r="S280" s="152">
        <v>0.01</v>
      </c>
      <c r="T280" s="152">
        <v>0.02</v>
      </c>
      <c r="U280" s="473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4" t="s">
        <v>24</v>
      </c>
    </row>
    <row r="281" spans="1:27" ht="14.45" hidden="1">
      <c r="A281" s="24">
        <v>1280</v>
      </c>
      <c r="B281" s="24">
        <v>1280</v>
      </c>
      <c r="C281" s="468" t="s">
        <v>677</v>
      </c>
      <c r="D281" t="s">
        <v>154</v>
      </c>
      <c r="E281" s="469">
        <v>3</v>
      </c>
      <c r="F281" s="470">
        <v>0</v>
      </c>
      <c r="G281">
        <v>1</v>
      </c>
      <c r="H281">
        <v>1</v>
      </c>
      <c r="I281" s="471">
        <f t="shared" si="12"/>
        <v>0.32845968612834514</v>
      </c>
      <c r="J281" s="152">
        <v>3.8473756479098807E-2</v>
      </c>
      <c r="K281" s="152">
        <v>0.39358026214566905</v>
      </c>
      <c r="L281" s="152">
        <v>0.53857526864315253</v>
      </c>
      <c r="M281" s="152">
        <v>0.3432094572454602</v>
      </c>
      <c r="N281" s="471">
        <f t="shared" si="14"/>
        <v>0.32845968612834514</v>
      </c>
      <c r="O281" s="152">
        <v>3.8473756479098807E-2</v>
      </c>
      <c r="P281" s="152">
        <v>0.39358026214566905</v>
      </c>
      <c r="Q281" s="152">
        <v>0.53857526864315253</v>
      </c>
      <c r="R281" s="152">
        <v>0.3432094572454602</v>
      </c>
      <c r="S281" s="152">
        <v>0.03</v>
      </c>
      <c r="T281" s="152">
        <v>0</v>
      </c>
      <c r="U281" s="473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4" t="s">
        <v>23</v>
      </c>
    </row>
    <row r="282" spans="1:27" ht="14.45" hidden="1">
      <c r="A282" s="24">
        <v>1281</v>
      </c>
      <c r="B282" s="24">
        <v>1281</v>
      </c>
      <c r="C282" s="468" t="s">
        <v>678</v>
      </c>
      <c r="D282" t="s">
        <v>151</v>
      </c>
      <c r="E282" s="469">
        <v>2</v>
      </c>
      <c r="F282" s="470">
        <v>30</v>
      </c>
      <c r="G282">
        <v>1</v>
      </c>
      <c r="H282">
        <v>1</v>
      </c>
      <c r="I282" s="471">
        <f t="shared" si="12"/>
        <v>0.40033333333333337</v>
      </c>
      <c r="J282" s="152">
        <v>0.3706666666666667</v>
      </c>
      <c r="K282" s="152">
        <v>0.3666666666666667</v>
      </c>
      <c r="L282" s="152">
        <v>0.44799999999999995</v>
      </c>
      <c r="M282" s="152">
        <v>0.41600000000000009</v>
      </c>
      <c r="N282" s="471">
        <f t="shared" si="14"/>
        <v>0.40033333333333337</v>
      </c>
      <c r="O282" s="152">
        <v>0.3706666666666667</v>
      </c>
      <c r="P282" s="152">
        <v>0.3666666666666667</v>
      </c>
      <c r="Q282" s="152">
        <v>0.44799999999999995</v>
      </c>
      <c r="R282" s="152">
        <v>0.41600000000000009</v>
      </c>
      <c r="S282" s="152">
        <v>0.01</v>
      </c>
      <c r="T282" s="152">
        <v>0.02</v>
      </c>
      <c r="U282" s="473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4" t="s">
        <v>24</v>
      </c>
    </row>
    <row r="283" spans="1:27" ht="14.45" hidden="1">
      <c r="A283" s="24">
        <v>1282</v>
      </c>
      <c r="B283" s="24">
        <v>1282</v>
      </c>
      <c r="C283" s="468" t="s">
        <v>679</v>
      </c>
      <c r="D283" t="s">
        <v>151</v>
      </c>
      <c r="E283" s="469">
        <v>2</v>
      </c>
      <c r="F283" s="470">
        <v>30</v>
      </c>
      <c r="G283">
        <v>1</v>
      </c>
      <c r="H283">
        <v>1</v>
      </c>
      <c r="I283" s="471">
        <f t="shared" si="12"/>
        <v>0.40033333333333337</v>
      </c>
      <c r="J283" s="152">
        <v>0.3706666666666667</v>
      </c>
      <c r="K283" s="152">
        <v>0.3666666666666667</v>
      </c>
      <c r="L283" s="152">
        <v>0.44799999999999995</v>
      </c>
      <c r="M283" s="152">
        <v>0.41600000000000009</v>
      </c>
      <c r="N283" s="471">
        <f t="shared" si="14"/>
        <v>0.40033333333333337</v>
      </c>
      <c r="O283" s="152">
        <v>0.3706666666666667</v>
      </c>
      <c r="P283" s="152">
        <v>0.3666666666666667</v>
      </c>
      <c r="Q283" s="152">
        <v>0.44799999999999995</v>
      </c>
      <c r="R283" s="152">
        <v>0.41600000000000009</v>
      </c>
      <c r="S283" s="152">
        <v>0.01</v>
      </c>
      <c r="T283" s="152">
        <v>0.02</v>
      </c>
      <c r="U283" s="473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4" t="s">
        <v>24</v>
      </c>
    </row>
    <row r="284" spans="1:27" ht="14.45">
      <c r="A284" s="24">
        <v>1283</v>
      </c>
      <c r="B284" s="24">
        <v>1283</v>
      </c>
      <c r="C284" s="468" t="s">
        <v>680</v>
      </c>
      <c r="D284" t="s">
        <v>154</v>
      </c>
      <c r="E284" s="469">
        <v>3</v>
      </c>
      <c r="F284" s="470">
        <v>34.5</v>
      </c>
      <c r="G284">
        <v>1</v>
      </c>
      <c r="H284">
        <v>1</v>
      </c>
      <c r="I284" s="471">
        <f t="shared" si="12"/>
        <v>0.47039166666666665</v>
      </c>
      <c r="J284" s="472">
        <v>0.36503333333333332</v>
      </c>
      <c r="K284" s="472">
        <v>0.44336666666666663</v>
      </c>
      <c r="L284" s="472">
        <v>0.58906666666666663</v>
      </c>
      <c r="M284" s="472">
        <v>0.48410000000000003</v>
      </c>
      <c r="N284" s="471">
        <f t="shared" si="14"/>
        <v>0.47039166666666665</v>
      </c>
      <c r="O284" s="472">
        <v>0.36503333333333332</v>
      </c>
      <c r="P284" s="472">
        <v>0.44336666666666663</v>
      </c>
      <c r="Q284" s="472">
        <v>0.58906666666666663</v>
      </c>
      <c r="R284" s="472">
        <v>0.48410000000000003</v>
      </c>
      <c r="S284" s="152">
        <v>0.01</v>
      </c>
      <c r="T284" s="152">
        <v>0.02</v>
      </c>
      <c r="U284" s="473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4" t="s">
        <v>24</v>
      </c>
    </row>
    <row r="285" spans="1:27" ht="14.45">
      <c r="A285" s="24">
        <v>1284</v>
      </c>
      <c r="B285" s="24">
        <v>1284</v>
      </c>
      <c r="C285" s="468" t="s">
        <v>681</v>
      </c>
      <c r="D285" t="s">
        <v>154</v>
      </c>
      <c r="E285" s="469">
        <v>3</v>
      </c>
      <c r="F285" s="470">
        <v>32.9</v>
      </c>
      <c r="G285">
        <v>1</v>
      </c>
      <c r="H285">
        <v>1</v>
      </c>
      <c r="I285" s="471">
        <f t="shared" si="12"/>
        <v>0.47039166666666665</v>
      </c>
      <c r="J285" s="472">
        <v>0.36503333333333332</v>
      </c>
      <c r="K285" s="472">
        <v>0.44336666666666663</v>
      </c>
      <c r="L285" s="472">
        <v>0.58906666666666663</v>
      </c>
      <c r="M285" s="472">
        <v>0.48410000000000003</v>
      </c>
      <c r="N285" s="471">
        <f t="shared" si="14"/>
        <v>0.47039166666666665</v>
      </c>
      <c r="O285" s="472">
        <v>0.36503333333333332</v>
      </c>
      <c r="P285" s="472">
        <v>0.44336666666666663</v>
      </c>
      <c r="Q285" s="472">
        <v>0.58906666666666663</v>
      </c>
      <c r="R285" s="472">
        <v>0.48410000000000003</v>
      </c>
      <c r="S285" s="152">
        <v>0.01</v>
      </c>
      <c r="T285" s="152">
        <v>0.02</v>
      </c>
      <c r="U285" s="473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4" t="s">
        <v>24</v>
      </c>
    </row>
    <row r="286" spans="1:27" ht="14.45">
      <c r="A286" s="24">
        <v>1285</v>
      </c>
      <c r="B286" s="24">
        <v>1285</v>
      </c>
      <c r="C286" s="468" t="s">
        <v>682</v>
      </c>
      <c r="D286" t="s">
        <v>154</v>
      </c>
      <c r="E286" s="469">
        <v>3</v>
      </c>
      <c r="F286" s="470">
        <v>25.599999999999998</v>
      </c>
      <c r="G286">
        <v>1</v>
      </c>
      <c r="H286">
        <v>1</v>
      </c>
      <c r="I286" s="471">
        <f t="shared" si="12"/>
        <v>0.47039166666666665</v>
      </c>
      <c r="J286" s="472">
        <v>0.36503333333333332</v>
      </c>
      <c r="K286" s="472">
        <v>0.44336666666666663</v>
      </c>
      <c r="L286" s="472">
        <v>0.58906666666666663</v>
      </c>
      <c r="M286" s="472">
        <v>0.48410000000000003</v>
      </c>
      <c r="N286" s="471">
        <f t="shared" si="14"/>
        <v>0.47039166666666665</v>
      </c>
      <c r="O286" s="472">
        <v>0.36503333333333332</v>
      </c>
      <c r="P286" s="472">
        <v>0.44336666666666663</v>
      </c>
      <c r="Q286" s="472">
        <v>0.58906666666666663</v>
      </c>
      <c r="R286" s="472">
        <v>0.48410000000000003</v>
      </c>
      <c r="S286" s="152">
        <v>0.01</v>
      </c>
      <c r="T286" s="152">
        <v>0.02</v>
      </c>
      <c r="U286" s="473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4" t="s">
        <v>24</v>
      </c>
    </row>
    <row r="287" spans="1:27" ht="14.45">
      <c r="A287" s="24">
        <v>1286</v>
      </c>
      <c r="B287" s="24">
        <v>1286</v>
      </c>
      <c r="C287" s="468" t="s">
        <v>683</v>
      </c>
      <c r="D287" t="s">
        <v>154</v>
      </c>
      <c r="E287" s="469">
        <v>3</v>
      </c>
      <c r="F287" s="470">
        <v>14</v>
      </c>
      <c r="G287">
        <v>1</v>
      </c>
      <c r="H287">
        <v>1</v>
      </c>
      <c r="I287" s="471">
        <f t="shared" si="12"/>
        <v>0.47039166666666665</v>
      </c>
      <c r="J287" s="472">
        <v>0.36503333333333332</v>
      </c>
      <c r="K287" s="472">
        <v>0.44336666666666663</v>
      </c>
      <c r="L287" s="472">
        <v>0.58906666666666663</v>
      </c>
      <c r="M287" s="472">
        <v>0.48410000000000003</v>
      </c>
      <c r="N287" s="471">
        <f t="shared" si="14"/>
        <v>0.47039166666666665</v>
      </c>
      <c r="O287" s="472">
        <v>0.36503333333333332</v>
      </c>
      <c r="P287" s="472">
        <v>0.44336666666666663</v>
      </c>
      <c r="Q287" s="472">
        <v>0.58906666666666663</v>
      </c>
      <c r="R287" s="472">
        <v>0.48410000000000003</v>
      </c>
      <c r="S287" s="152">
        <v>0.01</v>
      </c>
      <c r="T287" s="152">
        <v>0.02</v>
      </c>
      <c r="U287" s="473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4" t="s">
        <v>24</v>
      </c>
    </row>
    <row r="288" spans="1:27" ht="14.45">
      <c r="A288" s="24">
        <v>1287</v>
      </c>
      <c r="B288" s="24">
        <v>1287</v>
      </c>
      <c r="C288" s="468" t="s">
        <v>684</v>
      </c>
      <c r="D288" t="s">
        <v>154</v>
      </c>
      <c r="E288" s="469">
        <v>3</v>
      </c>
      <c r="F288" s="470">
        <v>24.3</v>
      </c>
      <c r="G288">
        <v>1</v>
      </c>
      <c r="H288">
        <v>1</v>
      </c>
      <c r="I288" s="471">
        <f t="shared" si="12"/>
        <v>0.47039166666666665</v>
      </c>
      <c r="J288" s="472">
        <v>0.36503333333333332</v>
      </c>
      <c r="K288" s="472">
        <v>0.44336666666666663</v>
      </c>
      <c r="L288" s="472">
        <v>0.58906666666666663</v>
      </c>
      <c r="M288" s="472">
        <v>0.48410000000000003</v>
      </c>
      <c r="N288" s="471">
        <f t="shared" si="14"/>
        <v>0.47039166666666665</v>
      </c>
      <c r="O288" s="472">
        <v>0.36503333333333332</v>
      </c>
      <c r="P288" s="472">
        <v>0.44336666666666663</v>
      </c>
      <c r="Q288" s="472">
        <v>0.58906666666666663</v>
      </c>
      <c r="R288" s="472">
        <v>0.48410000000000003</v>
      </c>
      <c r="S288" s="152">
        <v>0.01</v>
      </c>
      <c r="T288" s="152">
        <v>0.02</v>
      </c>
      <c r="U288" s="473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4" t="s">
        <v>24</v>
      </c>
    </row>
    <row r="289" spans="1:27" ht="14.45" hidden="1">
      <c r="A289" s="24">
        <v>1288</v>
      </c>
      <c r="B289" s="24">
        <v>1288</v>
      </c>
      <c r="C289" s="468" t="s">
        <v>685</v>
      </c>
      <c r="D289" t="s">
        <v>151</v>
      </c>
      <c r="E289" s="469">
        <v>2</v>
      </c>
      <c r="F289" s="470">
        <v>0.6</v>
      </c>
      <c r="G289">
        <v>1</v>
      </c>
      <c r="H289">
        <v>1</v>
      </c>
      <c r="I289" s="471">
        <f t="shared" si="12"/>
        <v>0.40033333333333337</v>
      </c>
      <c r="J289" s="152">
        <v>0.3706666666666667</v>
      </c>
      <c r="K289" s="152">
        <v>0.3666666666666667</v>
      </c>
      <c r="L289" s="152">
        <v>0.44799999999999995</v>
      </c>
      <c r="M289" s="152">
        <v>0.41600000000000009</v>
      </c>
      <c r="N289" s="471">
        <f t="shared" si="14"/>
        <v>0.40033333333333337</v>
      </c>
      <c r="O289" s="152">
        <v>0.3706666666666667</v>
      </c>
      <c r="P289" s="152">
        <v>0.3666666666666667</v>
      </c>
      <c r="Q289" s="152">
        <v>0.44799999999999995</v>
      </c>
      <c r="R289" s="152">
        <v>0.41600000000000009</v>
      </c>
      <c r="S289" s="152">
        <v>0.01</v>
      </c>
      <c r="T289" s="152">
        <v>0.02</v>
      </c>
      <c r="U289" s="473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4" t="s">
        <v>24</v>
      </c>
    </row>
    <row r="290" spans="1:27" ht="14.45" hidden="1">
      <c r="A290" s="24">
        <v>1289</v>
      </c>
      <c r="B290" s="24">
        <v>1289</v>
      </c>
      <c r="C290" s="468" t="s">
        <v>686</v>
      </c>
      <c r="D290" t="s">
        <v>151</v>
      </c>
      <c r="E290" s="469">
        <v>2</v>
      </c>
      <c r="F290" s="470">
        <v>30</v>
      </c>
      <c r="G290">
        <v>1</v>
      </c>
      <c r="H290">
        <v>1</v>
      </c>
      <c r="I290" s="471">
        <f t="shared" si="12"/>
        <v>0.40033333333333337</v>
      </c>
      <c r="J290" s="152">
        <v>0.3706666666666667</v>
      </c>
      <c r="K290" s="152">
        <v>0.3666666666666667</v>
      </c>
      <c r="L290" s="152">
        <v>0.44799999999999995</v>
      </c>
      <c r="M290" s="152">
        <v>0.41600000000000009</v>
      </c>
      <c r="N290" s="471">
        <f t="shared" si="14"/>
        <v>0.40033333333333337</v>
      </c>
      <c r="O290" s="152">
        <v>0.3706666666666667</v>
      </c>
      <c r="P290" s="152">
        <v>0.3666666666666667</v>
      </c>
      <c r="Q290" s="152">
        <v>0.44799999999999995</v>
      </c>
      <c r="R290" s="152">
        <v>0.41600000000000009</v>
      </c>
      <c r="S290" s="152">
        <v>0.01</v>
      </c>
      <c r="T290" s="152">
        <v>0.02</v>
      </c>
      <c r="U290" s="473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4" t="s">
        <v>24</v>
      </c>
    </row>
    <row r="291" spans="1:27" ht="14.45">
      <c r="A291" s="24">
        <v>1290</v>
      </c>
      <c r="B291" s="24">
        <v>1290</v>
      </c>
      <c r="C291" s="468" t="s">
        <v>687</v>
      </c>
      <c r="D291" t="s">
        <v>154</v>
      </c>
      <c r="E291" s="469">
        <v>3</v>
      </c>
      <c r="F291" s="470">
        <v>50</v>
      </c>
      <c r="G291">
        <v>1</v>
      </c>
      <c r="H291">
        <v>1</v>
      </c>
      <c r="I291" s="471">
        <f t="shared" si="12"/>
        <v>0.47039166666666665</v>
      </c>
      <c r="J291" s="472">
        <v>0.36503333333333332</v>
      </c>
      <c r="K291" s="472">
        <v>0.44336666666666663</v>
      </c>
      <c r="L291" s="472">
        <v>0.58906666666666663</v>
      </c>
      <c r="M291" s="472">
        <v>0.48410000000000003</v>
      </c>
      <c r="N291" s="471">
        <f t="shared" si="14"/>
        <v>0.47039166666666665</v>
      </c>
      <c r="O291" s="472">
        <v>0.36503333333333332</v>
      </c>
      <c r="P291" s="472">
        <v>0.44336666666666663</v>
      </c>
      <c r="Q291" s="472">
        <v>0.58906666666666663</v>
      </c>
      <c r="R291" s="472">
        <v>0.48410000000000003</v>
      </c>
      <c r="S291" s="152">
        <v>0.01</v>
      </c>
      <c r="T291" s="152">
        <v>0.02</v>
      </c>
      <c r="U291" s="473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4" t="s">
        <v>24</v>
      </c>
    </row>
    <row r="292" spans="1:27" ht="14.45">
      <c r="A292" s="24">
        <v>1291</v>
      </c>
      <c r="B292" s="24">
        <v>1291</v>
      </c>
      <c r="C292" s="468" t="s">
        <v>688</v>
      </c>
      <c r="D292" t="s">
        <v>154</v>
      </c>
      <c r="E292" s="469">
        <v>3</v>
      </c>
      <c r="F292" s="470">
        <v>30</v>
      </c>
      <c r="G292">
        <v>1</v>
      </c>
      <c r="H292">
        <v>1</v>
      </c>
      <c r="I292" s="471">
        <f t="shared" si="12"/>
        <v>0.47039166666666665</v>
      </c>
      <c r="J292" s="472">
        <v>0.36503333333333332</v>
      </c>
      <c r="K292" s="472">
        <v>0.44336666666666663</v>
      </c>
      <c r="L292" s="472">
        <v>0.58906666666666663</v>
      </c>
      <c r="M292" s="472">
        <v>0.48410000000000003</v>
      </c>
      <c r="N292" s="471">
        <f t="shared" si="14"/>
        <v>0.47039166666666665</v>
      </c>
      <c r="O292" s="472">
        <v>0.36503333333333332</v>
      </c>
      <c r="P292" s="472">
        <v>0.44336666666666663</v>
      </c>
      <c r="Q292" s="472">
        <v>0.58906666666666663</v>
      </c>
      <c r="R292" s="472">
        <v>0.48410000000000003</v>
      </c>
      <c r="S292" s="152">
        <v>0.01</v>
      </c>
      <c r="T292" s="152">
        <v>0.02</v>
      </c>
      <c r="U292" s="473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4" t="s">
        <v>24</v>
      </c>
    </row>
    <row r="293" spans="1:27" ht="14.45" hidden="1">
      <c r="A293" s="24">
        <v>1292</v>
      </c>
      <c r="B293" s="24">
        <v>1292</v>
      </c>
      <c r="C293" s="468" t="s">
        <v>689</v>
      </c>
      <c r="D293" t="s">
        <v>154</v>
      </c>
      <c r="E293" s="469">
        <v>3</v>
      </c>
      <c r="F293" s="470">
        <v>2.1030000000000002</v>
      </c>
      <c r="G293">
        <v>1</v>
      </c>
      <c r="H293">
        <v>1</v>
      </c>
      <c r="I293" s="471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1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2">
        <v>0.04</v>
      </c>
      <c r="T293" s="152">
        <v>0</v>
      </c>
      <c r="U293" s="473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4" t="s">
        <v>25</v>
      </c>
    </row>
    <row r="294" spans="1:27" ht="14.45">
      <c r="A294" s="24">
        <v>1293</v>
      </c>
      <c r="B294" s="24">
        <v>1293</v>
      </c>
      <c r="C294" s="468" t="s">
        <v>690</v>
      </c>
      <c r="D294" t="s">
        <v>154</v>
      </c>
      <c r="E294" s="469">
        <v>3</v>
      </c>
      <c r="F294" s="470">
        <v>19.8</v>
      </c>
      <c r="G294">
        <v>1</v>
      </c>
      <c r="H294">
        <v>1</v>
      </c>
      <c r="I294" s="471">
        <f t="shared" si="12"/>
        <v>0.47039166666666665</v>
      </c>
      <c r="J294" s="472">
        <v>0.36503333333333332</v>
      </c>
      <c r="K294" s="472">
        <v>0.44336666666666663</v>
      </c>
      <c r="L294" s="472">
        <v>0.58906666666666663</v>
      </c>
      <c r="M294" s="472">
        <v>0.48410000000000003</v>
      </c>
      <c r="N294" s="471">
        <f t="shared" si="14"/>
        <v>0.47039166666666665</v>
      </c>
      <c r="O294" s="472">
        <v>0.36503333333333332</v>
      </c>
      <c r="P294" s="472">
        <v>0.44336666666666663</v>
      </c>
      <c r="Q294" s="472">
        <v>0.58906666666666663</v>
      </c>
      <c r="R294" s="472">
        <v>0.48410000000000003</v>
      </c>
      <c r="S294" s="152">
        <v>0.01</v>
      </c>
      <c r="T294" s="152">
        <v>0.02</v>
      </c>
      <c r="U294" s="473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4" t="s">
        <v>24</v>
      </c>
    </row>
    <row r="295" spans="1:27" ht="14.45">
      <c r="A295" s="24">
        <v>1294</v>
      </c>
      <c r="B295" s="24">
        <v>1294</v>
      </c>
      <c r="C295" s="468" t="s">
        <v>691</v>
      </c>
      <c r="D295" t="s">
        <v>154</v>
      </c>
      <c r="E295" s="469">
        <v>3</v>
      </c>
      <c r="F295" s="470">
        <v>19.8</v>
      </c>
      <c r="G295">
        <v>1</v>
      </c>
      <c r="H295">
        <v>1</v>
      </c>
      <c r="I295" s="471">
        <f t="shared" si="12"/>
        <v>0.47039166666666665</v>
      </c>
      <c r="J295" s="472">
        <v>0.36503333333333332</v>
      </c>
      <c r="K295" s="472">
        <v>0.44336666666666663</v>
      </c>
      <c r="L295" s="472">
        <v>0.58906666666666663</v>
      </c>
      <c r="M295" s="472">
        <v>0.48410000000000003</v>
      </c>
      <c r="N295" s="471">
        <f t="shared" si="14"/>
        <v>0.47039166666666665</v>
      </c>
      <c r="O295" s="472">
        <v>0.36503333333333332</v>
      </c>
      <c r="P295" s="472">
        <v>0.44336666666666663</v>
      </c>
      <c r="Q295" s="472">
        <v>0.58906666666666663</v>
      </c>
      <c r="R295" s="472">
        <v>0.48410000000000003</v>
      </c>
      <c r="S295" s="152">
        <v>0.01</v>
      </c>
      <c r="T295" s="152">
        <v>0.02</v>
      </c>
      <c r="U295" s="473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4" t="s">
        <v>24</v>
      </c>
    </row>
    <row r="296" spans="1:27" ht="14.45">
      <c r="A296" s="24">
        <v>1295</v>
      </c>
      <c r="B296" s="24">
        <v>1295</v>
      </c>
      <c r="C296" s="468" t="s">
        <v>692</v>
      </c>
      <c r="D296" t="s">
        <v>154</v>
      </c>
      <c r="E296" s="469">
        <v>3</v>
      </c>
      <c r="F296" s="470">
        <v>30</v>
      </c>
      <c r="G296">
        <v>1</v>
      </c>
      <c r="H296">
        <v>1</v>
      </c>
      <c r="I296" s="471">
        <f t="shared" si="12"/>
        <v>0.47039166666666665</v>
      </c>
      <c r="J296" s="472">
        <v>0.36503333333333332</v>
      </c>
      <c r="K296" s="472">
        <v>0.44336666666666663</v>
      </c>
      <c r="L296" s="472">
        <v>0.58906666666666663</v>
      </c>
      <c r="M296" s="472">
        <v>0.48410000000000003</v>
      </c>
      <c r="N296" s="471">
        <f t="shared" si="14"/>
        <v>0.47039166666666665</v>
      </c>
      <c r="O296" s="472">
        <v>0.36503333333333332</v>
      </c>
      <c r="P296" s="472">
        <v>0.44336666666666663</v>
      </c>
      <c r="Q296" s="472">
        <v>0.58906666666666663</v>
      </c>
      <c r="R296" s="472">
        <v>0.48410000000000003</v>
      </c>
      <c r="S296" s="152">
        <v>0.01</v>
      </c>
      <c r="T296" s="152">
        <v>0.02</v>
      </c>
      <c r="U296" s="473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4" t="s">
        <v>24</v>
      </c>
    </row>
    <row r="297" spans="1:27" ht="14.45">
      <c r="A297" s="24">
        <v>1296</v>
      </c>
      <c r="B297" s="24">
        <v>1296</v>
      </c>
      <c r="C297" s="468" t="s">
        <v>693</v>
      </c>
      <c r="D297" t="s">
        <v>154</v>
      </c>
      <c r="E297" s="469">
        <v>3</v>
      </c>
      <c r="F297" s="470">
        <v>30</v>
      </c>
      <c r="G297">
        <v>1</v>
      </c>
      <c r="H297">
        <v>1</v>
      </c>
      <c r="I297" s="471">
        <f t="shared" si="12"/>
        <v>0.47039166666666665</v>
      </c>
      <c r="J297" s="472">
        <v>0.36503333333333332</v>
      </c>
      <c r="K297" s="472">
        <v>0.44336666666666663</v>
      </c>
      <c r="L297" s="472">
        <v>0.58906666666666663</v>
      </c>
      <c r="M297" s="472">
        <v>0.48410000000000003</v>
      </c>
      <c r="N297" s="471">
        <f t="shared" si="14"/>
        <v>0.47039166666666665</v>
      </c>
      <c r="O297" s="472">
        <v>0.36503333333333332</v>
      </c>
      <c r="P297" s="472">
        <v>0.44336666666666663</v>
      </c>
      <c r="Q297" s="472">
        <v>0.58906666666666663</v>
      </c>
      <c r="R297" s="472">
        <v>0.48410000000000003</v>
      </c>
      <c r="S297" s="152">
        <v>0.01</v>
      </c>
      <c r="T297" s="152">
        <v>0.02</v>
      </c>
      <c r="U297" s="473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4" t="s">
        <v>24</v>
      </c>
    </row>
    <row r="298" spans="1:27" ht="14.45">
      <c r="A298" s="24">
        <v>1297</v>
      </c>
      <c r="B298" s="24">
        <v>1297</v>
      </c>
      <c r="C298" s="468" t="s">
        <v>694</v>
      </c>
      <c r="D298" t="s">
        <v>154</v>
      </c>
      <c r="E298" s="469">
        <v>3</v>
      </c>
      <c r="F298" s="470">
        <v>30</v>
      </c>
      <c r="G298">
        <v>1</v>
      </c>
      <c r="H298">
        <v>1</v>
      </c>
      <c r="I298" s="471">
        <f t="shared" si="12"/>
        <v>0.47039166666666665</v>
      </c>
      <c r="J298" s="472">
        <v>0.36503333333333332</v>
      </c>
      <c r="K298" s="472">
        <v>0.44336666666666663</v>
      </c>
      <c r="L298" s="472">
        <v>0.58906666666666663</v>
      </c>
      <c r="M298" s="472">
        <v>0.48410000000000003</v>
      </c>
      <c r="N298" s="471">
        <f t="shared" si="14"/>
        <v>0.47039166666666665</v>
      </c>
      <c r="O298" s="472">
        <v>0.36503333333333332</v>
      </c>
      <c r="P298" s="472">
        <v>0.44336666666666663</v>
      </c>
      <c r="Q298" s="472">
        <v>0.58906666666666663</v>
      </c>
      <c r="R298" s="472">
        <v>0.48410000000000003</v>
      </c>
      <c r="S298" s="152">
        <v>0.01</v>
      </c>
      <c r="T298" s="152">
        <v>0.02</v>
      </c>
      <c r="U298" s="473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4" t="s">
        <v>24</v>
      </c>
    </row>
    <row r="299" spans="1:27" ht="14.45">
      <c r="A299" s="24">
        <v>1298</v>
      </c>
      <c r="B299" s="24">
        <v>1298</v>
      </c>
      <c r="C299" s="468" t="s">
        <v>695</v>
      </c>
      <c r="D299" t="s">
        <v>154</v>
      </c>
      <c r="E299" s="469">
        <v>3</v>
      </c>
      <c r="F299" s="470">
        <v>23.8</v>
      </c>
      <c r="G299">
        <v>1</v>
      </c>
      <c r="H299">
        <v>1</v>
      </c>
      <c r="I299" s="471">
        <f t="shared" si="12"/>
        <v>0.47039166666666665</v>
      </c>
      <c r="J299" s="472">
        <v>0.36503333333333332</v>
      </c>
      <c r="K299" s="472">
        <v>0.44336666666666663</v>
      </c>
      <c r="L299" s="472">
        <v>0.58906666666666663</v>
      </c>
      <c r="M299" s="472">
        <v>0.48410000000000003</v>
      </c>
      <c r="N299" s="471">
        <f t="shared" si="14"/>
        <v>0.47039166666666665</v>
      </c>
      <c r="O299" s="472">
        <v>0.36503333333333332</v>
      </c>
      <c r="P299" s="472">
        <v>0.44336666666666663</v>
      </c>
      <c r="Q299" s="472">
        <v>0.58906666666666663</v>
      </c>
      <c r="R299" s="472">
        <v>0.48410000000000003</v>
      </c>
      <c r="S299" s="152">
        <v>0.01</v>
      </c>
      <c r="T299" s="152">
        <v>0.02</v>
      </c>
      <c r="U299" s="473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4" t="s">
        <v>24</v>
      </c>
    </row>
    <row r="300" spans="1:27" ht="14.45">
      <c r="A300" s="24">
        <v>1299</v>
      </c>
      <c r="B300" s="24">
        <v>1299</v>
      </c>
      <c r="C300" s="468" t="s">
        <v>696</v>
      </c>
      <c r="D300" t="s">
        <v>154</v>
      </c>
      <c r="E300" s="469">
        <v>3</v>
      </c>
      <c r="F300" s="470">
        <v>22.1</v>
      </c>
      <c r="G300">
        <v>1</v>
      </c>
      <c r="H300">
        <v>1</v>
      </c>
      <c r="I300" s="471">
        <f t="shared" si="12"/>
        <v>0.47039166666666665</v>
      </c>
      <c r="J300" s="472">
        <v>0.36503333333333332</v>
      </c>
      <c r="K300" s="472">
        <v>0.44336666666666663</v>
      </c>
      <c r="L300" s="472">
        <v>0.58906666666666663</v>
      </c>
      <c r="M300" s="472">
        <v>0.48410000000000003</v>
      </c>
      <c r="N300" s="471">
        <f t="shared" si="14"/>
        <v>0.47039166666666665</v>
      </c>
      <c r="O300" s="472">
        <v>0.36503333333333332</v>
      </c>
      <c r="P300" s="472">
        <v>0.44336666666666663</v>
      </c>
      <c r="Q300" s="472">
        <v>0.58906666666666663</v>
      </c>
      <c r="R300" s="472">
        <v>0.48410000000000003</v>
      </c>
      <c r="S300" s="152">
        <v>0.01</v>
      </c>
      <c r="T300" s="152">
        <v>0.02</v>
      </c>
      <c r="U300" s="473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4" t="s">
        <v>24</v>
      </c>
    </row>
    <row r="301" spans="1:27" ht="14.45" hidden="1">
      <c r="A301" s="24">
        <v>1300</v>
      </c>
      <c r="B301" s="24">
        <v>1300</v>
      </c>
      <c r="C301" s="468" t="s">
        <v>697</v>
      </c>
      <c r="D301" t="s">
        <v>154</v>
      </c>
      <c r="E301" s="469">
        <v>3</v>
      </c>
      <c r="F301" s="470">
        <v>8.5</v>
      </c>
      <c r="G301">
        <v>1</v>
      </c>
      <c r="H301">
        <v>1</v>
      </c>
      <c r="I301" s="471">
        <f t="shared" si="12"/>
        <v>0.47039166666666665</v>
      </c>
      <c r="J301" s="472">
        <v>0.36503333333333332</v>
      </c>
      <c r="K301" s="472">
        <v>0.44336666666666663</v>
      </c>
      <c r="L301" s="472">
        <v>0.58906666666666663</v>
      </c>
      <c r="M301" s="472">
        <v>0.48410000000000003</v>
      </c>
      <c r="N301" s="471">
        <f t="shared" si="14"/>
        <v>0.47039166666666665</v>
      </c>
      <c r="O301" s="472">
        <v>0.36503333333333332</v>
      </c>
      <c r="P301" s="472">
        <v>0.44336666666666663</v>
      </c>
      <c r="Q301" s="472">
        <v>0.58906666666666663</v>
      </c>
      <c r="R301" s="472">
        <v>0.48410000000000003</v>
      </c>
      <c r="S301" s="152">
        <v>0.01</v>
      </c>
      <c r="T301" s="152">
        <v>0.02</v>
      </c>
      <c r="U301" s="473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4" t="s">
        <v>24</v>
      </c>
    </row>
    <row r="302" spans="1:27" ht="14.45" hidden="1">
      <c r="A302" s="24">
        <v>1301</v>
      </c>
      <c r="B302" s="24">
        <v>1301</v>
      </c>
      <c r="C302" s="468" t="s">
        <v>698</v>
      </c>
      <c r="D302" t="s">
        <v>151</v>
      </c>
      <c r="E302" s="469">
        <v>2</v>
      </c>
      <c r="F302" s="470">
        <v>10.5</v>
      </c>
      <c r="G302">
        <v>1</v>
      </c>
      <c r="H302">
        <v>1</v>
      </c>
      <c r="I302" s="471">
        <f t="shared" si="12"/>
        <v>0.40033333333333337</v>
      </c>
      <c r="J302" s="152">
        <v>0.3706666666666667</v>
      </c>
      <c r="K302" s="152">
        <v>0.3666666666666667</v>
      </c>
      <c r="L302" s="152">
        <v>0.44799999999999995</v>
      </c>
      <c r="M302" s="152">
        <v>0.41600000000000009</v>
      </c>
      <c r="N302" s="471">
        <f t="shared" si="14"/>
        <v>0.40033333333333337</v>
      </c>
      <c r="O302" s="152">
        <v>0.3706666666666667</v>
      </c>
      <c r="P302" s="152">
        <v>0.3666666666666667</v>
      </c>
      <c r="Q302" s="152">
        <v>0.44799999999999995</v>
      </c>
      <c r="R302" s="152">
        <v>0.41600000000000009</v>
      </c>
      <c r="S302" s="152">
        <v>0.01</v>
      </c>
      <c r="T302" s="152">
        <v>0.02</v>
      </c>
      <c r="U302" s="473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4" t="s">
        <v>24</v>
      </c>
    </row>
    <row r="303" spans="1:27" ht="14.45">
      <c r="A303" s="24">
        <v>1302</v>
      </c>
      <c r="B303" s="24">
        <v>1302</v>
      </c>
      <c r="C303" s="468" t="s">
        <v>699</v>
      </c>
      <c r="D303" t="s">
        <v>154</v>
      </c>
      <c r="E303" s="469">
        <v>3</v>
      </c>
      <c r="F303" s="470">
        <v>4.5</v>
      </c>
      <c r="G303">
        <v>1</v>
      </c>
      <c r="H303">
        <v>1</v>
      </c>
      <c r="I303" s="471">
        <f t="shared" si="12"/>
        <v>0.47039166666666665</v>
      </c>
      <c r="J303" s="472">
        <v>0.36503333333333332</v>
      </c>
      <c r="K303" s="472">
        <v>0.44336666666666663</v>
      </c>
      <c r="L303" s="472">
        <v>0.58906666666666663</v>
      </c>
      <c r="M303" s="472">
        <v>0.48410000000000003</v>
      </c>
      <c r="N303" s="471">
        <f t="shared" si="14"/>
        <v>0.47039166666666665</v>
      </c>
      <c r="O303" s="472">
        <v>0.36503333333333332</v>
      </c>
      <c r="P303" s="472">
        <v>0.44336666666666663</v>
      </c>
      <c r="Q303" s="472">
        <v>0.58906666666666663</v>
      </c>
      <c r="R303" s="472">
        <v>0.48410000000000003</v>
      </c>
      <c r="S303" s="152">
        <v>0.01</v>
      </c>
      <c r="T303" s="152">
        <v>0.02</v>
      </c>
      <c r="U303" s="473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4" t="s">
        <v>24</v>
      </c>
    </row>
    <row r="304" spans="1:27" ht="14.45">
      <c r="A304" s="24">
        <v>1303</v>
      </c>
      <c r="B304" s="24">
        <v>1303</v>
      </c>
      <c r="C304" s="468" t="s">
        <v>700</v>
      </c>
      <c r="D304" t="s">
        <v>154</v>
      </c>
      <c r="E304" s="469">
        <v>3</v>
      </c>
      <c r="F304" s="470">
        <v>9.6</v>
      </c>
      <c r="G304">
        <v>1</v>
      </c>
      <c r="H304">
        <v>1</v>
      </c>
      <c r="I304" s="471">
        <f t="shared" si="12"/>
        <v>0.47039166666666665</v>
      </c>
      <c r="J304" s="472">
        <v>0.36503333333333332</v>
      </c>
      <c r="K304" s="472">
        <v>0.44336666666666663</v>
      </c>
      <c r="L304" s="472">
        <v>0.58906666666666663</v>
      </c>
      <c r="M304" s="472">
        <v>0.48410000000000003</v>
      </c>
      <c r="N304" s="471">
        <f t="shared" si="14"/>
        <v>0.47039166666666665</v>
      </c>
      <c r="O304" s="472">
        <v>0.36503333333333332</v>
      </c>
      <c r="P304" s="472">
        <v>0.44336666666666663</v>
      </c>
      <c r="Q304" s="472">
        <v>0.58906666666666663</v>
      </c>
      <c r="R304" s="472">
        <v>0.48410000000000003</v>
      </c>
      <c r="S304" s="152">
        <v>0.01</v>
      </c>
      <c r="T304" s="152">
        <v>0.02</v>
      </c>
      <c r="U304" s="473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4" t="s">
        <v>24</v>
      </c>
    </row>
    <row r="305" spans="1:27" ht="14.45">
      <c r="A305" s="24">
        <v>1304</v>
      </c>
      <c r="B305" s="24">
        <v>1304</v>
      </c>
      <c r="C305" s="468" t="s">
        <v>701</v>
      </c>
      <c r="D305" t="s">
        <v>154</v>
      </c>
      <c r="E305" s="469">
        <v>3</v>
      </c>
      <c r="F305" s="470">
        <v>57</v>
      </c>
      <c r="G305">
        <v>1</v>
      </c>
      <c r="H305">
        <v>1</v>
      </c>
      <c r="I305" s="471">
        <f t="shared" si="12"/>
        <v>0.47039166666666665</v>
      </c>
      <c r="J305" s="472">
        <v>0.36503333333333332</v>
      </c>
      <c r="K305" s="472">
        <v>0.44336666666666663</v>
      </c>
      <c r="L305" s="472">
        <v>0.58906666666666663</v>
      </c>
      <c r="M305" s="472">
        <v>0.48410000000000003</v>
      </c>
      <c r="N305" s="471">
        <f t="shared" si="14"/>
        <v>0.47039166666666665</v>
      </c>
      <c r="O305" s="472">
        <v>0.36503333333333332</v>
      </c>
      <c r="P305" s="472">
        <v>0.44336666666666663</v>
      </c>
      <c r="Q305" s="472">
        <v>0.58906666666666663</v>
      </c>
      <c r="R305" s="472">
        <v>0.48410000000000003</v>
      </c>
      <c r="S305" s="152">
        <v>0.01</v>
      </c>
      <c r="T305" s="152">
        <v>0.02</v>
      </c>
      <c r="U305" s="473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4" t="s">
        <v>24</v>
      </c>
    </row>
    <row r="306" spans="1:27" ht="14.45">
      <c r="A306" s="24">
        <v>1305</v>
      </c>
      <c r="B306" s="24">
        <v>1305</v>
      </c>
      <c r="C306" s="468" t="s">
        <v>702</v>
      </c>
      <c r="D306" t="s">
        <v>154</v>
      </c>
      <c r="E306" s="469">
        <v>3</v>
      </c>
      <c r="F306" s="470">
        <v>10.5</v>
      </c>
      <c r="G306">
        <v>1</v>
      </c>
      <c r="H306">
        <v>1</v>
      </c>
      <c r="I306" s="471">
        <f t="shared" si="12"/>
        <v>0.47039166666666665</v>
      </c>
      <c r="J306" s="472">
        <v>0.36503333333333332</v>
      </c>
      <c r="K306" s="472">
        <v>0.44336666666666663</v>
      </c>
      <c r="L306" s="472">
        <v>0.58906666666666663</v>
      </c>
      <c r="M306" s="472">
        <v>0.48410000000000003</v>
      </c>
      <c r="N306" s="471">
        <f t="shared" si="14"/>
        <v>0.47039166666666665</v>
      </c>
      <c r="O306" s="472">
        <v>0.36503333333333332</v>
      </c>
      <c r="P306" s="472">
        <v>0.44336666666666663</v>
      </c>
      <c r="Q306" s="472">
        <v>0.58906666666666663</v>
      </c>
      <c r="R306" s="472">
        <v>0.48410000000000003</v>
      </c>
      <c r="S306" s="152">
        <v>0.01</v>
      </c>
      <c r="T306" s="152">
        <v>0.02</v>
      </c>
      <c r="U306" s="473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4" t="s">
        <v>24</v>
      </c>
    </row>
    <row r="307" spans="1:27" ht="14.45">
      <c r="A307" s="24">
        <v>1306</v>
      </c>
      <c r="B307" s="24">
        <v>1306</v>
      </c>
      <c r="C307" s="468" t="s">
        <v>703</v>
      </c>
      <c r="D307" t="s">
        <v>154</v>
      </c>
      <c r="E307" s="469">
        <v>3</v>
      </c>
      <c r="F307" s="470">
        <v>4.5</v>
      </c>
      <c r="G307">
        <v>1</v>
      </c>
      <c r="H307">
        <v>1</v>
      </c>
      <c r="I307" s="471">
        <f t="shared" si="12"/>
        <v>0.47039166666666665</v>
      </c>
      <c r="J307" s="472">
        <v>0.36503333333333332</v>
      </c>
      <c r="K307" s="472">
        <v>0.44336666666666663</v>
      </c>
      <c r="L307" s="472">
        <v>0.58906666666666663</v>
      </c>
      <c r="M307" s="472">
        <v>0.48410000000000003</v>
      </c>
      <c r="N307" s="471">
        <f t="shared" si="14"/>
        <v>0.47039166666666665</v>
      </c>
      <c r="O307" s="472">
        <v>0.36503333333333332</v>
      </c>
      <c r="P307" s="472">
        <v>0.44336666666666663</v>
      </c>
      <c r="Q307" s="472">
        <v>0.58906666666666663</v>
      </c>
      <c r="R307" s="472">
        <v>0.48410000000000003</v>
      </c>
      <c r="S307" s="152">
        <v>0.01</v>
      </c>
      <c r="T307" s="152">
        <v>0.02</v>
      </c>
      <c r="U307" s="473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4" t="s">
        <v>24</v>
      </c>
    </row>
    <row r="308" spans="1:27" ht="14.45" hidden="1">
      <c r="A308" s="24">
        <v>1307</v>
      </c>
      <c r="B308" s="24">
        <v>1307</v>
      </c>
      <c r="C308" s="468" t="s">
        <v>704</v>
      </c>
      <c r="D308" t="s">
        <v>154</v>
      </c>
      <c r="E308" s="469">
        <v>3</v>
      </c>
      <c r="F308" s="470">
        <v>30</v>
      </c>
      <c r="G308">
        <v>1</v>
      </c>
      <c r="H308">
        <v>1</v>
      </c>
      <c r="I308" s="471">
        <f t="shared" si="12"/>
        <v>0.47039166666666665</v>
      </c>
      <c r="J308" s="472">
        <v>0.36503333333333332</v>
      </c>
      <c r="K308" s="472">
        <v>0.44336666666666663</v>
      </c>
      <c r="L308" s="472">
        <v>0.58906666666666663</v>
      </c>
      <c r="M308" s="472">
        <v>0.48410000000000003</v>
      </c>
      <c r="N308" s="471">
        <f t="shared" si="14"/>
        <v>0.47039166666666665</v>
      </c>
      <c r="O308" s="472">
        <v>0.36503333333333332</v>
      </c>
      <c r="P308" s="472">
        <v>0.44336666666666663</v>
      </c>
      <c r="Q308" s="472">
        <v>0.58906666666666663</v>
      </c>
      <c r="R308" s="472">
        <v>0.48410000000000003</v>
      </c>
      <c r="S308" s="152">
        <v>0.01</v>
      </c>
      <c r="T308" s="152">
        <v>0.02</v>
      </c>
      <c r="U308" s="473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4" t="s">
        <v>24</v>
      </c>
    </row>
    <row r="309" spans="1:27" ht="14.45" hidden="1">
      <c r="A309" s="24">
        <v>1308</v>
      </c>
      <c r="B309" s="24">
        <v>1308</v>
      </c>
      <c r="C309" s="468" t="s">
        <v>705</v>
      </c>
      <c r="D309" t="s">
        <v>154</v>
      </c>
      <c r="E309" s="469">
        <v>3</v>
      </c>
      <c r="F309" s="470">
        <v>47</v>
      </c>
      <c r="G309">
        <v>1</v>
      </c>
      <c r="H309">
        <v>1</v>
      </c>
      <c r="I309" s="471">
        <f t="shared" si="12"/>
        <v>0.32845968612834514</v>
      </c>
      <c r="J309" s="152">
        <v>3.8473756479098807E-2</v>
      </c>
      <c r="K309" s="152">
        <v>0.39358026214566905</v>
      </c>
      <c r="L309" s="152">
        <v>0.53857526864315253</v>
      </c>
      <c r="M309" s="152">
        <v>0.3432094572454602</v>
      </c>
      <c r="N309" s="471">
        <f t="shared" si="14"/>
        <v>0.32845968612834514</v>
      </c>
      <c r="O309" s="152">
        <v>3.8473756479098807E-2</v>
      </c>
      <c r="P309" s="152">
        <v>0.39358026214566905</v>
      </c>
      <c r="Q309" s="152">
        <v>0.53857526864315253</v>
      </c>
      <c r="R309" s="152">
        <v>0.3432094572454602</v>
      </c>
      <c r="S309" s="152">
        <v>0.03</v>
      </c>
      <c r="T309" s="152">
        <v>0</v>
      </c>
      <c r="U309" s="473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4" t="s">
        <v>23</v>
      </c>
    </row>
    <row r="310" spans="1:27" ht="14.45">
      <c r="A310" s="24">
        <v>1309</v>
      </c>
      <c r="B310" s="24">
        <v>1309</v>
      </c>
      <c r="C310" s="468" t="s">
        <v>706</v>
      </c>
      <c r="D310" t="s">
        <v>154</v>
      </c>
      <c r="E310" s="469">
        <v>3</v>
      </c>
      <c r="F310" s="470">
        <v>30</v>
      </c>
      <c r="G310">
        <v>1</v>
      </c>
      <c r="H310">
        <v>1</v>
      </c>
      <c r="I310" s="471">
        <f t="shared" si="12"/>
        <v>0.47039166666666665</v>
      </c>
      <c r="J310" s="472">
        <v>0.36503333333333332</v>
      </c>
      <c r="K310" s="472">
        <v>0.44336666666666663</v>
      </c>
      <c r="L310" s="472">
        <v>0.58906666666666663</v>
      </c>
      <c r="M310" s="472">
        <v>0.48410000000000003</v>
      </c>
      <c r="N310" s="471">
        <f t="shared" si="14"/>
        <v>0.47039166666666665</v>
      </c>
      <c r="O310" s="472">
        <v>0.36503333333333332</v>
      </c>
      <c r="P310" s="472">
        <v>0.44336666666666663</v>
      </c>
      <c r="Q310" s="472">
        <v>0.58906666666666663</v>
      </c>
      <c r="R310" s="472">
        <v>0.48410000000000003</v>
      </c>
      <c r="S310" s="152">
        <v>0.01</v>
      </c>
      <c r="T310" s="152">
        <v>0.02</v>
      </c>
      <c r="U310" s="473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4" t="s">
        <v>24</v>
      </c>
    </row>
    <row r="311" spans="1:27" ht="14.45" hidden="1">
      <c r="A311" s="24">
        <v>1310</v>
      </c>
      <c r="B311" s="24">
        <v>1310</v>
      </c>
      <c r="C311" s="468" t="s">
        <v>707</v>
      </c>
      <c r="D311" t="s">
        <v>151</v>
      </c>
      <c r="E311" s="469">
        <v>2</v>
      </c>
      <c r="F311" s="470">
        <v>6</v>
      </c>
      <c r="G311">
        <v>1</v>
      </c>
      <c r="H311">
        <v>1</v>
      </c>
      <c r="I311" s="471">
        <f t="shared" si="12"/>
        <v>0.40033333333333337</v>
      </c>
      <c r="J311" s="152">
        <v>0.3706666666666667</v>
      </c>
      <c r="K311" s="152">
        <v>0.3666666666666667</v>
      </c>
      <c r="L311" s="152">
        <v>0.44799999999999995</v>
      </c>
      <c r="M311" s="152">
        <v>0.41600000000000009</v>
      </c>
      <c r="N311" s="471">
        <f t="shared" si="14"/>
        <v>0.40033333333333337</v>
      </c>
      <c r="O311" s="152">
        <v>0.3706666666666667</v>
      </c>
      <c r="P311" s="152">
        <v>0.3666666666666667</v>
      </c>
      <c r="Q311" s="152">
        <v>0.44799999999999995</v>
      </c>
      <c r="R311" s="152">
        <v>0.41600000000000009</v>
      </c>
      <c r="S311" s="152">
        <v>0.01</v>
      </c>
      <c r="T311" s="152">
        <v>0.02</v>
      </c>
      <c r="U311" s="473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4" t="s">
        <v>24</v>
      </c>
    </row>
    <row r="312" spans="1:27" ht="14.45" hidden="1">
      <c r="A312" s="24">
        <v>1311</v>
      </c>
      <c r="B312" s="24">
        <v>1311</v>
      </c>
      <c r="C312" s="468" t="s">
        <v>708</v>
      </c>
      <c r="D312" t="s">
        <v>151</v>
      </c>
      <c r="E312" s="469">
        <v>2</v>
      </c>
      <c r="F312" s="470">
        <v>0</v>
      </c>
      <c r="G312">
        <v>1</v>
      </c>
      <c r="H312">
        <v>1</v>
      </c>
      <c r="I312" s="471">
        <f t="shared" si="12"/>
        <v>0.40033333333333337</v>
      </c>
      <c r="J312" s="152">
        <v>0.3706666666666667</v>
      </c>
      <c r="K312" s="152">
        <v>0.3666666666666667</v>
      </c>
      <c r="L312" s="152">
        <v>0.44799999999999995</v>
      </c>
      <c r="M312" s="152">
        <v>0.41600000000000009</v>
      </c>
      <c r="N312" s="471">
        <f t="shared" si="14"/>
        <v>0.40033333333333337</v>
      </c>
      <c r="O312" s="152">
        <v>0.3706666666666667</v>
      </c>
      <c r="P312" s="152">
        <v>0.3666666666666667</v>
      </c>
      <c r="Q312" s="152">
        <v>0.44799999999999995</v>
      </c>
      <c r="R312" s="152">
        <v>0.41600000000000009</v>
      </c>
      <c r="S312" s="152">
        <v>0.01</v>
      </c>
      <c r="T312" s="152">
        <v>0.02</v>
      </c>
      <c r="U312" s="473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4" t="s">
        <v>24</v>
      </c>
    </row>
    <row r="313" spans="1:27" ht="14.45" hidden="1">
      <c r="A313" s="24">
        <v>1312</v>
      </c>
      <c r="B313" s="24">
        <v>1312</v>
      </c>
      <c r="C313" s="468" t="s">
        <v>709</v>
      </c>
      <c r="D313" t="s">
        <v>151</v>
      </c>
      <c r="E313" s="469">
        <v>2</v>
      </c>
      <c r="F313" s="470">
        <v>0</v>
      </c>
      <c r="G313">
        <v>1</v>
      </c>
      <c r="H313">
        <v>1</v>
      </c>
      <c r="I313" s="471">
        <f t="shared" si="12"/>
        <v>0.40033333333333337</v>
      </c>
      <c r="J313" s="152">
        <v>0.3706666666666667</v>
      </c>
      <c r="K313" s="152">
        <v>0.3666666666666667</v>
      </c>
      <c r="L313" s="152">
        <v>0.44799999999999995</v>
      </c>
      <c r="M313" s="152">
        <v>0.41600000000000009</v>
      </c>
      <c r="N313" s="471">
        <f t="shared" si="14"/>
        <v>0.40033333333333337</v>
      </c>
      <c r="O313" s="152">
        <v>0.3706666666666667</v>
      </c>
      <c r="P313" s="152">
        <v>0.3666666666666667</v>
      </c>
      <c r="Q313" s="152">
        <v>0.44799999999999995</v>
      </c>
      <c r="R313" s="152">
        <v>0.41600000000000009</v>
      </c>
      <c r="S313" s="152">
        <v>0.01</v>
      </c>
      <c r="T313" s="152">
        <v>0.02</v>
      </c>
      <c r="U313" s="473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4" t="s">
        <v>24</v>
      </c>
    </row>
    <row r="314" spans="1:27" ht="14.45" hidden="1">
      <c r="A314" s="24">
        <v>1313</v>
      </c>
      <c r="B314" s="24">
        <v>1313</v>
      </c>
      <c r="C314" s="468" t="s">
        <v>710</v>
      </c>
      <c r="D314" t="s">
        <v>151</v>
      </c>
      <c r="E314" s="469">
        <v>2</v>
      </c>
      <c r="F314" s="470">
        <v>0</v>
      </c>
      <c r="G314">
        <v>1</v>
      </c>
      <c r="H314">
        <v>1</v>
      </c>
      <c r="I314" s="471">
        <f t="shared" si="12"/>
        <v>0.40033333333333337</v>
      </c>
      <c r="J314" s="152">
        <v>0.3706666666666667</v>
      </c>
      <c r="K314" s="152">
        <v>0.3666666666666667</v>
      </c>
      <c r="L314" s="152">
        <v>0.44799999999999995</v>
      </c>
      <c r="M314" s="152">
        <v>0.41600000000000009</v>
      </c>
      <c r="N314" s="471">
        <f t="shared" si="14"/>
        <v>0.40033333333333337</v>
      </c>
      <c r="O314" s="152">
        <v>0.3706666666666667</v>
      </c>
      <c r="P314" s="152">
        <v>0.3666666666666667</v>
      </c>
      <c r="Q314" s="152">
        <v>0.44799999999999995</v>
      </c>
      <c r="R314" s="152">
        <v>0.41600000000000009</v>
      </c>
      <c r="S314" s="152">
        <v>0.01</v>
      </c>
      <c r="T314" s="152">
        <v>0.02</v>
      </c>
      <c r="U314" s="473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4" t="s">
        <v>24</v>
      </c>
    </row>
    <row r="315" spans="1:27" ht="14.45" hidden="1">
      <c r="A315" s="24">
        <v>1314</v>
      </c>
      <c r="B315" s="24">
        <v>1314</v>
      </c>
      <c r="C315" s="468" t="s">
        <v>711</v>
      </c>
      <c r="D315" t="s">
        <v>154</v>
      </c>
      <c r="E315" s="469">
        <v>3</v>
      </c>
      <c r="F315" s="470">
        <v>0</v>
      </c>
      <c r="G315">
        <v>1</v>
      </c>
      <c r="H315">
        <v>1</v>
      </c>
      <c r="I315" s="471">
        <f t="shared" si="12"/>
        <v>0.32845968612834514</v>
      </c>
      <c r="J315" s="152">
        <v>3.8473756479098807E-2</v>
      </c>
      <c r="K315" s="152">
        <v>0.39358026214566905</v>
      </c>
      <c r="L315" s="152">
        <v>0.53857526864315253</v>
      </c>
      <c r="M315" s="152">
        <v>0.3432094572454602</v>
      </c>
      <c r="N315" s="471">
        <f t="shared" si="14"/>
        <v>0.32845968612834514</v>
      </c>
      <c r="O315" s="152">
        <v>3.8473756479098807E-2</v>
      </c>
      <c r="P315" s="152">
        <v>0.39358026214566905</v>
      </c>
      <c r="Q315" s="152">
        <v>0.53857526864315253</v>
      </c>
      <c r="R315" s="152">
        <v>0.3432094572454602</v>
      </c>
      <c r="S315" s="152">
        <v>0.03</v>
      </c>
      <c r="T315" s="152">
        <v>0</v>
      </c>
      <c r="U315" s="473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4" t="s">
        <v>23</v>
      </c>
    </row>
    <row r="316" spans="1:27" ht="14.45" hidden="1">
      <c r="A316" s="24">
        <v>1315</v>
      </c>
      <c r="B316" s="24">
        <v>1315</v>
      </c>
      <c r="C316" s="468" t="s">
        <v>712</v>
      </c>
      <c r="D316" t="s">
        <v>151</v>
      </c>
      <c r="E316" s="469">
        <v>2</v>
      </c>
      <c r="F316" s="470">
        <v>0</v>
      </c>
      <c r="G316">
        <v>1</v>
      </c>
      <c r="H316">
        <v>1</v>
      </c>
      <c r="I316" s="471">
        <f t="shared" si="12"/>
        <v>0.40033333333333337</v>
      </c>
      <c r="J316" s="152">
        <v>0.3706666666666667</v>
      </c>
      <c r="K316" s="152">
        <v>0.3666666666666667</v>
      </c>
      <c r="L316" s="152">
        <v>0.44799999999999995</v>
      </c>
      <c r="M316" s="152">
        <v>0.41600000000000009</v>
      </c>
      <c r="N316" s="471">
        <f t="shared" si="14"/>
        <v>0.40033333333333337</v>
      </c>
      <c r="O316" s="152">
        <v>0.3706666666666667</v>
      </c>
      <c r="P316" s="152">
        <v>0.3666666666666667</v>
      </c>
      <c r="Q316" s="152">
        <v>0.44799999999999995</v>
      </c>
      <c r="R316" s="152">
        <v>0.41600000000000009</v>
      </c>
      <c r="S316" s="152">
        <v>0.01</v>
      </c>
      <c r="T316" s="152">
        <v>0.02</v>
      </c>
      <c r="U316" s="473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4" t="s">
        <v>24</v>
      </c>
    </row>
    <row r="317" spans="1:27" ht="14.45" hidden="1">
      <c r="A317" s="24">
        <v>1316</v>
      </c>
      <c r="B317" s="24">
        <v>1316</v>
      </c>
      <c r="C317" s="468" t="s">
        <v>713</v>
      </c>
      <c r="D317" t="s">
        <v>151</v>
      </c>
      <c r="E317" s="469">
        <v>2</v>
      </c>
      <c r="F317" s="470">
        <v>24</v>
      </c>
      <c r="G317">
        <v>1</v>
      </c>
      <c r="H317">
        <v>1</v>
      </c>
      <c r="I317" s="471">
        <f t="shared" si="12"/>
        <v>0.40033333333333337</v>
      </c>
      <c r="J317" s="152">
        <v>0.3706666666666667</v>
      </c>
      <c r="K317" s="152">
        <v>0.3666666666666667</v>
      </c>
      <c r="L317" s="152">
        <v>0.44799999999999995</v>
      </c>
      <c r="M317" s="152">
        <v>0.41600000000000009</v>
      </c>
      <c r="N317" s="471">
        <f t="shared" si="14"/>
        <v>0.40033333333333337</v>
      </c>
      <c r="O317" s="152">
        <v>0.3706666666666667</v>
      </c>
      <c r="P317" s="152">
        <v>0.3666666666666667</v>
      </c>
      <c r="Q317" s="152">
        <v>0.44799999999999995</v>
      </c>
      <c r="R317" s="152">
        <v>0.41600000000000009</v>
      </c>
      <c r="S317" s="152">
        <v>0.01</v>
      </c>
      <c r="T317" s="152">
        <v>0.02</v>
      </c>
      <c r="U317" s="473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4" t="s">
        <v>24</v>
      </c>
    </row>
    <row r="318" spans="1:27" ht="14.45" hidden="1">
      <c r="A318" s="24">
        <v>1317</v>
      </c>
      <c r="B318" s="24">
        <v>1317</v>
      </c>
      <c r="C318" s="468" t="s">
        <v>714</v>
      </c>
      <c r="D318" t="s">
        <v>151</v>
      </c>
      <c r="E318" s="469">
        <v>2</v>
      </c>
      <c r="F318" s="470">
        <v>22</v>
      </c>
      <c r="G318">
        <v>1</v>
      </c>
      <c r="H318">
        <v>1</v>
      </c>
      <c r="I318" s="471">
        <f t="shared" si="12"/>
        <v>0.40033333333333337</v>
      </c>
      <c r="J318" s="152">
        <v>0.3706666666666667</v>
      </c>
      <c r="K318" s="152">
        <v>0.3666666666666667</v>
      </c>
      <c r="L318" s="152">
        <v>0.44799999999999995</v>
      </c>
      <c r="M318" s="152">
        <v>0.41600000000000009</v>
      </c>
      <c r="N318" s="471">
        <f t="shared" si="14"/>
        <v>0.40033333333333337</v>
      </c>
      <c r="O318" s="152">
        <v>0.3706666666666667</v>
      </c>
      <c r="P318" s="152">
        <v>0.3666666666666667</v>
      </c>
      <c r="Q318" s="152">
        <v>0.44799999999999995</v>
      </c>
      <c r="R318" s="152">
        <v>0.41600000000000009</v>
      </c>
      <c r="S318" s="152">
        <v>0.01</v>
      </c>
      <c r="T318" s="152">
        <v>0.02</v>
      </c>
      <c r="U318" s="473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4" t="s">
        <v>24</v>
      </c>
    </row>
    <row r="319" spans="1:27" ht="14.45" hidden="1">
      <c r="A319" s="24">
        <v>1318</v>
      </c>
      <c r="B319" s="24">
        <v>1318</v>
      </c>
      <c r="C319" s="468" t="s">
        <v>715</v>
      </c>
      <c r="D319" t="s">
        <v>151</v>
      </c>
      <c r="E319" s="469">
        <v>2</v>
      </c>
      <c r="F319" s="470">
        <v>22</v>
      </c>
      <c r="G319">
        <v>1</v>
      </c>
      <c r="H319">
        <v>1</v>
      </c>
      <c r="I319" s="471">
        <f t="shared" si="12"/>
        <v>0.40033333333333337</v>
      </c>
      <c r="J319" s="152">
        <v>0.3706666666666667</v>
      </c>
      <c r="K319" s="152">
        <v>0.3666666666666667</v>
      </c>
      <c r="L319" s="152">
        <v>0.44799999999999995</v>
      </c>
      <c r="M319" s="152">
        <v>0.41600000000000009</v>
      </c>
      <c r="N319" s="471">
        <f t="shared" si="14"/>
        <v>0.40033333333333337</v>
      </c>
      <c r="O319" s="152">
        <v>0.3706666666666667</v>
      </c>
      <c r="P319" s="152">
        <v>0.3666666666666667</v>
      </c>
      <c r="Q319" s="152">
        <v>0.44799999999999995</v>
      </c>
      <c r="R319" s="152">
        <v>0.41600000000000009</v>
      </c>
      <c r="S319" s="152">
        <v>0.01</v>
      </c>
      <c r="T319" s="152">
        <v>0.02</v>
      </c>
      <c r="U319" s="473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4" t="s">
        <v>24</v>
      </c>
    </row>
    <row r="320" spans="1:27" ht="14.45" hidden="1">
      <c r="A320" s="24">
        <v>1319</v>
      </c>
      <c r="B320" s="24">
        <v>1319</v>
      </c>
      <c r="C320" s="468" t="s">
        <v>716</v>
      </c>
      <c r="D320" t="s">
        <v>151</v>
      </c>
      <c r="E320" s="469">
        <v>2</v>
      </c>
      <c r="F320" s="470">
        <v>17.899999999999999</v>
      </c>
      <c r="G320">
        <v>1</v>
      </c>
      <c r="H320">
        <v>1</v>
      </c>
      <c r="I320" s="471">
        <f t="shared" si="12"/>
        <v>0.40033333333333337</v>
      </c>
      <c r="J320" s="152">
        <v>0.3706666666666667</v>
      </c>
      <c r="K320" s="152">
        <v>0.3666666666666667</v>
      </c>
      <c r="L320" s="152">
        <v>0.44799999999999995</v>
      </c>
      <c r="M320" s="152">
        <v>0.41600000000000009</v>
      </c>
      <c r="N320" s="471">
        <f t="shared" si="14"/>
        <v>0.40033333333333337</v>
      </c>
      <c r="O320" s="152">
        <v>0.3706666666666667</v>
      </c>
      <c r="P320" s="152">
        <v>0.3666666666666667</v>
      </c>
      <c r="Q320" s="152">
        <v>0.44799999999999995</v>
      </c>
      <c r="R320" s="152">
        <v>0.41600000000000009</v>
      </c>
      <c r="S320" s="152">
        <v>0.01</v>
      </c>
      <c r="T320" s="152">
        <v>0.02</v>
      </c>
      <c r="U320" s="473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4" t="s">
        <v>24</v>
      </c>
    </row>
    <row r="321" spans="1:27" ht="14.45" hidden="1">
      <c r="A321" s="24">
        <v>1320</v>
      </c>
      <c r="B321" s="24">
        <v>1320</v>
      </c>
      <c r="C321" s="468" t="s">
        <v>717</v>
      </c>
      <c r="D321" t="s">
        <v>151</v>
      </c>
      <c r="E321" s="469">
        <v>2</v>
      </c>
      <c r="F321" s="470">
        <v>30</v>
      </c>
      <c r="G321">
        <v>1</v>
      </c>
      <c r="H321">
        <v>1</v>
      </c>
      <c r="I321" s="471">
        <f t="shared" si="12"/>
        <v>0.40033333333333337</v>
      </c>
      <c r="J321" s="152">
        <v>0.3706666666666667</v>
      </c>
      <c r="K321" s="152">
        <v>0.3666666666666667</v>
      </c>
      <c r="L321" s="152">
        <v>0.44799999999999995</v>
      </c>
      <c r="M321" s="152">
        <v>0.41600000000000009</v>
      </c>
      <c r="N321" s="471">
        <f t="shared" si="14"/>
        <v>0.40033333333333337</v>
      </c>
      <c r="O321" s="152">
        <v>0.3706666666666667</v>
      </c>
      <c r="P321" s="152">
        <v>0.3666666666666667</v>
      </c>
      <c r="Q321" s="152">
        <v>0.44799999999999995</v>
      </c>
      <c r="R321" s="152">
        <v>0.41600000000000009</v>
      </c>
      <c r="S321" s="152">
        <v>0.01</v>
      </c>
      <c r="T321" s="152">
        <v>0.02</v>
      </c>
      <c r="U321" s="473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4" t="s">
        <v>24</v>
      </c>
    </row>
    <row r="322" spans="1:27" ht="14.45">
      <c r="A322" s="24">
        <v>1321</v>
      </c>
      <c r="B322" s="24">
        <v>1321</v>
      </c>
      <c r="C322" s="468" t="s">
        <v>718</v>
      </c>
      <c r="D322" t="s">
        <v>154</v>
      </c>
      <c r="E322" s="469">
        <v>3</v>
      </c>
      <c r="F322" s="470">
        <v>4.5</v>
      </c>
      <c r="G322">
        <v>1</v>
      </c>
      <c r="H322">
        <v>1</v>
      </c>
      <c r="I322" s="471">
        <f t="shared" ref="I322:I385" si="16">AVERAGE(J322:M322)</f>
        <v>0.47039166666666665</v>
      </c>
      <c r="J322" s="472">
        <v>0.36503333333333332</v>
      </c>
      <c r="K322" s="472">
        <v>0.44336666666666663</v>
      </c>
      <c r="L322" s="472">
        <v>0.58906666666666663</v>
      </c>
      <c r="M322" s="472">
        <v>0.48410000000000003</v>
      </c>
      <c r="N322" s="471">
        <f t="shared" ref="N322:N385" si="17">AVERAGE(O322:R322)</f>
        <v>0.47039166666666665</v>
      </c>
      <c r="O322" s="472">
        <v>0.36503333333333332</v>
      </c>
      <c r="P322" s="472">
        <v>0.44336666666666663</v>
      </c>
      <c r="Q322" s="472">
        <v>0.58906666666666663</v>
      </c>
      <c r="R322" s="472">
        <v>0.48410000000000003</v>
      </c>
      <c r="S322" s="152">
        <v>0.01</v>
      </c>
      <c r="T322" s="152">
        <v>0.02</v>
      </c>
      <c r="U322" s="473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4" t="s">
        <v>24</v>
      </c>
    </row>
    <row r="323" spans="1:27" ht="14.45">
      <c r="A323" s="24">
        <v>1322</v>
      </c>
      <c r="B323" s="24">
        <v>1322</v>
      </c>
      <c r="C323" s="468" t="s">
        <v>719</v>
      </c>
      <c r="D323" t="s">
        <v>154</v>
      </c>
      <c r="E323" s="469">
        <v>3</v>
      </c>
      <c r="F323" s="470">
        <v>4.5</v>
      </c>
      <c r="G323">
        <v>1</v>
      </c>
      <c r="H323">
        <v>1</v>
      </c>
      <c r="I323" s="471">
        <f t="shared" si="16"/>
        <v>0.47039166666666665</v>
      </c>
      <c r="J323" s="472">
        <v>0.36503333333333332</v>
      </c>
      <c r="K323" s="472">
        <v>0.44336666666666663</v>
      </c>
      <c r="L323" s="472">
        <v>0.58906666666666663</v>
      </c>
      <c r="M323" s="472">
        <v>0.48410000000000003</v>
      </c>
      <c r="N323" s="471">
        <f t="shared" si="17"/>
        <v>0.47039166666666665</v>
      </c>
      <c r="O323" s="472">
        <v>0.36503333333333332</v>
      </c>
      <c r="P323" s="472">
        <v>0.44336666666666663</v>
      </c>
      <c r="Q323" s="472">
        <v>0.58906666666666663</v>
      </c>
      <c r="R323" s="472">
        <v>0.48410000000000003</v>
      </c>
      <c r="S323" s="152">
        <v>0.01</v>
      </c>
      <c r="T323" s="152">
        <v>0.02</v>
      </c>
      <c r="U323" s="473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4" t="s">
        <v>24</v>
      </c>
    </row>
    <row r="324" spans="1:27" ht="14.45">
      <c r="A324" s="24">
        <v>1323</v>
      </c>
      <c r="B324" s="24">
        <v>1323</v>
      </c>
      <c r="C324" s="468" t="s">
        <v>720</v>
      </c>
      <c r="D324" t="s">
        <v>154</v>
      </c>
      <c r="E324" s="469">
        <v>3</v>
      </c>
      <c r="F324" s="470">
        <v>4.5</v>
      </c>
      <c r="G324">
        <v>1</v>
      </c>
      <c r="H324">
        <v>1</v>
      </c>
      <c r="I324" s="471">
        <f t="shared" si="16"/>
        <v>0.47039166666666665</v>
      </c>
      <c r="J324" s="472">
        <v>0.36503333333333332</v>
      </c>
      <c r="K324" s="472">
        <v>0.44336666666666663</v>
      </c>
      <c r="L324" s="472">
        <v>0.58906666666666663</v>
      </c>
      <c r="M324" s="472">
        <v>0.48410000000000003</v>
      </c>
      <c r="N324" s="471">
        <f t="shared" si="17"/>
        <v>0.47039166666666665</v>
      </c>
      <c r="O324" s="472">
        <v>0.36503333333333332</v>
      </c>
      <c r="P324" s="472">
        <v>0.44336666666666663</v>
      </c>
      <c r="Q324" s="472">
        <v>0.58906666666666663</v>
      </c>
      <c r="R324" s="472">
        <v>0.48410000000000003</v>
      </c>
      <c r="S324" s="152">
        <v>0.01</v>
      </c>
      <c r="T324" s="152">
        <v>0.02</v>
      </c>
      <c r="U324" s="473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4" t="s">
        <v>24</v>
      </c>
    </row>
    <row r="325" spans="1:27" ht="14.45" hidden="1">
      <c r="A325" s="24">
        <v>1324</v>
      </c>
      <c r="B325" s="24">
        <v>1324</v>
      </c>
      <c r="C325" s="468" t="s">
        <v>721</v>
      </c>
      <c r="D325" t="s">
        <v>151</v>
      </c>
      <c r="E325" s="469">
        <v>2</v>
      </c>
      <c r="F325" s="470">
        <v>1.0649999999999999</v>
      </c>
      <c r="G325">
        <v>1</v>
      </c>
      <c r="H325">
        <v>1</v>
      </c>
      <c r="I325" s="471">
        <f t="shared" si="16"/>
        <v>0.32845968612834514</v>
      </c>
      <c r="J325" s="152">
        <v>3.8473756479098807E-2</v>
      </c>
      <c r="K325" s="152">
        <v>0.39358026214566905</v>
      </c>
      <c r="L325" s="152">
        <v>0.53857526864315253</v>
      </c>
      <c r="M325" s="152">
        <v>0.3432094572454602</v>
      </c>
      <c r="N325" s="471">
        <f t="shared" si="17"/>
        <v>0.32845968612834514</v>
      </c>
      <c r="O325" s="152">
        <v>3.8473756479098807E-2</v>
      </c>
      <c r="P325" s="152">
        <v>0.39358026214566905</v>
      </c>
      <c r="Q325" s="152">
        <v>0.53857526864315253</v>
      </c>
      <c r="R325" s="152">
        <v>0.3432094572454602</v>
      </c>
      <c r="S325" s="152">
        <v>0.03</v>
      </c>
      <c r="T325" s="152">
        <v>0</v>
      </c>
      <c r="U325" s="473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4" t="s">
        <v>23</v>
      </c>
    </row>
    <row r="326" spans="1:27" ht="14.45" hidden="1">
      <c r="A326" s="24">
        <v>1325</v>
      </c>
      <c r="B326" s="24">
        <v>1325</v>
      </c>
      <c r="C326" s="468" t="s">
        <v>722</v>
      </c>
      <c r="D326" t="s">
        <v>151</v>
      </c>
      <c r="E326" s="469">
        <v>2</v>
      </c>
      <c r="F326" s="470">
        <v>0</v>
      </c>
      <c r="G326">
        <v>1</v>
      </c>
      <c r="H326">
        <v>1</v>
      </c>
      <c r="I326" s="471">
        <f t="shared" si="16"/>
        <v>0.32845968612834514</v>
      </c>
      <c r="J326" s="152">
        <v>3.8473756479098807E-2</v>
      </c>
      <c r="K326" s="152">
        <v>0.39358026214566905</v>
      </c>
      <c r="L326" s="152">
        <v>0.53857526864315253</v>
      </c>
      <c r="M326" s="152">
        <v>0.3432094572454602</v>
      </c>
      <c r="N326" s="471">
        <f t="shared" si="17"/>
        <v>0.32845968612834514</v>
      </c>
      <c r="O326" s="152">
        <v>3.8473756479098807E-2</v>
      </c>
      <c r="P326" s="152">
        <v>0.39358026214566905</v>
      </c>
      <c r="Q326" s="152">
        <v>0.53857526864315253</v>
      </c>
      <c r="R326" s="152">
        <v>0.3432094572454602</v>
      </c>
      <c r="S326" s="152">
        <v>0.03</v>
      </c>
      <c r="T326" s="152">
        <v>0</v>
      </c>
      <c r="U326" s="473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4" t="s">
        <v>23</v>
      </c>
    </row>
    <row r="327" spans="1:27" ht="14.45" hidden="1">
      <c r="A327" s="24">
        <v>1326</v>
      </c>
      <c r="B327" s="24">
        <v>1326</v>
      </c>
      <c r="C327" s="468" t="s">
        <v>723</v>
      </c>
      <c r="D327" t="s">
        <v>148</v>
      </c>
      <c r="E327" s="469">
        <v>1</v>
      </c>
      <c r="F327" s="470">
        <v>37.5</v>
      </c>
      <c r="G327">
        <v>1</v>
      </c>
      <c r="H327">
        <v>1</v>
      </c>
      <c r="I327" s="471">
        <f t="shared" si="16"/>
        <v>0.32845968612834514</v>
      </c>
      <c r="J327" s="152">
        <v>3.8473756479098807E-2</v>
      </c>
      <c r="K327" s="152">
        <v>0.39358026214566905</v>
      </c>
      <c r="L327" s="152">
        <v>0.53857526864315253</v>
      </c>
      <c r="M327" s="152">
        <v>0.3432094572454602</v>
      </c>
      <c r="N327" s="471">
        <f t="shared" si="17"/>
        <v>0.32845968612834514</v>
      </c>
      <c r="O327" s="152">
        <v>3.8473756479098807E-2</v>
      </c>
      <c r="P327" s="152">
        <v>0.39358026214566905</v>
      </c>
      <c r="Q327" s="152">
        <v>0.53857526864315253</v>
      </c>
      <c r="R327" s="152">
        <v>0.3432094572454602</v>
      </c>
      <c r="S327" s="152">
        <v>0.03</v>
      </c>
      <c r="T327" s="152">
        <v>0</v>
      </c>
      <c r="U327" s="473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4" t="s">
        <v>23</v>
      </c>
    </row>
    <row r="328" spans="1:27" ht="14.45">
      <c r="A328" s="24">
        <v>1327</v>
      </c>
      <c r="B328" s="24">
        <v>1327</v>
      </c>
      <c r="C328" s="468" t="s">
        <v>724</v>
      </c>
      <c r="D328" t="s">
        <v>154</v>
      </c>
      <c r="E328" s="469">
        <v>3</v>
      </c>
      <c r="F328" s="470">
        <v>4.5</v>
      </c>
      <c r="G328">
        <v>1</v>
      </c>
      <c r="H328">
        <v>1</v>
      </c>
      <c r="I328" s="471">
        <f t="shared" si="16"/>
        <v>0.47039166666666665</v>
      </c>
      <c r="J328" s="472">
        <v>0.36503333333333332</v>
      </c>
      <c r="K328" s="472">
        <v>0.44336666666666663</v>
      </c>
      <c r="L328" s="472">
        <v>0.58906666666666663</v>
      </c>
      <c r="M328" s="472">
        <v>0.48410000000000003</v>
      </c>
      <c r="N328" s="471">
        <f t="shared" si="17"/>
        <v>0.47039166666666665</v>
      </c>
      <c r="O328" s="472">
        <v>0.36503333333333332</v>
      </c>
      <c r="P328" s="472">
        <v>0.44336666666666663</v>
      </c>
      <c r="Q328" s="472">
        <v>0.58906666666666663</v>
      </c>
      <c r="R328" s="472">
        <v>0.48410000000000003</v>
      </c>
      <c r="S328" s="152">
        <v>0.01</v>
      </c>
      <c r="T328" s="152">
        <v>0.02</v>
      </c>
      <c r="U328" s="473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4" t="s">
        <v>24</v>
      </c>
    </row>
    <row r="329" spans="1:27" ht="14.45" hidden="1">
      <c r="A329" s="24">
        <v>1328</v>
      </c>
      <c r="B329" s="24">
        <v>1328</v>
      </c>
      <c r="C329" s="468" t="s">
        <v>725</v>
      </c>
      <c r="D329" t="s">
        <v>148</v>
      </c>
      <c r="E329" s="469">
        <v>1</v>
      </c>
      <c r="F329" s="470">
        <v>0</v>
      </c>
      <c r="G329">
        <v>1</v>
      </c>
      <c r="H329">
        <v>1</v>
      </c>
      <c r="I329" s="471">
        <f t="shared" si="16"/>
        <v>0.32845968612834514</v>
      </c>
      <c r="J329" s="152">
        <v>3.8473756479098807E-2</v>
      </c>
      <c r="K329" s="152">
        <v>0.39358026214566905</v>
      </c>
      <c r="L329" s="152">
        <v>0.53857526864315253</v>
      </c>
      <c r="M329" s="152">
        <v>0.3432094572454602</v>
      </c>
      <c r="N329" s="471">
        <f t="shared" si="17"/>
        <v>0.32845968612834514</v>
      </c>
      <c r="O329" s="152">
        <v>3.8473756479098807E-2</v>
      </c>
      <c r="P329" s="152">
        <v>0.39358026214566905</v>
      </c>
      <c r="Q329" s="152">
        <v>0.53857526864315253</v>
      </c>
      <c r="R329" s="152">
        <v>0.3432094572454602</v>
      </c>
      <c r="S329" s="152">
        <v>0.03</v>
      </c>
      <c r="T329" s="152">
        <v>0</v>
      </c>
      <c r="U329" s="473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4" t="s">
        <v>23</v>
      </c>
    </row>
    <row r="330" spans="1:27" ht="14.45">
      <c r="A330" s="24">
        <v>1329</v>
      </c>
      <c r="B330" s="24">
        <v>1329</v>
      </c>
      <c r="C330" s="468" t="s">
        <v>726</v>
      </c>
      <c r="D330" t="s">
        <v>154</v>
      </c>
      <c r="E330" s="469">
        <v>3</v>
      </c>
      <c r="F330" s="470">
        <v>18.899999999999999</v>
      </c>
      <c r="G330">
        <v>1</v>
      </c>
      <c r="H330">
        <v>1</v>
      </c>
      <c r="I330" s="471">
        <f t="shared" si="16"/>
        <v>0.47039166666666665</v>
      </c>
      <c r="J330" s="472">
        <v>0.36503333333333332</v>
      </c>
      <c r="K330" s="472">
        <v>0.44336666666666663</v>
      </c>
      <c r="L330" s="472">
        <v>0.58906666666666663</v>
      </c>
      <c r="M330" s="472">
        <v>0.48410000000000003</v>
      </c>
      <c r="N330" s="471">
        <f t="shared" si="17"/>
        <v>0.47039166666666665</v>
      </c>
      <c r="O330" s="472">
        <v>0.36503333333333332</v>
      </c>
      <c r="P330" s="472">
        <v>0.44336666666666663</v>
      </c>
      <c r="Q330" s="472">
        <v>0.58906666666666663</v>
      </c>
      <c r="R330" s="472">
        <v>0.48410000000000003</v>
      </c>
      <c r="S330" s="152">
        <v>0.01</v>
      </c>
      <c r="T330" s="152">
        <v>0.02</v>
      </c>
      <c r="U330" s="473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4" t="s">
        <v>24</v>
      </c>
    </row>
    <row r="331" spans="1:27" ht="14.45">
      <c r="A331" s="24">
        <v>1330</v>
      </c>
      <c r="B331" s="24">
        <v>1330</v>
      </c>
      <c r="C331" s="468" t="s">
        <v>727</v>
      </c>
      <c r="D331" t="s">
        <v>154</v>
      </c>
      <c r="E331" s="469">
        <v>3</v>
      </c>
      <c r="F331" s="470">
        <v>27</v>
      </c>
      <c r="G331">
        <v>1</v>
      </c>
      <c r="H331">
        <v>1</v>
      </c>
      <c r="I331" s="471">
        <f t="shared" si="16"/>
        <v>0.47039166666666665</v>
      </c>
      <c r="J331" s="472">
        <v>0.36503333333333332</v>
      </c>
      <c r="K331" s="472">
        <v>0.44336666666666663</v>
      </c>
      <c r="L331" s="472">
        <v>0.58906666666666663</v>
      </c>
      <c r="M331" s="472">
        <v>0.48410000000000003</v>
      </c>
      <c r="N331" s="471">
        <f t="shared" si="17"/>
        <v>0.47039166666666665</v>
      </c>
      <c r="O331" s="472">
        <v>0.36503333333333332</v>
      </c>
      <c r="P331" s="472">
        <v>0.44336666666666663</v>
      </c>
      <c r="Q331" s="472">
        <v>0.58906666666666663</v>
      </c>
      <c r="R331" s="472">
        <v>0.48410000000000003</v>
      </c>
      <c r="S331" s="152">
        <v>0.01</v>
      </c>
      <c r="T331" s="152">
        <v>0.02</v>
      </c>
      <c r="U331" s="473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4" t="s">
        <v>24</v>
      </c>
    </row>
    <row r="332" spans="1:27" ht="14.45" hidden="1">
      <c r="A332" s="24">
        <v>1331</v>
      </c>
      <c r="B332" s="24">
        <v>1331</v>
      </c>
      <c r="C332" s="468" t="s">
        <v>728</v>
      </c>
      <c r="D332" t="s">
        <v>151</v>
      </c>
      <c r="E332" s="469">
        <v>2</v>
      </c>
      <c r="F332" s="470">
        <v>21.6</v>
      </c>
      <c r="G332">
        <v>1</v>
      </c>
      <c r="H332">
        <v>1</v>
      </c>
      <c r="I332" s="471">
        <f t="shared" si="16"/>
        <v>0.40033333333333337</v>
      </c>
      <c r="J332" s="152">
        <v>0.3706666666666667</v>
      </c>
      <c r="K332" s="152">
        <v>0.3666666666666667</v>
      </c>
      <c r="L332" s="152">
        <v>0.44799999999999995</v>
      </c>
      <c r="M332" s="152">
        <v>0.41600000000000009</v>
      </c>
      <c r="N332" s="471">
        <f t="shared" si="17"/>
        <v>0.40033333333333337</v>
      </c>
      <c r="O332" s="152">
        <v>0.3706666666666667</v>
      </c>
      <c r="P332" s="152">
        <v>0.3666666666666667</v>
      </c>
      <c r="Q332" s="152">
        <v>0.44799999999999995</v>
      </c>
      <c r="R332" s="152">
        <v>0.41600000000000009</v>
      </c>
      <c r="S332" s="152">
        <v>0.01</v>
      </c>
      <c r="T332" s="152">
        <v>0.02</v>
      </c>
      <c r="U332" s="473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4" t="s">
        <v>24</v>
      </c>
    </row>
    <row r="333" spans="1:27" ht="14.45" hidden="1">
      <c r="A333" s="24">
        <v>1332</v>
      </c>
      <c r="B333" s="24">
        <v>1332</v>
      </c>
      <c r="C333" s="468" t="s">
        <v>729</v>
      </c>
      <c r="D333" t="s">
        <v>151</v>
      </c>
      <c r="E333" s="469">
        <v>2</v>
      </c>
      <c r="F333" s="470">
        <v>27</v>
      </c>
      <c r="G333">
        <v>1</v>
      </c>
      <c r="H333">
        <v>1</v>
      </c>
      <c r="I333" s="471">
        <f t="shared" si="16"/>
        <v>0.40033333333333337</v>
      </c>
      <c r="J333" s="152">
        <v>0.3706666666666667</v>
      </c>
      <c r="K333" s="152">
        <v>0.3666666666666667</v>
      </c>
      <c r="L333" s="152">
        <v>0.44799999999999995</v>
      </c>
      <c r="M333" s="152">
        <v>0.41600000000000009</v>
      </c>
      <c r="N333" s="471">
        <f t="shared" si="17"/>
        <v>0.40033333333333337</v>
      </c>
      <c r="O333" s="152">
        <v>0.3706666666666667</v>
      </c>
      <c r="P333" s="152">
        <v>0.3666666666666667</v>
      </c>
      <c r="Q333" s="152">
        <v>0.44799999999999995</v>
      </c>
      <c r="R333" s="152">
        <v>0.41600000000000009</v>
      </c>
      <c r="S333" s="152">
        <v>0.01</v>
      </c>
      <c r="T333" s="152">
        <v>0.02</v>
      </c>
      <c r="U333" s="473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4" t="s">
        <v>24</v>
      </c>
    </row>
    <row r="334" spans="1:27" ht="14.45" hidden="1">
      <c r="A334" s="24">
        <v>1333</v>
      </c>
      <c r="B334" s="24">
        <v>1333</v>
      </c>
      <c r="C334" s="468" t="s">
        <v>730</v>
      </c>
      <c r="D334" t="s">
        <v>151</v>
      </c>
      <c r="E334" s="469">
        <v>2</v>
      </c>
      <c r="F334" s="470">
        <v>29.7</v>
      </c>
      <c r="G334">
        <v>1</v>
      </c>
      <c r="H334">
        <v>1</v>
      </c>
      <c r="I334" s="471">
        <f t="shared" si="16"/>
        <v>0.40033333333333337</v>
      </c>
      <c r="J334" s="152">
        <v>0.3706666666666667</v>
      </c>
      <c r="K334" s="152">
        <v>0.3666666666666667</v>
      </c>
      <c r="L334" s="152">
        <v>0.44799999999999995</v>
      </c>
      <c r="M334" s="152">
        <v>0.41600000000000009</v>
      </c>
      <c r="N334" s="471">
        <f t="shared" si="17"/>
        <v>0.40033333333333337</v>
      </c>
      <c r="O334" s="152">
        <v>0.3706666666666667</v>
      </c>
      <c r="P334" s="152">
        <v>0.3666666666666667</v>
      </c>
      <c r="Q334" s="152">
        <v>0.44799999999999995</v>
      </c>
      <c r="R334" s="152">
        <v>0.41600000000000009</v>
      </c>
      <c r="S334" s="152">
        <v>0.01</v>
      </c>
      <c r="T334" s="152">
        <v>0.02</v>
      </c>
      <c r="U334" s="473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4" t="s">
        <v>24</v>
      </c>
    </row>
    <row r="335" spans="1:27" ht="14.45">
      <c r="A335" s="24">
        <v>1334</v>
      </c>
      <c r="B335" s="24">
        <v>1334</v>
      </c>
      <c r="C335" s="468" t="s">
        <v>731</v>
      </c>
      <c r="D335" t="s">
        <v>154</v>
      </c>
      <c r="E335" s="469">
        <v>3</v>
      </c>
      <c r="F335" s="470">
        <v>20.7</v>
      </c>
      <c r="G335">
        <v>1</v>
      </c>
      <c r="H335">
        <v>1</v>
      </c>
      <c r="I335" s="471">
        <f t="shared" si="16"/>
        <v>0.47039166666666665</v>
      </c>
      <c r="J335" s="472">
        <v>0.36503333333333332</v>
      </c>
      <c r="K335" s="472">
        <v>0.44336666666666663</v>
      </c>
      <c r="L335" s="472">
        <v>0.58906666666666663</v>
      </c>
      <c r="M335" s="472">
        <v>0.48410000000000003</v>
      </c>
      <c r="N335" s="471">
        <f t="shared" si="17"/>
        <v>0.47039166666666665</v>
      </c>
      <c r="O335" s="472">
        <v>0.36503333333333332</v>
      </c>
      <c r="P335" s="472">
        <v>0.44336666666666663</v>
      </c>
      <c r="Q335" s="472">
        <v>0.58906666666666663</v>
      </c>
      <c r="R335" s="472">
        <v>0.48410000000000003</v>
      </c>
      <c r="S335" s="152">
        <v>0.01</v>
      </c>
      <c r="T335" s="152">
        <v>0.02</v>
      </c>
      <c r="U335" s="473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4" t="s">
        <v>24</v>
      </c>
    </row>
    <row r="336" spans="1:27" ht="14.45" hidden="1">
      <c r="A336" s="24">
        <v>1335</v>
      </c>
      <c r="B336" s="24">
        <v>1335</v>
      </c>
      <c r="C336" s="468" t="s">
        <v>732</v>
      </c>
      <c r="D336" t="s">
        <v>151</v>
      </c>
      <c r="E336" s="469">
        <v>2</v>
      </c>
      <c r="F336" s="470">
        <v>30</v>
      </c>
      <c r="G336">
        <v>1</v>
      </c>
      <c r="H336">
        <v>1</v>
      </c>
      <c r="I336" s="471">
        <f t="shared" si="16"/>
        <v>0.40033333333333337</v>
      </c>
      <c r="J336" s="152">
        <v>0.3706666666666667</v>
      </c>
      <c r="K336" s="152">
        <v>0.3666666666666667</v>
      </c>
      <c r="L336" s="152">
        <v>0.44799999999999995</v>
      </c>
      <c r="M336" s="152">
        <v>0.41600000000000009</v>
      </c>
      <c r="N336" s="471">
        <f t="shared" si="17"/>
        <v>0.40033333333333337</v>
      </c>
      <c r="O336" s="152">
        <v>0.3706666666666667</v>
      </c>
      <c r="P336" s="152">
        <v>0.3666666666666667</v>
      </c>
      <c r="Q336" s="152">
        <v>0.44799999999999995</v>
      </c>
      <c r="R336" s="152">
        <v>0.41600000000000009</v>
      </c>
      <c r="S336" s="152">
        <v>0.01</v>
      </c>
      <c r="T336" s="152">
        <v>0.02</v>
      </c>
      <c r="U336" s="473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4" t="s">
        <v>24</v>
      </c>
    </row>
    <row r="337" spans="1:27" ht="14.45" hidden="1">
      <c r="A337" s="24">
        <v>1336</v>
      </c>
      <c r="B337" s="24">
        <v>1336</v>
      </c>
      <c r="C337" s="468" t="s">
        <v>733</v>
      </c>
      <c r="D337" t="s">
        <v>151</v>
      </c>
      <c r="E337" s="469">
        <v>2</v>
      </c>
      <c r="F337" s="470">
        <v>30</v>
      </c>
      <c r="G337">
        <v>1</v>
      </c>
      <c r="H337">
        <v>1</v>
      </c>
      <c r="I337" s="471">
        <f t="shared" si="16"/>
        <v>0.40033333333333337</v>
      </c>
      <c r="J337" s="152">
        <v>0.3706666666666667</v>
      </c>
      <c r="K337" s="152">
        <v>0.3666666666666667</v>
      </c>
      <c r="L337" s="152">
        <v>0.44799999999999995</v>
      </c>
      <c r="M337" s="152">
        <v>0.41600000000000009</v>
      </c>
      <c r="N337" s="471">
        <f t="shared" si="17"/>
        <v>0.40033333333333337</v>
      </c>
      <c r="O337" s="152">
        <v>0.3706666666666667</v>
      </c>
      <c r="P337" s="152">
        <v>0.3666666666666667</v>
      </c>
      <c r="Q337" s="152">
        <v>0.44799999999999995</v>
      </c>
      <c r="R337" s="152">
        <v>0.41600000000000009</v>
      </c>
      <c r="S337" s="152">
        <v>0.01</v>
      </c>
      <c r="T337" s="152">
        <v>0.02</v>
      </c>
      <c r="U337" s="473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4" t="s">
        <v>24</v>
      </c>
    </row>
    <row r="338" spans="1:27" ht="14.45" hidden="1">
      <c r="A338" s="24">
        <v>1337</v>
      </c>
      <c r="B338" s="24">
        <v>1337</v>
      </c>
      <c r="C338" s="468" t="s">
        <v>734</v>
      </c>
      <c r="D338" t="s">
        <v>151</v>
      </c>
      <c r="E338" s="469">
        <v>2</v>
      </c>
      <c r="F338" s="470">
        <v>30</v>
      </c>
      <c r="G338">
        <v>1</v>
      </c>
      <c r="H338">
        <v>1</v>
      </c>
      <c r="I338" s="471">
        <f t="shared" si="16"/>
        <v>0.40033333333333337</v>
      </c>
      <c r="J338" s="152">
        <v>0.3706666666666667</v>
      </c>
      <c r="K338" s="152">
        <v>0.3666666666666667</v>
      </c>
      <c r="L338" s="152">
        <v>0.44799999999999995</v>
      </c>
      <c r="M338" s="152">
        <v>0.41600000000000009</v>
      </c>
      <c r="N338" s="471">
        <f t="shared" si="17"/>
        <v>0.40033333333333337</v>
      </c>
      <c r="O338" s="152">
        <v>0.3706666666666667</v>
      </c>
      <c r="P338" s="152">
        <v>0.3666666666666667</v>
      </c>
      <c r="Q338" s="152">
        <v>0.44799999999999995</v>
      </c>
      <c r="R338" s="152">
        <v>0.41600000000000009</v>
      </c>
      <c r="S338" s="152">
        <v>0.01</v>
      </c>
      <c r="T338" s="152">
        <v>0.02</v>
      </c>
      <c r="U338" s="473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4" t="s">
        <v>24</v>
      </c>
    </row>
    <row r="339" spans="1:27" ht="14.45" hidden="1">
      <c r="A339" s="24">
        <v>1338</v>
      </c>
      <c r="B339" s="24">
        <v>1338</v>
      </c>
      <c r="C339" s="468" t="s">
        <v>735</v>
      </c>
      <c r="D339" t="s">
        <v>151</v>
      </c>
      <c r="E339" s="469">
        <v>2</v>
      </c>
      <c r="F339" s="470">
        <v>30</v>
      </c>
      <c r="G339">
        <v>1</v>
      </c>
      <c r="H339">
        <v>1</v>
      </c>
      <c r="I339" s="471">
        <f t="shared" si="16"/>
        <v>0.40033333333333337</v>
      </c>
      <c r="J339" s="152">
        <v>0.3706666666666667</v>
      </c>
      <c r="K339" s="152">
        <v>0.3666666666666667</v>
      </c>
      <c r="L339" s="152">
        <v>0.44799999999999995</v>
      </c>
      <c r="M339" s="152">
        <v>0.41600000000000009</v>
      </c>
      <c r="N339" s="471">
        <f t="shared" si="17"/>
        <v>0.40033333333333337</v>
      </c>
      <c r="O339" s="152">
        <v>0.3706666666666667</v>
      </c>
      <c r="P339" s="152">
        <v>0.3666666666666667</v>
      </c>
      <c r="Q339" s="152">
        <v>0.44799999999999995</v>
      </c>
      <c r="R339" s="152">
        <v>0.41600000000000009</v>
      </c>
      <c r="S339" s="152">
        <v>0.01</v>
      </c>
      <c r="T339" s="152">
        <v>0.02</v>
      </c>
      <c r="U339" s="473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4" t="s">
        <v>24</v>
      </c>
    </row>
    <row r="340" spans="1:27" ht="14.45">
      <c r="A340" s="24">
        <v>1339</v>
      </c>
      <c r="B340" s="24">
        <v>1339</v>
      </c>
      <c r="C340" s="468" t="s">
        <v>736</v>
      </c>
      <c r="D340" t="s">
        <v>154</v>
      </c>
      <c r="E340" s="469">
        <v>3</v>
      </c>
      <c r="F340" s="470">
        <v>42</v>
      </c>
      <c r="G340">
        <v>1</v>
      </c>
      <c r="H340">
        <v>1</v>
      </c>
      <c r="I340" s="471">
        <f t="shared" si="16"/>
        <v>0.47039166666666665</v>
      </c>
      <c r="J340" s="472">
        <v>0.36503333333333332</v>
      </c>
      <c r="K340" s="472">
        <v>0.44336666666666663</v>
      </c>
      <c r="L340" s="472">
        <v>0.58906666666666663</v>
      </c>
      <c r="M340" s="472">
        <v>0.48410000000000003</v>
      </c>
      <c r="N340" s="471">
        <f t="shared" si="17"/>
        <v>0.47039166666666665</v>
      </c>
      <c r="O340" s="472">
        <v>0.36503333333333332</v>
      </c>
      <c r="P340" s="472">
        <v>0.44336666666666663</v>
      </c>
      <c r="Q340" s="472">
        <v>0.58906666666666663</v>
      </c>
      <c r="R340" s="472">
        <v>0.48410000000000003</v>
      </c>
      <c r="S340" s="152">
        <v>0.01</v>
      </c>
      <c r="T340" s="152">
        <v>0.02</v>
      </c>
      <c r="U340" s="473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4" t="s">
        <v>24</v>
      </c>
    </row>
    <row r="341" spans="1:27" ht="14.45" hidden="1">
      <c r="A341" s="24">
        <v>1340</v>
      </c>
      <c r="B341" s="24">
        <v>1340</v>
      </c>
      <c r="C341" s="468" t="s">
        <v>737</v>
      </c>
      <c r="D341" t="s">
        <v>151</v>
      </c>
      <c r="E341" s="469">
        <v>2</v>
      </c>
      <c r="F341" s="470">
        <v>3.0680000000000001</v>
      </c>
      <c r="G341">
        <v>1</v>
      </c>
      <c r="H341">
        <v>1</v>
      </c>
      <c r="I341" s="471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1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2">
        <v>0.04</v>
      </c>
      <c r="T341" s="152">
        <v>0</v>
      </c>
      <c r="U341" s="473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4" t="s">
        <v>25</v>
      </c>
    </row>
    <row r="342" spans="1:27" ht="14.45">
      <c r="A342" s="24">
        <v>1341</v>
      </c>
      <c r="B342" s="24">
        <v>1341</v>
      </c>
      <c r="C342" s="468" t="s">
        <v>738</v>
      </c>
      <c r="D342" t="s">
        <v>154</v>
      </c>
      <c r="E342" s="469">
        <v>3</v>
      </c>
      <c r="F342" s="470">
        <v>21.84</v>
      </c>
      <c r="G342">
        <v>1</v>
      </c>
      <c r="H342">
        <v>1</v>
      </c>
      <c r="I342" s="471">
        <f t="shared" si="16"/>
        <v>0.47039166666666665</v>
      </c>
      <c r="J342" s="472">
        <v>0.36503333333333332</v>
      </c>
      <c r="K342" s="472">
        <v>0.44336666666666663</v>
      </c>
      <c r="L342" s="472">
        <v>0.58906666666666663</v>
      </c>
      <c r="M342" s="472">
        <v>0.48410000000000003</v>
      </c>
      <c r="N342" s="471">
        <f t="shared" si="17"/>
        <v>0.47039166666666665</v>
      </c>
      <c r="O342" s="472">
        <v>0.36503333333333332</v>
      </c>
      <c r="P342" s="472">
        <v>0.44336666666666663</v>
      </c>
      <c r="Q342" s="472">
        <v>0.58906666666666663</v>
      </c>
      <c r="R342" s="472">
        <v>0.48410000000000003</v>
      </c>
      <c r="S342" s="152">
        <v>0.01</v>
      </c>
      <c r="T342" s="152">
        <v>0.02</v>
      </c>
      <c r="U342" s="473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4" t="s">
        <v>24</v>
      </c>
    </row>
    <row r="343" spans="1:27" ht="14.45">
      <c r="A343" s="24">
        <v>1342</v>
      </c>
      <c r="B343" s="24">
        <v>1342</v>
      </c>
      <c r="C343" s="468" t="s">
        <v>739</v>
      </c>
      <c r="D343" t="s">
        <v>154</v>
      </c>
      <c r="E343" s="469">
        <v>3</v>
      </c>
      <c r="F343" s="470">
        <v>30</v>
      </c>
      <c r="G343">
        <v>1</v>
      </c>
      <c r="H343">
        <v>1</v>
      </c>
      <c r="I343" s="471">
        <f t="shared" si="16"/>
        <v>0.47039166666666665</v>
      </c>
      <c r="J343" s="472">
        <v>0.36503333333333332</v>
      </c>
      <c r="K343" s="472">
        <v>0.44336666666666663</v>
      </c>
      <c r="L343" s="472">
        <v>0.58906666666666663</v>
      </c>
      <c r="M343" s="472">
        <v>0.48410000000000003</v>
      </c>
      <c r="N343" s="471">
        <f t="shared" si="17"/>
        <v>0.47039166666666665</v>
      </c>
      <c r="O343" s="472">
        <v>0.36503333333333332</v>
      </c>
      <c r="P343" s="472">
        <v>0.44336666666666663</v>
      </c>
      <c r="Q343" s="472">
        <v>0.58906666666666663</v>
      </c>
      <c r="R343" s="472">
        <v>0.48410000000000003</v>
      </c>
      <c r="S343" s="152">
        <v>0.01</v>
      </c>
      <c r="T343" s="152">
        <v>0.02</v>
      </c>
      <c r="U343" s="473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4" t="s">
        <v>24</v>
      </c>
    </row>
    <row r="344" spans="1:27" ht="14.45" hidden="1">
      <c r="A344" s="24">
        <v>1343</v>
      </c>
      <c r="B344" s="24">
        <v>1343</v>
      </c>
      <c r="C344" s="468" t="s">
        <v>740</v>
      </c>
      <c r="D344" t="s">
        <v>154</v>
      </c>
      <c r="E344" s="469">
        <v>3</v>
      </c>
      <c r="F344" s="470">
        <v>30</v>
      </c>
      <c r="G344">
        <v>1</v>
      </c>
      <c r="H344">
        <v>1</v>
      </c>
      <c r="I344" s="471">
        <f t="shared" si="16"/>
        <v>0.47039166666666665</v>
      </c>
      <c r="J344" s="472">
        <v>0.36503333333333332</v>
      </c>
      <c r="K344" s="472">
        <v>0.44336666666666663</v>
      </c>
      <c r="L344" s="472">
        <v>0.58906666666666663</v>
      </c>
      <c r="M344" s="472">
        <v>0.48410000000000003</v>
      </c>
      <c r="N344" s="471">
        <f t="shared" si="17"/>
        <v>0.47039166666666665</v>
      </c>
      <c r="O344" s="472">
        <v>0.36503333333333332</v>
      </c>
      <c r="P344" s="472">
        <v>0.44336666666666663</v>
      </c>
      <c r="Q344" s="472">
        <v>0.58906666666666663</v>
      </c>
      <c r="R344" s="472">
        <v>0.48410000000000003</v>
      </c>
      <c r="S344" s="152">
        <v>0.01</v>
      </c>
      <c r="T344" s="152">
        <v>0.02</v>
      </c>
      <c r="U344" s="473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4" t="s">
        <v>24</v>
      </c>
    </row>
    <row r="345" spans="1:27" ht="14.45">
      <c r="A345" s="24">
        <v>1344</v>
      </c>
      <c r="B345" s="24">
        <v>1344</v>
      </c>
      <c r="C345" s="468" t="s">
        <v>741</v>
      </c>
      <c r="D345" t="s">
        <v>154</v>
      </c>
      <c r="E345" s="469">
        <v>3</v>
      </c>
      <c r="F345" s="470">
        <v>28.56</v>
      </c>
      <c r="G345">
        <v>1</v>
      </c>
      <c r="H345">
        <v>1</v>
      </c>
      <c r="I345" s="471">
        <f t="shared" si="16"/>
        <v>0.47039166666666665</v>
      </c>
      <c r="J345" s="472">
        <v>0.36503333333333332</v>
      </c>
      <c r="K345" s="472">
        <v>0.44336666666666663</v>
      </c>
      <c r="L345" s="472">
        <v>0.58906666666666663</v>
      </c>
      <c r="M345" s="472">
        <v>0.48410000000000003</v>
      </c>
      <c r="N345" s="471">
        <f t="shared" si="17"/>
        <v>0.47039166666666665</v>
      </c>
      <c r="O345" s="472">
        <v>0.36503333333333332</v>
      </c>
      <c r="P345" s="472">
        <v>0.44336666666666663</v>
      </c>
      <c r="Q345" s="472">
        <v>0.58906666666666663</v>
      </c>
      <c r="R345" s="472">
        <v>0.48410000000000003</v>
      </c>
      <c r="S345" s="152">
        <v>0.01</v>
      </c>
      <c r="T345" s="152">
        <v>0.02</v>
      </c>
      <c r="U345" s="473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4" t="s">
        <v>24</v>
      </c>
    </row>
    <row r="346" spans="1:27" ht="14.45" hidden="1">
      <c r="A346" s="24">
        <v>1345</v>
      </c>
      <c r="B346" s="24">
        <v>1345</v>
      </c>
      <c r="C346" s="468" t="s">
        <v>742</v>
      </c>
      <c r="D346" t="s">
        <v>151</v>
      </c>
      <c r="E346" s="469">
        <v>2</v>
      </c>
      <c r="F346" s="470">
        <v>70</v>
      </c>
      <c r="G346">
        <v>1</v>
      </c>
      <c r="H346">
        <v>1</v>
      </c>
      <c r="I346" s="471">
        <f t="shared" si="16"/>
        <v>0.40033333333333337</v>
      </c>
      <c r="J346" s="152">
        <v>0.3706666666666667</v>
      </c>
      <c r="K346" s="152">
        <v>0.3666666666666667</v>
      </c>
      <c r="L346" s="152">
        <v>0.44799999999999995</v>
      </c>
      <c r="M346" s="152">
        <v>0.41600000000000009</v>
      </c>
      <c r="N346" s="471">
        <f t="shared" si="17"/>
        <v>0.40033333333333337</v>
      </c>
      <c r="O346" s="152">
        <v>0.3706666666666667</v>
      </c>
      <c r="P346" s="152">
        <v>0.3666666666666667</v>
      </c>
      <c r="Q346" s="152">
        <v>0.44799999999999995</v>
      </c>
      <c r="R346" s="152">
        <v>0.41600000000000009</v>
      </c>
      <c r="S346" s="152">
        <v>0.01</v>
      </c>
      <c r="T346" s="152">
        <v>0.02</v>
      </c>
      <c r="U346" s="473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4" t="s">
        <v>24</v>
      </c>
    </row>
    <row r="347" spans="1:27" ht="14.45">
      <c r="A347" s="24">
        <v>1346</v>
      </c>
      <c r="B347" s="24">
        <v>1346</v>
      </c>
      <c r="C347" s="468" t="s">
        <v>743</v>
      </c>
      <c r="D347" t="s">
        <v>154</v>
      </c>
      <c r="E347" s="469">
        <v>3</v>
      </c>
      <c r="F347" s="470">
        <v>27.3</v>
      </c>
      <c r="G347">
        <v>1</v>
      </c>
      <c r="H347">
        <v>1</v>
      </c>
      <c r="I347" s="471">
        <f t="shared" si="16"/>
        <v>0.47039166666666665</v>
      </c>
      <c r="J347" s="472">
        <v>0.36503333333333332</v>
      </c>
      <c r="K347" s="472">
        <v>0.44336666666666663</v>
      </c>
      <c r="L347" s="472">
        <v>0.58906666666666663</v>
      </c>
      <c r="M347" s="472">
        <v>0.48410000000000003</v>
      </c>
      <c r="N347" s="471">
        <f t="shared" si="17"/>
        <v>0.47039166666666665</v>
      </c>
      <c r="O347" s="472">
        <v>0.36503333333333332</v>
      </c>
      <c r="P347" s="472">
        <v>0.44336666666666663</v>
      </c>
      <c r="Q347" s="472">
        <v>0.58906666666666663</v>
      </c>
      <c r="R347" s="472">
        <v>0.48410000000000003</v>
      </c>
      <c r="S347" s="152">
        <v>0.01</v>
      </c>
      <c r="T347" s="152">
        <v>0.02</v>
      </c>
      <c r="U347" s="473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4" t="s">
        <v>24</v>
      </c>
    </row>
    <row r="348" spans="1:27" ht="14.45">
      <c r="A348" s="24">
        <v>1347</v>
      </c>
      <c r="B348" s="24">
        <v>1347</v>
      </c>
      <c r="C348" s="468" t="s">
        <v>744</v>
      </c>
      <c r="D348" t="s">
        <v>154</v>
      </c>
      <c r="E348" s="469">
        <v>3</v>
      </c>
      <c r="F348" s="470">
        <v>28.2</v>
      </c>
      <c r="G348">
        <v>1</v>
      </c>
      <c r="H348">
        <v>1</v>
      </c>
      <c r="I348" s="471">
        <f t="shared" si="16"/>
        <v>0.47039166666666665</v>
      </c>
      <c r="J348" s="472">
        <v>0.36503333333333332</v>
      </c>
      <c r="K348" s="472">
        <v>0.44336666666666663</v>
      </c>
      <c r="L348" s="472">
        <v>0.58906666666666663</v>
      </c>
      <c r="M348" s="472">
        <v>0.48410000000000003</v>
      </c>
      <c r="N348" s="471">
        <f t="shared" si="17"/>
        <v>0.47039166666666665</v>
      </c>
      <c r="O348" s="472">
        <v>0.36503333333333332</v>
      </c>
      <c r="P348" s="472">
        <v>0.44336666666666663</v>
      </c>
      <c r="Q348" s="472">
        <v>0.58906666666666663</v>
      </c>
      <c r="R348" s="472">
        <v>0.48410000000000003</v>
      </c>
      <c r="S348" s="152">
        <v>0.01</v>
      </c>
      <c r="T348" s="152">
        <v>0.02</v>
      </c>
      <c r="U348" s="473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4" t="s">
        <v>24</v>
      </c>
    </row>
    <row r="349" spans="1:27" ht="14.45">
      <c r="A349" s="24">
        <v>1348</v>
      </c>
      <c r="B349" s="24">
        <v>1348</v>
      </c>
      <c r="C349" s="468" t="s">
        <v>745</v>
      </c>
      <c r="D349" t="s">
        <v>154</v>
      </c>
      <c r="E349" s="469">
        <v>3</v>
      </c>
      <c r="F349" s="470">
        <v>31.5</v>
      </c>
      <c r="G349">
        <v>1</v>
      </c>
      <c r="H349">
        <v>1</v>
      </c>
      <c r="I349" s="471">
        <f t="shared" si="16"/>
        <v>0.47039166666666665</v>
      </c>
      <c r="J349" s="472">
        <v>0.36503333333333332</v>
      </c>
      <c r="K349" s="472">
        <v>0.44336666666666663</v>
      </c>
      <c r="L349" s="472">
        <v>0.58906666666666663</v>
      </c>
      <c r="M349" s="472">
        <v>0.48410000000000003</v>
      </c>
      <c r="N349" s="471">
        <f t="shared" si="17"/>
        <v>0.47039166666666665</v>
      </c>
      <c r="O349" s="472">
        <v>0.36503333333333332</v>
      </c>
      <c r="P349" s="472">
        <v>0.44336666666666663</v>
      </c>
      <c r="Q349" s="472">
        <v>0.58906666666666663</v>
      </c>
      <c r="R349" s="472">
        <v>0.48410000000000003</v>
      </c>
      <c r="S349" s="152">
        <v>0.01</v>
      </c>
      <c r="T349" s="152">
        <v>0.02</v>
      </c>
      <c r="U349" s="473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4" t="s">
        <v>24</v>
      </c>
    </row>
    <row r="350" spans="1:27" ht="14.45">
      <c r="A350" s="24">
        <v>1349</v>
      </c>
      <c r="B350" s="24">
        <v>1349</v>
      </c>
      <c r="C350" s="468" t="s">
        <v>746</v>
      </c>
      <c r="D350" t="s">
        <v>154</v>
      </c>
      <c r="E350" s="469">
        <v>3</v>
      </c>
      <c r="F350" s="470">
        <v>30</v>
      </c>
      <c r="G350">
        <v>1</v>
      </c>
      <c r="H350">
        <v>1</v>
      </c>
      <c r="I350" s="471">
        <f t="shared" si="16"/>
        <v>0.47039166666666665</v>
      </c>
      <c r="J350" s="472">
        <v>0.36503333333333332</v>
      </c>
      <c r="K350" s="472">
        <v>0.44336666666666663</v>
      </c>
      <c r="L350" s="472">
        <v>0.58906666666666663</v>
      </c>
      <c r="M350" s="472">
        <v>0.48410000000000003</v>
      </c>
      <c r="N350" s="471">
        <f t="shared" si="17"/>
        <v>0.47039166666666665</v>
      </c>
      <c r="O350" s="472">
        <v>0.36503333333333332</v>
      </c>
      <c r="P350" s="472">
        <v>0.44336666666666663</v>
      </c>
      <c r="Q350" s="472">
        <v>0.58906666666666663</v>
      </c>
      <c r="R350" s="472">
        <v>0.48410000000000003</v>
      </c>
      <c r="S350" s="152">
        <v>0.01</v>
      </c>
      <c r="T350" s="152">
        <v>0.02</v>
      </c>
      <c r="U350" s="473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4" t="s">
        <v>24</v>
      </c>
    </row>
    <row r="351" spans="1:27" ht="14.45">
      <c r="A351" s="24">
        <v>1350</v>
      </c>
      <c r="B351" s="24">
        <v>1350</v>
      </c>
      <c r="C351" s="468" t="s">
        <v>747</v>
      </c>
      <c r="D351" t="s">
        <v>154</v>
      </c>
      <c r="E351" s="469">
        <v>3</v>
      </c>
      <c r="F351" s="470">
        <v>30</v>
      </c>
      <c r="G351">
        <v>1</v>
      </c>
      <c r="H351">
        <v>1</v>
      </c>
      <c r="I351" s="471">
        <f t="shared" si="16"/>
        <v>0.47039166666666665</v>
      </c>
      <c r="J351" s="472">
        <v>0.36503333333333332</v>
      </c>
      <c r="K351" s="472">
        <v>0.44336666666666663</v>
      </c>
      <c r="L351" s="472">
        <v>0.58906666666666663</v>
      </c>
      <c r="M351" s="472">
        <v>0.48410000000000003</v>
      </c>
      <c r="N351" s="471">
        <f t="shared" si="17"/>
        <v>0.47039166666666665</v>
      </c>
      <c r="O351" s="472">
        <v>0.36503333333333332</v>
      </c>
      <c r="P351" s="472">
        <v>0.44336666666666663</v>
      </c>
      <c r="Q351" s="472">
        <v>0.58906666666666663</v>
      </c>
      <c r="R351" s="472">
        <v>0.48410000000000003</v>
      </c>
      <c r="S351" s="152">
        <v>0.01</v>
      </c>
      <c r="T351" s="152">
        <v>0.02</v>
      </c>
      <c r="U351" s="473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4" t="s">
        <v>24</v>
      </c>
    </row>
    <row r="352" spans="1:27" ht="14.45">
      <c r="A352" s="24">
        <v>1351</v>
      </c>
      <c r="B352" s="24">
        <v>1351</v>
      </c>
      <c r="C352" s="468" t="s">
        <v>748</v>
      </c>
      <c r="D352" t="s">
        <v>154</v>
      </c>
      <c r="E352" s="469">
        <v>3</v>
      </c>
      <c r="F352" s="470">
        <v>30</v>
      </c>
      <c r="G352">
        <v>1</v>
      </c>
      <c r="H352">
        <v>1</v>
      </c>
      <c r="I352" s="471">
        <f t="shared" si="16"/>
        <v>0.47039166666666665</v>
      </c>
      <c r="J352" s="472">
        <v>0.36503333333333332</v>
      </c>
      <c r="K352" s="472">
        <v>0.44336666666666663</v>
      </c>
      <c r="L352" s="472">
        <v>0.58906666666666663</v>
      </c>
      <c r="M352" s="472">
        <v>0.48410000000000003</v>
      </c>
      <c r="N352" s="471">
        <f t="shared" si="17"/>
        <v>0.47039166666666665</v>
      </c>
      <c r="O352" s="472">
        <v>0.36503333333333332</v>
      </c>
      <c r="P352" s="472">
        <v>0.44336666666666663</v>
      </c>
      <c r="Q352" s="472">
        <v>0.58906666666666663</v>
      </c>
      <c r="R352" s="472">
        <v>0.48410000000000003</v>
      </c>
      <c r="S352" s="152">
        <v>0.01</v>
      </c>
      <c r="T352" s="152">
        <v>0.02</v>
      </c>
      <c r="U352" s="473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4" t="s">
        <v>24</v>
      </c>
    </row>
    <row r="353" spans="1:27" ht="14.45">
      <c r="A353" s="24">
        <v>1352</v>
      </c>
      <c r="B353" s="24">
        <v>1352</v>
      </c>
      <c r="C353" s="468" t="s">
        <v>749</v>
      </c>
      <c r="D353" t="s">
        <v>154</v>
      </c>
      <c r="E353" s="469">
        <v>3</v>
      </c>
      <c r="F353" s="470">
        <v>27</v>
      </c>
      <c r="G353">
        <v>1</v>
      </c>
      <c r="H353">
        <v>1</v>
      </c>
      <c r="I353" s="471">
        <f t="shared" si="16"/>
        <v>0.47039166666666665</v>
      </c>
      <c r="J353" s="472">
        <v>0.36503333333333332</v>
      </c>
      <c r="K353" s="472">
        <v>0.44336666666666663</v>
      </c>
      <c r="L353" s="472">
        <v>0.58906666666666663</v>
      </c>
      <c r="M353" s="472">
        <v>0.48410000000000003</v>
      </c>
      <c r="N353" s="471">
        <f t="shared" si="17"/>
        <v>0.47039166666666665</v>
      </c>
      <c r="O353" s="472">
        <v>0.36503333333333332</v>
      </c>
      <c r="P353" s="472">
        <v>0.44336666666666663</v>
      </c>
      <c r="Q353" s="472">
        <v>0.58906666666666663</v>
      </c>
      <c r="R353" s="472">
        <v>0.48410000000000003</v>
      </c>
      <c r="S353" s="152">
        <v>0.01</v>
      </c>
      <c r="T353" s="152">
        <v>0.02</v>
      </c>
      <c r="U353" s="473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4" t="s">
        <v>24</v>
      </c>
    </row>
    <row r="354" spans="1:27" ht="14.45">
      <c r="A354" s="24">
        <v>1353</v>
      </c>
      <c r="B354" s="24">
        <v>1353</v>
      </c>
      <c r="C354" s="468" t="s">
        <v>750</v>
      </c>
      <c r="D354" t="s">
        <v>154</v>
      </c>
      <c r="E354" s="469">
        <v>3</v>
      </c>
      <c r="F354" s="470">
        <v>8</v>
      </c>
      <c r="G354">
        <v>1</v>
      </c>
      <c r="H354">
        <v>1</v>
      </c>
      <c r="I354" s="471">
        <f t="shared" si="16"/>
        <v>0.47039166666666665</v>
      </c>
      <c r="J354" s="472">
        <v>0.36503333333333332</v>
      </c>
      <c r="K354" s="472">
        <v>0.44336666666666663</v>
      </c>
      <c r="L354" s="472">
        <v>0.58906666666666663</v>
      </c>
      <c r="M354" s="472">
        <v>0.48410000000000003</v>
      </c>
      <c r="N354" s="471">
        <f t="shared" si="17"/>
        <v>0.47039166666666665</v>
      </c>
      <c r="O354" s="472">
        <v>0.36503333333333332</v>
      </c>
      <c r="P354" s="472">
        <v>0.44336666666666663</v>
      </c>
      <c r="Q354" s="472">
        <v>0.58906666666666663</v>
      </c>
      <c r="R354" s="472">
        <v>0.48410000000000003</v>
      </c>
      <c r="S354" s="152">
        <v>0.01</v>
      </c>
      <c r="T354" s="152">
        <v>0.02</v>
      </c>
      <c r="U354" s="473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4" t="s">
        <v>24</v>
      </c>
    </row>
    <row r="355" spans="1:27" ht="14.45">
      <c r="A355" s="24">
        <v>1354</v>
      </c>
      <c r="B355" s="24">
        <v>1354</v>
      </c>
      <c r="C355" s="468" t="s">
        <v>751</v>
      </c>
      <c r="D355" t="s">
        <v>154</v>
      </c>
      <c r="E355" s="469">
        <v>3</v>
      </c>
      <c r="F355" s="470">
        <v>29.4</v>
      </c>
      <c r="G355">
        <v>1</v>
      </c>
      <c r="H355">
        <v>1</v>
      </c>
      <c r="I355" s="471">
        <f t="shared" si="16"/>
        <v>0.47039166666666665</v>
      </c>
      <c r="J355" s="472">
        <v>0.36503333333333332</v>
      </c>
      <c r="K355" s="472">
        <v>0.44336666666666663</v>
      </c>
      <c r="L355" s="472">
        <v>0.58906666666666663</v>
      </c>
      <c r="M355" s="472">
        <v>0.48410000000000003</v>
      </c>
      <c r="N355" s="471">
        <f t="shared" si="17"/>
        <v>0.47039166666666665</v>
      </c>
      <c r="O355" s="472">
        <v>0.36503333333333332</v>
      </c>
      <c r="P355" s="472">
        <v>0.44336666666666663</v>
      </c>
      <c r="Q355" s="472">
        <v>0.58906666666666663</v>
      </c>
      <c r="R355" s="472">
        <v>0.48410000000000003</v>
      </c>
      <c r="S355" s="152">
        <v>0.01</v>
      </c>
      <c r="T355" s="152">
        <v>0.02</v>
      </c>
      <c r="U355" s="473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4" t="s">
        <v>24</v>
      </c>
    </row>
    <row r="356" spans="1:27" ht="14.45">
      <c r="A356" s="24">
        <v>1355</v>
      </c>
      <c r="B356" s="24">
        <v>1355</v>
      </c>
      <c r="C356" s="468" t="s">
        <v>752</v>
      </c>
      <c r="D356" t="s">
        <v>154</v>
      </c>
      <c r="E356" s="469">
        <v>3</v>
      </c>
      <c r="F356" s="470">
        <v>27.3</v>
      </c>
      <c r="G356">
        <v>1</v>
      </c>
      <c r="H356">
        <v>1</v>
      </c>
      <c r="I356" s="471">
        <f t="shared" si="16"/>
        <v>0.47039166666666665</v>
      </c>
      <c r="J356" s="472">
        <v>0.36503333333333332</v>
      </c>
      <c r="K356" s="472">
        <v>0.44336666666666663</v>
      </c>
      <c r="L356" s="472">
        <v>0.58906666666666663</v>
      </c>
      <c r="M356" s="472">
        <v>0.48410000000000003</v>
      </c>
      <c r="N356" s="471">
        <f t="shared" si="17"/>
        <v>0.47039166666666665</v>
      </c>
      <c r="O356" s="472">
        <v>0.36503333333333332</v>
      </c>
      <c r="P356" s="472">
        <v>0.44336666666666663</v>
      </c>
      <c r="Q356" s="472">
        <v>0.58906666666666663</v>
      </c>
      <c r="R356" s="472">
        <v>0.48410000000000003</v>
      </c>
      <c r="S356" s="152">
        <v>0.01</v>
      </c>
      <c r="T356" s="152">
        <v>0.02</v>
      </c>
      <c r="U356" s="473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4" t="s">
        <v>24</v>
      </c>
    </row>
    <row r="357" spans="1:27" ht="14.45">
      <c r="A357" s="24">
        <v>1356</v>
      </c>
      <c r="B357" s="24">
        <v>1356</v>
      </c>
      <c r="C357" s="468" t="s">
        <v>753</v>
      </c>
      <c r="D357" t="s">
        <v>154</v>
      </c>
      <c r="E357" s="469">
        <v>3</v>
      </c>
      <c r="F357" s="470">
        <v>25.2</v>
      </c>
      <c r="G357">
        <v>1</v>
      </c>
      <c r="H357">
        <v>1</v>
      </c>
      <c r="I357" s="471">
        <f t="shared" si="16"/>
        <v>0.47039166666666665</v>
      </c>
      <c r="J357" s="472">
        <v>0.36503333333333332</v>
      </c>
      <c r="K357" s="472">
        <v>0.44336666666666663</v>
      </c>
      <c r="L357" s="472">
        <v>0.58906666666666663</v>
      </c>
      <c r="M357" s="472">
        <v>0.48410000000000003</v>
      </c>
      <c r="N357" s="471">
        <f t="shared" si="17"/>
        <v>0.47039166666666665</v>
      </c>
      <c r="O357" s="472">
        <v>0.36503333333333332</v>
      </c>
      <c r="P357" s="472">
        <v>0.44336666666666663</v>
      </c>
      <c r="Q357" s="472">
        <v>0.58906666666666663</v>
      </c>
      <c r="R357" s="472">
        <v>0.48410000000000003</v>
      </c>
      <c r="S357" s="152">
        <v>0.01</v>
      </c>
      <c r="T357" s="152">
        <v>0.02</v>
      </c>
      <c r="U357" s="473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4" t="s">
        <v>24</v>
      </c>
    </row>
    <row r="358" spans="1:27" ht="14.45">
      <c r="A358" s="24">
        <v>1357</v>
      </c>
      <c r="B358" s="24">
        <v>1357</v>
      </c>
      <c r="C358" s="468" t="s">
        <v>754</v>
      </c>
      <c r="D358" t="s">
        <v>154</v>
      </c>
      <c r="E358" s="469">
        <v>3</v>
      </c>
      <c r="F358" s="470">
        <v>25.2</v>
      </c>
      <c r="G358">
        <v>1</v>
      </c>
      <c r="H358">
        <v>1</v>
      </c>
      <c r="I358" s="471">
        <f t="shared" si="16"/>
        <v>0.47039166666666665</v>
      </c>
      <c r="J358" s="472">
        <v>0.36503333333333332</v>
      </c>
      <c r="K358" s="472">
        <v>0.44336666666666663</v>
      </c>
      <c r="L358" s="472">
        <v>0.58906666666666663</v>
      </c>
      <c r="M358" s="472">
        <v>0.48410000000000003</v>
      </c>
      <c r="N358" s="471">
        <f t="shared" si="17"/>
        <v>0.47039166666666665</v>
      </c>
      <c r="O358" s="472">
        <v>0.36503333333333332</v>
      </c>
      <c r="P358" s="472">
        <v>0.44336666666666663</v>
      </c>
      <c r="Q358" s="472">
        <v>0.58906666666666663</v>
      </c>
      <c r="R358" s="472">
        <v>0.48410000000000003</v>
      </c>
      <c r="S358" s="152">
        <v>0.01</v>
      </c>
      <c r="T358" s="152">
        <v>0.02</v>
      </c>
      <c r="U358" s="473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4" t="s">
        <v>24</v>
      </c>
    </row>
    <row r="359" spans="1:27" ht="14.45">
      <c r="A359" s="24">
        <v>1358</v>
      </c>
      <c r="B359" s="24">
        <v>1358</v>
      </c>
      <c r="C359" s="468" t="s">
        <v>755</v>
      </c>
      <c r="D359" t="s">
        <v>154</v>
      </c>
      <c r="E359" s="469">
        <v>3</v>
      </c>
      <c r="F359" s="470">
        <v>29.4</v>
      </c>
      <c r="G359">
        <v>1</v>
      </c>
      <c r="H359">
        <v>1</v>
      </c>
      <c r="I359" s="471">
        <f t="shared" si="16"/>
        <v>0.47039166666666665</v>
      </c>
      <c r="J359" s="472">
        <v>0.36503333333333332</v>
      </c>
      <c r="K359" s="472">
        <v>0.44336666666666663</v>
      </c>
      <c r="L359" s="472">
        <v>0.58906666666666663</v>
      </c>
      <c r="M359" s="472">
        <v>0.48410000000000003</v>
      </c>
      <c r="N359" s="471">
        <f t="shared" si="17"/>
        <v>0.47039166666666665</v>
      </c>
      <c r="O359" s="472">
        <v>0.36503333333333332</v>
      </c>
      <c r="P359" s="472">
        <v>0.44336666666666663</v>
      </c>
      <c r="Q359" s="472">
        <v>0.58906666666666663</v>
      </c>
      <c r="R359" s="472">
        <v>0.48410000000000003</v>
      </c>
      <c r="S359" s="152">
        <v>0.01</v>
      </c>
      <c r="T359" s="152">
        <v>0.02</v>
      </c>
      <c r="U359" s="473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4" t="s">
        <v>24</v>
      </c>
    </row>
    <row r="360" spans="1:27" ht="14.45">
      <c r="A360" s="24">
        <v>1359</v>
      </c>
      <c r="B360" s="24">
        <v>1359</v>
      </c>
      <c r="C360" s="468" t="s">
        <v>756</v>
      </c>
      <c r="D360" t="s">
        <v>154</v>
      </c>
      <c r="E360" s="469">
        <v>3</v>
      </c>
      <c r="F360" s="470">
        <v>20</v>
      </c>
      <c r="G360">
        <v>1</v>
      </c>
      <c r="H360">
        <v>1</v>
      </c>
      <c r="I360" s="471">
        <f t="shared" si="16"/>
        <v>0.47039166666666665</v>
      </c>
      <c r="J360" s="472">
        <v>0.36503333333333332</v>
      </c>
      <c r="K360" s="472">
        <v>0.44336666666666663</v>
      </c>
      <c r="L360" s="472">
        <v>0.58906666666666663</v>
      </c>
      <c r="M360" s="472">
        <v>0.48410000000000003</v>
      </c>
      <c r="N360" s="471">
        <f t="shared" si="17"/>
        <v>0.47039166666666665</v>
      </c>
      <c r="O360" s="472">
        <v>0.36503333333333332</v>
      </c>
      <c r="P360" s="472">
        <v>0.44336666666666663</v>
      </c>
      <c r="Q360" s="472">
        <v>0.58906666666666663</v>
      </c>
      <c r="R360" s="472">
        <v>0.48410000000000003</v>
      </c>
      <c r="S360" s="152">
        <v>0.01</v>
      </c>
      <c r="T360" s="152">
        <v>0.02</v>
      </c>
      <c r="U360" s="473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4" t="s">
        <v>24</v>
      </c>
    </row>
    <row r="361" spans="1:27" ht="14.45" hidden="1">
      <c r="A361" s="24">
        <v>1360</v>
      </c>
      <c r="B361" s="24">
        <v>1360</v>
      </c>
      <c r="C361" s="468" t="s">
        <v>757</v>
      </c>
      <c r="D361" t="s">
        <v>151</v>
      </c>
      <c r="E361" s="469">
        <v>2</v>
      </c>
      <c r="F361" s="470">
        <v>8</v>
      </c>
      <c r="G361">
        <v>1</v>
      </c>
      <c r="H361">
        <v>1</v>
      </c>
      <c r="I361" s="471">
        <f t="shared" si="16"/>
        <v>0.40033333333333337</v>
      </c>
      <c r="J361" s="152">
        <v>0.3706666666666667</v>
      </c>
      <c r="K361" s="152">
        <v>0.3666666666666667</v>
      </c>
      <c r="L361" s="152">
        <v>0.44799999999999995</v>
      </c>
      <c r="M361" s="152">
        <v>0.41600000000000009</v>
      </c>
      <c r="N361" s="471">
        <f t="shared" si="17"/>
        <v>0.40033333333333337</v>
      </c>
      <c r="O361" s="152">
        <v>0.3706666666666667</v>
      </c>
      <c r="P361" s="152">
        <v>0.3666666666666667</v>
      </c>
      <c r="Q361" s="152">
        <v>0.44799999999999995</v>
      </c>
      <c r="R361" s="152">
        <v>0.41600000000000009</v>
      </c>
      <c r="S361" s="152">
        <v>0.01</v>
      </c>
      <c r="T361" s="152">
        <v>0.02</v>
      </c>
      <c r="U361" s="473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4" t="s">
        <v>24</v>
      </c>
    </row>
    <row r="362" spans="1:27" ht="14.45" hidden="1">
      <c r="A362" s="24">
        <v>1361</v>
      </c>
      <c r="B362" s="24">
        <v>1361</v>
      </c>
      <c r="C362" s="468" t="s">
        <v>758</v>
      </c>
      <c r="D362" t="s">
        <v>151</v>
      </c>
      <c r="E362" s="469">
        <v>2</v>
      </c>
      <c r="F362" s="470">
        <v>20</v>
      </c>
      <c r="G362">
        <v>1</v>
      </c>
      <c r="H362">
        <v>1</v>
      </c>
      <c r="I362" s="471">
        <f t="shared" si="16"/>
        <v>0.40033333333333337</v>
      </c>
      <c r="J362" s="152">
        <v>0.3706666666666667</v>
      </c>
      <c r="K362" s="152">
        <v>0.3666666666666667</v>
      </c>
      <c r="L362" s="152">
        <v>0.44799999999999995</v>
      </c>
      <c r="M362" s="152">
        <v>0.41600000000000009</v>
      </c>
      <c r="N362" s="471">
        <f t="shared" si="17"/>
        <v>0.40033333333333337</v>
      </c>
      <c r="O362" s="152">
        <v>0.3706666666666667</v>
      </c>
      <c r="P362" s="152">
        <v>0.3666666666666667</v>
      </c>
      <c r="Q362" s="152">
        <v>0.44799999999999995</v>
      </c>
      <c r="R362" s="152">
        <v>0.41600000000000009</v>
      </c>
      <c r="S362" s="152">
        <v>0.01</v>
      </c>
      <c r="T362" s="152">
        <v>0.02</v>
      </c>
      <c r="U362" s="473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4" t="s">
        <v>24</v>
      </c>
    </row>
    <row r="363" spans="1:27" ht="14.45" hidden="1">
      <c r="A363" s="24">
        <v>1362</v>
      </c>
      <c r="B363" s="24">
        <v>1362</v>
      </c>
      <c r="C363" s="468" t="s">
        <v>759</v>
      </c>
      <c r="D363" t="s">
        <v>151</v>
      </c>
      <c r="E363" s="469">
        <v>2</v>
      </c>
      <c r="F363" s="470">
        <v>14</v>
      </c>
      <c r="G363">
        <v>1</v>
      </c>
      <c r="H363">
        <v>1</v>
      </c>
      <c r="I363" s="471">
        <f t="shared" si="16"/>
        <v>0.40033333333333337</v>
      </c>
      <c r="J363" s="152">
        <v>0.3706666666666667</v>
      </c>
      <c r="K363" s="152">
        <v>0.3666666666666667</v>
      </c>
      <c r="L363" s="152">
        <v>0.44799999999999995</v>
      </c>
      <c r="M363" s="152">
        <v>0.41600000000000009</v>
      </c>
      <c r="N363" s="471">
        <f t="shared" si="17"/>
        <v>0.40033333333333337</v>
      </c>
      <c r="O363" s="152">
        <v>0.3706666666666667</v>
      </c>
      <c r="P363" s="152">
        <v>0.3666666666666667</v>
      </c>
      <c r="Q363" s="152">
        <v>0.44799999999999995</v>
      </c>
      <c r="R363" s="152">
        <v>0.41600000000000009</v>
      </c>
      <c r="S363" s="152">
        <v>0.01</v>
      </c>
      <c r="T363" s="152">
        <v>0.02</v>
      </c>
      <c r="U363" s="473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4" t="s">
        <v>24</v>
      </c>
    </row>
    <row r="364" spans="1:27" ht="14.45">
      <c r="A364" s="24">
        <v>1363</v>
      </c>
      <c r="B364" s="24">
        <v>1363</v>
      </c>
      <c r="C364" s="468" t="s">
        <v>760</v>
      </c>
      <c r="D364" t="s">
        <v>154</v>
      </c>
      <c r="E364" s="469">
        <v>3</v>
      </c>
      <c r="F364" s="470">
        <v>30.004000000000001</v>
      </c>
      <c r="G364">
        <v>1</v>
      </c>
      <c r="H364">
        <v>1</v>
      </c>
      <c r="I364" s="471">
        <f t="shared" si="16"/>
        <v>0.47039166666666665</v>
      </c>
      <c r="J364" s="472">
        <v>0.36503333333333332</v>
      </c>
      <c r="K364" s="472">
        <v>0.44336666666666663</v>
      </c>
      <c r="L364" s="472">
        <v>0.58906666666666663</v>
      </c>
      <c r="M364" s="472">
        <v>0.48410000000000003</v>
      </c>
      <c r="N364" s="471">
        <f t="shared" si="17"/>
        <v>0.47039166666666665</v>
      </c>
      <c r="O364" s="472">
        <v>0.36503333333333332</v>
      </c>
      <c r="P364" s="472">
        <v>0.44336666666666663</v>
      </c>
      <c r="Q364" s="472">
        <v>0.58906666666666663</v>
      </c>
      <c r="R364" s="472">
        <v>0.48410000000000003</v>
      </c>
      <c r="S364" s="152">
        <v>0.01</v>
      </c>
      <c r="T364" s="152">
        <v>0.02</v>
      </c>
      <c r="U364" s="473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4" t="s">
        <v>24</v>
      </c>
    </row>
    <row r="365" spans="1:27" ht="14.45">
      <c r="A365" s="24">
        <v>1364</v>
      </c>
      <c r="B365" s="24">
        <v>1364</v>
      </c>
      <c r="C365" s="468" t="s">
        <v>761</v>
      </c>
      <c r="D365" t="s">
        <v>154</v>
      </c>
      <c r="E365" s="469">
        <v>3</v>
      </c>
      <c r="F365" s="470">
        <v>25.2</v>
      </c>
      <c r="G365">
        <v>1</v>
      </c>
      <c r="H365">
        <v>1</v>
      </c>
      <c r="I365" s="471">
        <f t="shared" si="16"/>
        <v>0.47039166666666665</v>
      </c>
      <c r="J365" s="472">
        <v>0.36503333333333332</v>
      </c>
      <c r="K365" s="472">
        <v>0.44336666666666663</v>
      </c>
      <c r="L365" s="472">
        <v>0.58906666666666663</v>
      </c>
      <c r="M365" s="472">
        <v>0.48410000000000003</v>
      </c>
      <c r="N365" s="471">
        <f t="shared" si="17"/>
        <v>0.47039166666666665</v>
      </c>
      <c r="O365" s="472">
        <v>0.36503333333333332</v>
      </c>
      <c r="P365" s="472">
        <v>0.44336666666666663</v>
      </c>
      <c r="Q365" s="472">
        <v>0.58906666666666663</v>
      </c>
      <c r="R365" s="472">
        <v>0.48410000000000003</v>
      </c>
      <c r="S365" s="152">
        <v>0.01</v>
      </c>
      <c r="T365" s="152">
        <v>0.02</v>
      </c>
      <c r="U365" s="473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4" t="s">
        <v>24</v>
      </c>
    </row>
    <row r="366" spans="1:27" ht="14.45" hidden="1">
      <c r="A366" s="24">
        <v>1365</v>
      </c>
      <c r="B366" s="24">
        <v>1365</v>
      </c>
      <c r="C366" s="468" t="s">
        <v>762</v>
      </c>
      <c r="D366" t="s">
        <v>148</v>
      </c>
      <c r="E366" s="469">
        <v>1</v>
      </c>
      <c r="F366" s="470">
        <v>28.05</v>
      </c>
      <c r="G366">
        <v>1</v>
      </c>
      <c r="H366">
        <v>1</v>
      </c>
      <c r="I366" s="471">
        <f t="shared" si="16"/>
        <v>0.40033333333333337</v>
      </c>
      <c r="J366" s="152">
        <v>0.3706666666666667</v>
      </c>
      <c r="K366" s="152">
        <v>0.3666666666666667</v>
      </c>
      <c r="L366" s="152">
        <v>0.44799999999999995</v>
      </c>
      <c r="M366" s="152">
        <v>0.41600000000000009</v>
      </c>
      <c r="N366" s="471">
        <f t="shared" si="17"/>
        <v>0.40033333333333337</v>
      </c>
      <c r="O366" s="152">
        <v>0.3706666666666667</v>
      </c>
      <c r="P366" s="152">
        <v>0.3666666666666667</v>
      </c>
      <c r="Q366" s="152">
        <v>0.44799999999999995</v>
      </c>
      <c r="R366" s="152">
        <v>0.41600000000000009</v>
      </c>
      <c r="S366" s="152">
        <v>0.01</v>
      </c>
      <c r="T366" s="152">
        <v>0.02</v>
      </c>
      <c r="U366" s="473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4" t="s">
        <v>24</v>
      </c>
    </row>
    <row r="367" spans="1:27" ht="14.45">
      <c r="A367" s="24">
        <v>1366</v>
      </c>
      <c r="B367" s="24">
        <v>1366</v>
      </c>
      <c r="C367" s="468" t="s">
        <v>763</v>
      </c>
      <c r="D367" t="s">
        <v>154</v>
      </c>
      <c r="E367" s="469">
        <v>3</v>
      </c>
      <c r="F367" s="470">
        <v>4.25</v>
      </c>
      <c r="G367">
        <v>1</v>
      </c>
      <c r="H367">
        <v>1</v>
      </c>
      <c r="I367" s="471">
        <f t="shared" si="16"/>
        <v>0.47039166666666665</v>
      </c>
      <c r="J367" s="472">
        <v>0.36503333333333332</v>
      </c>
      <c r="K367" s="472">
        <v>0.44336666666666663</v>
      </c>
      <c r="L367" s="472">
        <v>0.58906666666666663</v>
      </c>
      <c r="M367" s="472">
        <v>0.48410000000000003</v>
      </c>
      <c r="N367" s="471">
        <f t="shared" si="17"/>
        <v>0.47039166666666665</v>
      </c>
      <c r="O367" s="472">
        <v>0.36503333333333332</v>
      </c>
      <c r="P367" s="472">
        <v>0.44336666666666663</v>
      </c>
      <c r="Q367" s="472">
        <v>0.58906666666666663</v>
      </c>
      <c r="R367" s="472">
        <v>0.48410000000000003</v>
      </c>
      <c r="S367" s="152">
        <v>0.01</v>
      </c>
      <c r="T367" s="152">
        <v>0.02</v>
      </c>
      <c r="U367" s="473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4" t="s">
        <v>24</v>
      </c>
    </row>
    <row r="368" spans="1:27" ht="14.45" hidden="1">
      <c r="A368" s="24">
        <v>1367</v>
      </c>
      <c r="B368" s="24">
        <v>1367</v>
      </c>
      <c r="C368" s="468" t="s">
        <v>764</v>
      </c>
      <c r="D368" t="s">
        <v>154</v>
      </c>
      <c r="E368" s="469">
        <v>3</v>
      </c>
      <c r="F368" s="470">
        <v>30.004000000000001</v>
      </c>
      <c r="G368">
        <v>1</v>
      </c>
      <c r="H368">
        <v>1</v>
      </c>
      <c r="I368" s="471">
        <f t="shared" si="16"/>
        <v>0.47039166666666665</v>
      </c>
      <c r="J368" s="472">
        <v>0.36503333333333332</v>
      </c>
      <c r="K368" s="472">
        <v>0.44336666666666663</v>
      </c>
      <c r="L368" s="472">
        <v>0.58906666666666663</v>
      </c>
      <c r="M368" s="472">
        <v>0.48410000000000003</v>
      </c>
      <c r="N368" s="471">
        <f t="shared" si="17"/>
        <v>0.47039166666666665</v>
      </c>
      <c r="O368" s="472">
        <v>0.36503333333333332</v>
      </c>
      <c r="P368" s="472">
        <v>0.44336666666666663</v>
      </c>
      <c r="Q368" s="472">
        <v>0.58906666666666663</v>
      </c>
      <c r="R368" s="472">
        <v>0.48410000000000003</v>
      </c>
      <c r="S368" s="152">
        <v>0.01</v>
      </c>
      <c r="T368" s="152">
        <v>0.02</v>
      </c>
      <c r="U368" s="473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4" t="s">
        <v>24</v>
      </c>
    </row>
    <row r="369" spans="1:27" ht="14.45">
      <c r="A369" s="24">
        <v>1368</v>
      </c>
      <c r="B369" s="24">
        <v>1368</v>
      </c>
      <c r="C369" s="468" t="s">
        <v>765</v>
      </c>
      <c r="D369" t="s">
        <v>154</v>
      </c>
      <c r="E369" s="469">
        <v>3</v>
      </c>
      <c r="F369" s="470">
        <v>20.8</v>
      </c>
      <c r="G369">
        <v>1</v>
      </c>
      <c r="H369">
        <v>1</v>
      </c>
      <c r="I369" s="471">
        <f t="shared" si="16"/>
        <v>0.47039166666666665</v>
      </c>
      <c r="J369" s="472">
        <v>0.36503333333333332</v>
      </c>
      <c r="K369" s="472">
        <v>0.44336666666666663</v>
      </c>
      <c r="L369" s="472">
        <v>0.58906666666666663</v>
      </c>
      <c r="M369" s="472">
        <v>0.48410000000000003</v>
      </c>
      <c r="N369" s="471">
        <f t="shared" si="17"/>
        <v>0.47039166666666665</v>
      </c>
      <c r="O369" s="472">
        <v>0.36503333333333332</v>
      </c>
      <c r="P369" s="472">
        <v>0.44336666666666663</v>
      </c>
      <c r="Q369" s="472">
        <v>0.58906666666666663</v>
      </c>
      <c r="R369" s="472">
        <v>0.48410000000000003</v>
      </c>
      <c r="S369" s="152">
        <v>0.01</v>
      </c>
      <c r="T369" s="152">
        <v>0.02</v>
      </c>
      <c r="U369" s="473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4" t="s">
        <v>24</v>
      </c>
    </row>
    <row r="370" spans="1:27" ht="14.45">
      <c r="A370" s="24">
        <v>1369</v>
      </c>
      <c r="B370" s="24">
        <v>1369</v>
      </c>
      <c r="C370" s="468" t="s">
        <v>766</v>
      </c>
      <c r="D370" t="s">
        <v>154</v>
      </c>
      <c r="E370" s="469">
        <v>3</v>
      </c>
      <c r="F370" s="470">
        <v>28.8</v>
      </c>
      <c r="G370">
        <v>1</v>
      </c>
      <c r="H370">
        <v>1</v>
      </c>
      <c r="I370" s="471">
        <f t="shared" si="16"/>
        <v>0.47039166666666665</v>
      </c>
      <c r="J370" s="472">
        <v>0.36503333333333332</v>
      </c>
      <c r="K370" s="472">
        <v>0.44336666666666663</v>
      </c>
      <c r="L370" s="472">
        <v>0.58906666666666663</v>
      </c>
      <c r="M370" s="472">
        <v>0.48410000000000003</v>
      </c>
      <c r="N370" s="471">
        <f t="shared" si="17"/>
        <v>0.47039166666666665</v>
      </c>
      <c r="O370" s="472">
        <v>0.36503333333333332</v>
      </c>
      <c r="P370" s="472">
        <v>0.44336666666666663</v>
      </c>
      <c r="Q370" s="472">
        <v>0.58906666666666663</v>
      </c>
      <c r="R370" s="472">
        <v>0.48410000000000003</v>
      </c>
      <c r="S370" s="152">
        <v>0.01</v>
      </c>
      <c r="T370" s="152">
        <v>0.02</v>
      </c>
      <c r="U370" s="473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4" t="s">
        <v>24</v>
      </c>
    </row>
    <row r="371" spans="1:27" ht="14.45" hidden="1">
      <c r="A371" s="24">
        <v>1370</v>
      </c>
      <c r="B371" s="24">
        <v>1370</v>
      </c>
      <c r="C371" s="468" t="s">
        <v>767</v>
      </c>
      <c r="D371" t="s">
        <v>151</v>
      </c>
      <c r="E371" s="469">
        <v>2</v>
      </c>
      <c r="F371" s="470">
        <v>25.2</v>
      </c>
      <c r="G371">
        <v>1</v>
      </c>
      <c r="H371">
        <v>1</v>
      </c>
      <c r="I371" s="471">
        <f t="shared" si="16"/>
        <v>0.40033333333333337</v>
      </c>
      <c r="J371" s="152">
        <v>0.3706666666666667</v>
      </c>
      <c r="K371" s="152">
        <v>0.3666666666666667</v>
      </c>
      <c r="L371" s="152">
        <v>0.44799999999999995</v>
      </c>
      <c r="M371" s="152">
        <v>0.41600000000000009</v>
      </c>
      <c r="N371" s="471">
        <f t="shared" si="17"/>
        <v>0.40033333333333337</v>
      </c>
      <c r="O371" s="152">
        <v>0.3706666666666667</v>
      </c>
      <c r="P371" s="152">
        <v>0.3666666666666667</v>
      </c>
      <c r="Q371" s="152">
        <v>0.44799999999999995</v>
      </c>
      <c r="R371" s="152">
        <v>0.41600000000000009</v>
      </c>
      <c r="S371" s="152">
        <v>0.01</v>
      </c>
      <c r="T371" s="152">
        <v>0.02</v>
      </c>
      <c r="U371" s="473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4" t="s">
        <v>24</v>
      </c>
    </row>
    <row r="372" spans="1:27" ht="14.45">
      <c r="A372" s="24">
        <v>1371</v>
      </c>
      <c r="B372" s="24">
        <v>1371</v>
      </c>
      <c r="C372" s="468" t="s">
        <v>768</v>
      </c>
      <c r="D372" t="s">
        <v>154</v>
      </c>
      <c r="E372" s="469">
        <v>3</v>
      </c>
      <c r="F372" s="470">
        <v>16.8</v>
      </c>
      <c r="G372">
        <v>1</v>
      </c>
      <c r="H372">
        <v>1</v>
      </c>
      <c r="I372" s="471">
        <f t="shared" si="16"/>
        <v>0.47039166666666665</v>
      </c>
      <c r="J372" s="472">
        <v>0.36503333333333332</v>
      </c>
      <c r="K372" s="472">
        <v>0.44336666666666663</v>
      </c>
      <c r="L372" s="472">
        <v>0.58906666666666663</v>
      </c>
      <c r="M372" s="472">
        <v>0.48410000000000003</v>
      </c>
      <c r="N372" s="471">
        <f t="shared" si="17"/>
        <v>0.47039166666666665</v>
      </c>
      <c r="O372" s="472">
        <v>0.36503333333333332</v>
      </c>
      <c r="P372" s="472">
        <v>0.44336666666666663</v>
      </c>
      <c r="Q372" s="472">
        <v>0.58906666666666663</v>
      </c>
      <c r="R372" s="472">
        <v>0.48410000000000003</v>
      </c>
      <c r="S372" s="152">
        <v>0.01</v>
      </c>
      <c r="T372" s="152">
        <v>0.02</v>
      </c>
      <c r="U372" s="473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4" t="s">
        <v>24</v>
      </c>
    </row>
    <row r="373" spans="1:27" ht="14.45">
      <c r="A373" s="24">
        <v>1372</v>
      </c>
      <c r="B373" s="24">
        <v>1372</v>
      </c>
      <c r="C373" s="468" t="s">
        <v>769</v>
      </c>
      <c r="D373" t="s">
        <v>154</v>
      </c>
      <c r="E373" s="469">
        <v>3</v>
      </c>
      <c r="F373" s="470">
        <v>27.3</v>
      </c>
      <c r="G373">
        <v>1</v>
      </c>
      <c r="H373">
        <v>1</v>
      </c>
      <c r="I373" s="471">
        <f t="shared" si="16"/>
        <v>0.47039166666666665</v>
      </c>
      <c r="J373" s="472">
        <v>0.36503333333333332</v>
      </c>
      <c r="K373" s="472">
        <v>0.44336666666666663</v>
      </c>
      <c r="L373" s="472">
        <v>0.58906666666666663</v>
      </c>
      <c r="M373" s="472">
        <v>0.48410000000000003</v>
      </c>
      <c r="N373" s="471">
        <f t="shared" si="17"/>
        <v>0.47039166666666665</v>
      </c>
      <c r="O373" s="472">
        <v>0.36503333333333332</v>
      </c>
      <c r="P373" s="472">
        <v>0.44336666666666663</v>
      </c>
      <c r="Q373" s="472">
        <v>0.58906666666666663</v>
      </c>
      <c r="R373" s="472">
        <v>0.48410000000000003</v>
      </c>
      <c r="S373" s="152">
        <v>0.01</v>
      </c>
      <c r="T373" s="152">
        <v>0.02</v>
      </c>
      <c r="U373" s="473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4" t="s">
        <v>24</v>
      </c>
    </row>
    <row r="374" spans="1:27" ht="14.45">
      <c r="A374" s="24">
        <v>1373</v>
      </c>
      <c r="B374" s="24">
        <v>1373</v>
      </c>
      <c r="C374" s="468" t="s">
        <v>770</v>
      </c>
      <c r="D374" t="s">
        <v>154</v>
      </c>
      <c r="E374" s="469">
        <v>3</v>
      </c>
      <c r="F374" s="470">
        <v>37.799999999999997</v>
      </c>
      <c r="G374">
        <v>1</v>
      </c>
      <c r="H374">
        <v>1</v>
      </c>
      <c r="I374" s="471">
        <f t="shared" si="16"/>
        <v>0.47039166666666665</v>
      </c>
      <c r="J374" s="472">
        <v>0.36503333333333332</v>
      </c>
      <c r="K374" s="472">
        <v>0.44336666666666663</v>
      </c>
      <c r="L374" s="472">
        <v>0.58906666666666663</v>
      </c>
      <c r="M374" s="472">
        <v>0.48410000000000003</v>
      </c>
      <c r="N374" s="471">
        <f t="shared" si="17"/>
        <v>0.47039166666666665</v>
      </c>
      <c r="O374" s="472">
        <v>0.36503333333333332</v>
      </c>
      <c r="P374" s="472">
        <v>0.44336666666666663</v>
      </c>
      <c r="Q374" s="472">
        <v>0.58906666666666663</v>
      </c>
      <c r="R374" s="472">
        <v>0.48410000000000003</v>
      </c>
      <c r="S374" s="152">
        <v>0.01</v>
      </c>
      <c r="T374" s="152">
        <v>0.02</v>
      </c>
      <c r="U374" s="473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4" t="s">
        <v>24</v>
      </c>
    </row>
    <row r="375" spans="1:27" ht="14.45">
      <c r="A375" s="24">
        <v>1374</v>
      </c>
      <c r="B375" s="24">
        <v>1374</v>
      </c>
      <c r="C375" s="468" t="s">
        <v>771</v>
      </c>
      <c r="D375" t="s">
        <v>154</v>
      </c>
      <c r="E375" s="469">
        <v>3</v>
      </c>
      <c r="F375" s="470">
        <v>54.6</v>
      </c>
      <c r="G375">
        <v>1</v>
      </c>
      <c r="H375">
        <v>1</v>
      </c>
      <c r="I375" s="471">
        <f t="shared" si="16"/>
        <v>0.47039166666666665</v>
      </c>
      <c r="J375" s="472">
        <v>0.36503333333333332</v>
      </c>
      <c r="K375" s="472">
        <v>0.44336666666666663</v>
      </c>
      <c r="L375" s="472">
        <v>0.58906666666666663</v>
      </c>
      <c r="M375" s="472">
        <v>0.48410000000000003</v>
      </c>
      <c r="N375" s="471">
        <f t="shared" si="17"/>
        <v>0.47039166666666665</v>
      </c>
      <c r="O375" s="472">
        <v>0.36503333333333332</v>
      </c>
      <c r="P375" s="472">
        <v>0.44336666666666663</v>
      </c>
      <c r="Q375" s="472">
        <v>0.58906666666666663</v>
      </c>
      <c r="R375" s="472">
        <v>0.48410000000000003</v>
      </c>
      <c r="S375" s="152">
        <v>0.01</v>
      </c>
      <c r="T375" s="152">
        <v>0.02</v>
      </c>
      <c r="U375" s="473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4" t="s">
        <v>24</v>
      </c>
    </row>
    <row r="376" spans="1:27" ht="14.45" hidden="1">
      <c r="A376" s="24">
        <v>1375</v>
      </c>
      <c r="B376" s="24">
        <v>1375</v>
      </c>
      <c r="C376" s="468" t="s">
        <v>772</v>
      </c>
      <c r="D376" t="s">
        <v>151</v>
      </c>
      <c r="E376" s="469">
        <v>2</v>
      </c>
      <c r="F376" s="470">
        <v>4.2</v>
      </c>
      <c r="G376">
        <v>1</v>
      </c>
      <c r="H376">
        <v>1</v>
      </c>
      <c r="I376" s="471">
        <f t="shared" si="16"/>
        <v>0.32845968612834514</v>
      </c>
      <c r="J376" s="152">
        <v>3.8473756479098807E-2</v>
      </c>
      <c r="K376" s="152">
        <v>0.39358026214566905</v>
      </c>
      <c r="L376" s="152">
        <v>0.53857526864315253</v>
      </c>
      <c r="M376" s="152">
        <v>0.3432094572454602</v>
      </c>
      <c r="N376" s="471">
        <f t="shared" si="17"/>
        <v>0.32845968612834514</v>
      </c>
      <c r="O376" s="152">
        <v>3.8473756479098807E-2</v>
      </c>
      <c r="P376" s="152">
        <v>0.39358026214566905</v>
      </c>
      <c r="Q376" s="152">
        <v>0.53857526864315253</v>
      </c>
      <c r="R376" s="152">
        <v>0.3432094572454602</v>
      </c>
      <c r="S376" s="152">
        <v>0.03</v>
      </c>
      <c r="T376" s="152">
        <v>0</v>
      </c>
      <c r="U376" s="473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4" t="s">
        <v>23</v>
      </c>
    </row>
    <row r="377" spans="1:27" ht="14.45" hidden="1">
      <c r="A377" s="24">
        <v>1376</v>
      </c>
      <c r="B377" s="24">
        <v>1376</v>
      </c>
      <c r="C377" s="468" t="s">
        <v>773</v>
      </c>
      <c r="D377" t="s">
        <v>151</v>
      </c>
      <c r="E377" s="469">
        <v>2</v>
      </c>
      <c r="F377" s="470">
        <v>0</v>
      </c>
      <c r="G377">
        <v>1</v>
      </c>
      <c r="H377">
        <v>1</v>
      </c>
      <c r="I377" s="471">
        <f t="shared" si="16"/>
        <v>0.32845968612834514</v>
      </c>
      <c r="J377" s="152">
        <v>3.8473756479098807E-2</v>
      </c>
      <c r="K377" s="152">
        <v>0.39358026214566905</v>
      </c>
      <c r="L377" s="152">
        <v>0.53857526864315253</v>
      </c>
      <c r="M377" s="152">
        <v>0.3432094572454602</v>
      </c>
      <c r="N377" s="471">
        <f t="shared" si="17"/>
        <v>0.32845968612834514</v>
      </c>
      <c r="O377" s="152">
        <v>3.8473756479098807E-2</v>
      </c>
      <c r="P377" s="152">
        <v>0.39358026214566905</v>
      </c>
      <c r="Q377" s="152">
        <v>0.53857526864315253</v>
      </c>
      <c r="R377" s="152">
        <v>0.3432094572454602</v>
      </c>
      <c r="S377" s="152">
        <v>0.03</v>
      </c>
      <c r="T377" s="152">
        <v>0</v>
      </c>
      <c r="U377" s="473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4" t="s">
        <v>23</v>
      </c>
    </row>
    <row r="378" spans="1:27" ht="14.45" hidden="1">
      <c r="A378" s="24">
        <v>1377</v>
      </c>
      <c r="B378" s="24">
        <v>1377</v>
      </c>
      <c r="C378" s="468" t="s">
        <v>774</v>
      </c>
      <c r="D378" t="s">
        <v>148</v>
      </c>
      <c r="E378" s="469">
        <v>1</v>
      </c>
      <c r="F378" s="470">
        <v>56</v>
      </c>
      <c r="G378">
        <v>1</v>
      </c>
      <c r="H378">
        <v>1</v>
      </c>
      <c r="I378" s="471">
        <f t="shared" si="16"/>
        <v>0.32845968612834514</v>
      </c>
      <c r="J378" s="152">
        <v>3.8473756479098807E-2</v>
      </c>
      <c r="K378" s="152">
        <v>0.39358026214566905</v>
      </c>
      <c r="L378" s="152">
        <v>0.53857526864315253</v>
      </c>
      <c r="M378" s="152">
        <v>0.3432094572454602</v>
      </c>
      <c r="N378" s="471">
        <f t="shared" si="17"/>
        <v>0.32845968612834514</v>
      </c>
      <c r="O378" s="152">
        <v>3.8473756479098807E-2</v>
      </c>
      <c r="P378" s="152">
        <v>0.39358026214566905</v>
      </c>
      <c r="Q378" s="152">
        <v>0.53857526864315253</v>
      </c>
      <c r="R378" s="152">
        <v>0.3432094572454602</v>
      </c>
      <c r="S378" s="152">
        <v>0.03</v>
      </c>
      <c r="T378" s="152">
        <v>0</v>
      </c>
      <c r="U378" s="473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4" t="s">
        <v>23</v>
      </c>
    </row>
    <row r="379" spans="1:27" ht="14.45" hidden="1">
      <c r="A379" s="24">
        <v>1378</v>
      </c>
      <c r="B379" s="24">
        <v>1378</v>
      </c>
      <c r="C379" s="468" t="s">
        <v>775</v>
      </c>
      <c r="D379" t="s">
        <v>148</v>
      </c>
      <c r="E379" s="469">
        <v>1</v>
      </c>
      <c r="F379" s="470">
        <v>0</v>
      </c>
      <c r="G379">
        <v>1</v>
      </c>
      <c r="H379">
        <v>1</v>
      </c>
      <c r="I379" s="471">
        <f t="shared" si="16"/>
        <v>0.32845968612834514</v>
      </c>
      <c r="J379" s="152">
        <v>3.8473756479098807E-2</v>
      </c>
      <c r="K379" s="152">
        <v>0.39358026214566905</v>
      </c>
      <c r="L379" s="152">
        <v>0.53857526864315253</v>
      </c>
      <c r="M379" s="152">
        <v>0.3432094572454602</v>
      </c>
      <c r="N379" s="471">
        <f t="shared" si="17"/>
        <v>0.32845968612834514</v>
      </c>
      <c r="O379" s="152">
        <v>3.8473756479098807E-2</v>
      </c>
      <c r="P379" s="152">
        <v>0.39358026214566905</v>
      </c>
      <c r="Q379" s="152">
        <v>0.53857526864315253</v>
      </c>
      <c r="R379" s="152">
        <v>0.3432094572454602</v>
      </c>
      <c r="S379" s="152">
        <v>0.03</v>
      </c>
      <c r="T379" s="152">
        <v>0</v>
      </c>
      <c r="U379" s="473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4" t="s">
        <v>23</v>
      </c>
    </row>
    <row r="380" spans="1:27" ht="14.45">
      <c r="A380" s="24">
        <v>1379</v>
      </c>
      <c r="B380" s="24">
        <v>1379</v>
      </c>
      <c r="C380" s="468" t="s">
        <v>776</v>
      </c>
      <c r="D380" t="s">
        <v>154</v>
      </c>
      <c r="E380" s="469">
        <v>3</v>
      </c>
      <c r="F380" s="470">
        <v>30.4</v>
      </c>
      <c r="G380">
        <v>1</v>
      </c>
      <c r="H380">
        <v>1</v>
      </c>
      <c r="I380" s="471">
        <f t="shared" si="16"/>
        <v>0.47039166666666665</v>
      </c>
      <c r="J380" s="472">
        <v>0.36503333333333332</v>
      </c>
      <c r="K380" s="472">
        <v>0.44336666666666663</v>
      </c>
      <c r="L380" s="472">
        <v>0.58906666666666663</v>
      </c>
      <c r="M380" s="472">
        <v>0.48410000000000003</v>
      </c>
      <c r="N380" s="471">
        <f t="shared" si="17"/>
        <v>0.47039166666666665</v>
      </c>
      <c r="O380" s="472">
        <v>0.36503333333333332</v>
      </c>
      <c r="P380" s="472">
        <v>0.44336666666666663</v>
      </c>
      <c r="Q380" s="472">
        <v>0.58906666666666663</v>
      </c>
      <c r="R380" s="472">
        <v>0.48410000000000003</v>
      </c>
      <c r="S380" s="152">
        <v>0.01</v>
      </c>
      <c r="T380" s="152">
        <v>0.02</v>
      </c>
      <c r="U380" s="473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4" t="s">
        <v>24</v>
      </c>
    </row>
    <row r="381" spans="1:27" ht="14.45">
      <c r="A381" s="24">
        <v>1380</v>
      </c>
      <c r="B381" s="24">
        <v>1380</v>
      </c>
      <c r="C381" s="468" t="s">
        <v>777</v>
      </c>
      <c r="D381" t="s">
        <v>154</v>
      </c>
      <c r="E381" s="469">
        <v>3</v>
      </c>
      <c r="F381" s="470">
        <v>29.7</v>
      </c>
      <c r="G381">
        <v>1</v>
      </c>
      <c r="H381">
        <v>1</v>
      </c>
      <c r="I381" s="471">
        <f t="shared" si="16"/>
        <v>0.47039166666666665</v>
      </c>
      <c r="J381" s="472">
        <v>0.36503333333333332</v>
      </c>
      <c r="K381" s="472">
        <v>0.44336666666666663</v>
      </c>
      <c r="L381" s="472">
        <v>0.58906666666666663</v>
      </c>
      <c r="M381" s="472">
        <v>0.48410000000000003</v>
      </c>
      <c r="N381" s="471">
        <f t="shared" si="17"/>
        <v>0.47039166666666665</v>
      </c>
      <c r="O381" s="472">
        <v>0.36503333333333332</v>
      </c>
      <c r="P381" s="472">
        <v>0.44336666666666663</v>
      </c>
      <c r="Q381" s="472">
        <v>0.58906666666666663</v>
      </c>
      <c r="R381" s="472">
        <v>0.48410000000000003</v>
      </c>
      <c r="S381" s="152">
        <v>0.01</v>
      </c>
      <c r="T381" s="152">
        <v>0.02</v>
      </c>
      <c r="U381" s="473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4" t="s">
        <v>24</v>
      </c>
    </row>
    <row r="382" spans="1:27" ht="14.45">
      <c r="A382" s="24">
        <v>1381</v>
      </c>
      <c r="B382" s="24">
        <v>1381</v>
      </c>
      <c r="C382" s="468" t="s">
        <v>778</v>
      </c>
      <c r="D382" t="s">
        <v>154</v>
      </c>
      <c r="E382" s="469">
        <v>3</v>
      </c>
      <c r="F382" s="470">
        <v>11.2</v>
      </c>
      <c r="G382">
        <v>1</v>
      </c>
      <c r="H382">
        <v>1</v>
      </c>
      <c r="I382" s="471">
        <f t="shared" si="16"/>
        <v>0.47039166666666665</v>
      </c>
      <c r="J382" s="472">
        <v>0.36503333333333332</v>
      </c>
      <c r="K382" s="472">
        <v>0.44336666666666663</v>
      </c>
      <c r="L382" s="472">
        <v>0.58906666666666663</v>
      </c>
      <c r="M382" s="472">
        <v>0.48410000000000003</v>
      </c>
      <c r="N382" s="471">
        <f t="shared" si="17"/>
        <v>0.47039166666666665</v>
      </c>
      <c r="O382" s="472">
        <v>0.36503333333333332</v>
      </c>
      <c r="P382" s="472">
        <v>0.44336666666666663</v>
      </c>
      <c r="Q382" s="472">
        <v>0.58906666666666663</v>
      </c>
      <c r="R382" s="472">
        <v>0.48410000000000003</v>
      </c>
      <c r="S382" s="152">
        <v>0.01</v>
      </c>
      <c r="T382" s="152">
        <v>0.02</v>
      </c>
      <c r="U382" s="473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4" t="s">
        <v>24</v>
      </c>
    </row>
    <row r="383" spans="1:27" ht="14.45" hidden="1">
      <c r="A383" s="24">
        <v>1382</v>
      </c>
      <c r="B383" s="24">
        <v>1382</v>
      </c>
      <c r="C383" s="468" t="s">
        <v>779</v>
      </c>
      <c r="D383" t="s">
        <v>148</v>
      </c>
      <c r="E383" s="469">
        <v>1</v>
      </c>
      <c r="F383" s="470">
        <v>56</v>
      </c>
      <c r="G383">
        <v>1</v>
      </c>
      <c r="H383">
        <v>1</v>
      </c>
      <c r="I383" s="471">
        <f t="shared" si="16"/>
        <v>0.32845968612834514</v>
      </c>
      <c r="J383" s="152">
        <v>3.8473756479098807E-2</v>
      </c>
      <c r="K383" s="152">
        <v>0.39358026214566905</v>
      </c>
      <c r="L383" s="152">
        <v>0.53857526864315253</v>
      </c>
      <c r="M383" s="152">
        <v>0.3432094572454602</v>
      </c>
      <c r="N383" s="471">
        <f t="shared" si="17"/>
        <v>0.32845968612834514</v>
      </c>
      <c r="O383" s="152">
        <v>3.8473756479098807E-2</v>
      </c>
      <c r="P383" s="152">
        <v>0.39358026214566905</v>
      </c>
      <c r="Q383" s="152">
        <v>0.53857526864315253</v>
      </c>
      <c r="R383" s="152">
        <v>0.3432094572454602</v>
      </c>
      <c r="S383" s="152">
        <v>0.03</v>
      </c>
      <c r="T383" s="152">
        <v>0</v>
      </c>
      <c r="U383" s="473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4" t="s">
        <v>23</v>
      </c>
    </row>
    <row r="384" spans="1:27" ht="14.45" hidden="1">
      <c r="A384" s="24">
        <v>1383</v>
      </c>
      <c r="B384" s="24">
        <v>1383</v>
      </c>
      <c r="C384" s="468" t="s">
        <v>780</v>
      </c>
      <c r="D384" t="s">
        <v>148</v>
      </c>
      <c r="E384" s="469">
        <v>1</v>
      </c>
      <c r="F384" s="470">
        <v>0</v>
      </c>
      <c r="G384">
        <v>1</v>
      </c>
      <c r="H384">
        <v>1</v>
      </c>
      <c r="I384" s="471">
        <f t="shared" si="16"/>
        <v>0.32845968612834514</v>
      </c>
      <c r="J384" s="152">
        <v>3.8473756479098807E-2</v>
      </c>
      <c r="K384" s="152">
        <v>0.39358026214566905</v>
      </c>
      <c r="L384" s="152">
        <v>0.53857526864315253</v>
      </c>
      <c r="M384" s="152">
        <v>0.3432094572454602</v>
      </c>
      <c r="N384" s="471">
        <f t="shared" si="17"/>
        <v>0.32845968612834514</v>
      </c>
      <c r="O384" s="152">
        <v>3.8473756479098807E-2</v>
      </c>
      <c r="P384" s="152">
        <v>0.39358026214566905</v>
      </c>
      <c r="Q384" s="152">
        <v>0.53857526864315253</v>
      </c>
      <c r="R384" s="152">
        <v>0.3432094572454602</v>
      </c>
      <c r="S384" s="152">
        <v>0.03</v>
      </c>
      <c r="T384" s="152">
        <v>0</v>
      </c>
      <c r="U384" s="473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4" t="s">
        <v>23</v>
      </c>
    </row>
    <row r="385" spans="1:27" ht="14.45" hidden="1">
      <c r="A385" s="24">
        <v>1384</v>
      </c>
      <c r="B385" s="24">
        <v>1384</v>
      </c>
      <c r="C385" s="468" t="s">
        <v>781</v>
      </c>
      <c r="D385" t="s">
        <v>148</v>
      </c>
      <c r="E385" s="469">
        <v>1</v>
      </c>
      <c r="F385" s="470">
        <v>40</v>
      </c>
      <c r="G385">
        <v>1</v>
      </c>
      <c r="H385">
        <v>1</v>
      </c>
      <c r="I385" s="471">
        <f t="shared" si="16"/>
        <v>0.32845968612834514</v>
      </c>
      <c r="J385" s="152">
        <v>3.8473756479098807E-2</v>
      </c>
      <c r="K385" s="152">
        <v>0.39358026214566905</v>
      </c>
      <c r="L385" s="152">
        <v>0.53857526864315253</v>
      </c>
      <c r="M385" s="152">
        <v>0.3432094572454602</v>
      </c>
      <c r="N385" s="471">
        <f t="shared" si="17"/>
        <v>0.32845968612834514</v>
      </c>
      <c r="O385" s="152">
        <v>3.8473756479098807E-2</v>
      </c>
      <c r="P385" s="152">
        <v>0.39358026214566905</v>
      </c>
      <c r="Q385" s="152">
        <v>0.53857526864315253</v>
      </c>
      <c r="R385" s="152">
        <v>0.3432094572454602</v>
      </c>
      <c r="S385" s="152">
        <v>0.03</v>
      </c>
      <c r="T385" s="152">
        <v>0</v>
      </c>
      <c r="U385" s="473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4" t="s">
        <v>23</v>
      </c>
    </row>
    <row r="386" spans="1:27" ht="14.45" hidden="1">
      <c r="A386" s="24">
        <v>1385</v>
      </c>
      <c r="B386" s="24">
        <v>1385</v>
      </c>
      <c r="C386" s="468" t="s">
        <v>782</v>
      </c>
      <c r="D386" t="s">
        <v>148</v>
      </c>
      <c r="E386" s="469">
        <v>1</v>
      </c>
      <c r="F386" s="470">
        <v>0</v>
      </c>
      <c r="G386">
        <v>1</v>
      </c>
      <c r="H386">
        <v>1</v>
      </c>
      <c r="I386" s="471">
        <f t="shared" ref="I386:I449" si="20">AVERAGE(J386:M386)</f>
        <v>0.32845968612834514</v>
      </c>
      <c r="J386" s="152">
        <v>3.8473756479098807E-2</v>
      </c>
      <c r="K386" s="152">
        <v>0.39358026214566905</v>
      </c>
      <c r="L386" s="152">
        <v>0.53857526864315253</v>
      </c>
      <c r="M386" s="152">
        <v>0.3432094572454602</v>
      </c>
      <c r="N386" s="471">
        <f t="shared" ref="N386:N449" si="21">AVERAGE(O386:R386)</f>
        <v>0.32845968612834514</v>
      </c>
      <c r="O386" s="152">
        <v>3.8473756479098807E-2</v>
      </c>
      <c r="P386" s="152">
        <v>0.39358026214566905</v>
      </c>
      <c r="Q386" s="152">
        <v>0.53857526864315253</v>
      </c>
      <c r="R386" s="152">
        <v>0.3432094572454602</v>
      </c>
      <c r="S386" s="152">
        <v>0.03</v>
      </c>
      <c r="T386" s="152">
        <v>0</v>
      </c>
      <c r="U386" s="473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4" t="s">
        <v>23</v>
      </c>
    </row>
    <row r="387" spans="1:27" ht="14.45" hidden="1">
      <c r="A387" s="24">
        <v>1386</v>
      </c>
      <c r="B387" s="24">
        <v>1386</v>
      </c>
      <c r="C387" s="468" t="s">
        <v>783</v>
      </c>
      <c r="D387" t="s">
        <v>148</v>
      </c>
      <c r="E387" s="469">
        <v>1</v>
      </c>
      <c r="F387" s="470">
        <v>17.926829268292693</v>
      </c>
      <c r="G387">
        <v>1</v>
      </c>
      <c r="H387">
        <v>1</v>
      </c>
      <c r="I387" s="471">
        <f t="shared" si="20"/>
        <v>0.32845968612834514</v>
      </c>
      <c r="J387" s="152">
        <v>3.8473756479098807E-2</v>
      </c>
      <c r="K387" s="152">
        <v>0.39358026214566905</v>
      </c>
      <c r="L387" s="152">
        <v>0.53857526864315253</v>
      </c>
      <c r="M387" s="152">
        <v>0.3432094572454602</v>
      </c>
      <c r="N387" s="471">
        <f t="shared" si="21"/>
        <v>0.32845968612834514</v>
      </c>
      <c r="O387" s="152">
        <v>3.8473756479098807E-2</v>
      </c>
      <c r="P387" s="152">
        <v>0.39358026214566905</v>
      </c>
      <c r="Q387" s="152">
        <v>0.53857526864315253</v>
      </c>
      <c r="R387" s="152">
        <v>0.3432094572454602</v>
      </c>
      <c r="S387" s="152">
        <v>0.03</v>
      </c>
      <c r="T387" s="152">
        <v>0</v>
      </c>
      <c r="U387" s="473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4" t="s">
        <v>23</v>
      </c>
    </row>
    <row r="388" spans="1:27" ht="14.45" hidden="1">
      <c r="A388" s="24">
        <v>1387</v>
      </c>
      <c r="B388" s="24">
        <v>1387</v>
      </c>
      <c r="C388" s="468" t="s">
        <v>784</v>
      </c>
      <c r="D388" t="s">
        <v>151</v>
      </c>
      <c r="E388" s="469">
        <v>2</v>
      </c>
      <c r="F388" s="470">
        <v>50</v>
      </c>
      <c r="G388">
        <v>1</v>
      </c>
      <c r="H388">
        <v>1</v>
      </c>
      <c r="I388" s="471">
        <f t="shared" si="20"/>
        <v>0.40033333333333337</v>
      </c>
      <c r="J388" s="152">
        <v>0.3706666666666667</v>
      </c>
      <c r="K388" s="152">
        <v>0.3666666666666667</v>
      </c>
      <c r="L388" s="152">
        <v>0.44799999999999995</v>
      </c>
      <c r="M388" s="152">
        <v>0.41600000000000009</v>
      </c>
      <c r="N388" s="471">
        <f t="shared" si="21"/>
        <v>0.40033333333333337</v>
      </c>
      <c r="O388" s="152">
        <v>0.3706666666666667</v>
      </c>
      <c r="P388" s="152">
        <v>0.3666666666666667</v>
      </c>
      <c r="Q388" s="152">
        <v>0.44799999999999995</v>
      </c>
      <c r="R388" s="152">
        <v>0.41600000000000009</v>
      </c>
      <c r="S388" s="152">
        <v>0.01</v>
      </c>
      <c r="T388" s="152">
        <v>0.02</v>
      </c>
      <c r="U388" s="473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4" t="s">
        <v>24</v>
      </c>
    </row>
    <row r="389" spans="1:27" ht="14.45" hidden="1">
      <c r="A389" s="24">
        <v>1388</v>
      </c>
      <c r="B389" s="24">
        <v>1388</v>
      </c>
      <c r="C389" s="468" t="s">
        <v>785</v>
      </c>
      <c r="D389" t="s">
        <v>151</v>
      </c>
      <c r="E389" s="469">
        <v>2</v>
      </c>
      <c r="F389" s="470">
        <v>29.9</v>
      </c>
      <c r="G389">
        <v>1</v>
      </c>
      <c r="H389">
        <v>1</v>
      </c>
      <c r="I389" s="471">
        <f t="shared" si="20"/>
        <v>0.40033333333333337</v>
      </c>
      <c r="J389" s="152">
        <v>0.3706666666666667</v>
      </c>
      <c r="K389" s="152">
        <v>0.3666666666666667</v>
      </c>
      <c r="L389" s="152">
        <v>0.44799999999999995</v>
      </c>
      <c r="M389" s="152">
        <v>0.41600000000000009</v>
      </c>
      <c r="N389" s="471">
        <f t="shared" si="21"/>
        <v>0.40033333333333337</v>
      </c>
      <c r="O389" s="152">
        <v>0.3706666666666667</v>
      </c>
      <c r="P389" s="152">
        <v>0.3666666666666667</v>
      </c>
      <c r="Q389" s="152">
        <v>0.44799999999999995</v>
      </c>
      <c r="R389" s="152">
        <v>0.41600000000000009</v>
      </c>
      <c r="S389" s="152">
        <v>0.01</v>
      </c>
      <c r="T389" s="152">
        <v>0.02</v>
      </c>
      <c r="U389" s="473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4" t="s">
        <v>24</v>
      </c>
    </row>
    <row r="390" spans="1:27" ht="14.45" hidden="1">
      <c r="A390" s="24">
        <v>1389</v>
      </c>
      <c r="B390" s="24">
        <v>1389</v>
      </c>
      <c r="C390" s="468" t="s">
        <v>786</v>
      </c>
      <c r="D390" t="s">
        <v>151</v>
      </c>
      <c r="E390" s="469">
        <v>2</v>
      </c>
      <c r="F390" s="470">
        <v>23</v>
      </c>
      <c r="G390">
        <v>1</v>
      </c>
      <c r="H390">
        <v>1</v>
      </c>
      <c r="I390" s="471">
        <f t="shared" si="20"/>
        <v>0.40033333333333337</v>
      </c>
      <c r="J390" s="152">
        <v>0.3706666666666667</v>
      </c>
      <c r="K390" s="152">
        <v>0.3666666666666667</v>
      </c>
      <c r="L390" s="152">
        <v>0.44799999999999995</v>
      </c>
      <c r="M390" s="152">
        <v>0.41600000000000009</v>
      </c>
      <c r="N390" s="471">
        <f t="shared" si="21"/>
        <v>0.40033333333333337</v>
      </c>
      <c r="O390" s="152">
        <v>0.3706666666666667</v>
      </c>
      <c r="P390" s="152">
        <v>0.3666666666666667</v>
      </c>
      <c r="Q390" s="152">
        <v>0.44799999999999995</v>
      </c>
      <c r="R390" s="152">
        <v>0.41600000000000009</v>
      </c>
      <c r="S390" s="152">
        <v>0.01</v>
      </c>
      <c r="T390" s="152">
        <v>0.02</v>
      </c>
      <c r="U390" s="473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4" t="s">
        <v>24</v>
      </c>
    </row>
    <row r="391" spans="1:27" ht="14.45">
      <c r="A391" s="24">
        <v>1390</v>
      </c>
      <c r="B391" s="24">
        <v>1390</v>
      </c>
      <c r="C391" s="468" t="s">
        <v>787</v>
      </c>
      <c r="D391" t="s">
        <v>154</v>
      </c>
      <c r="E391" s="469">
        <v>3</v>
      </c>
      <c r="F391" s="470">
        <v>28.2</v>
      </c>
      <c r="G391">
        <v>1</v>
      </c>
      <c r="H391">
        <v>1</v>
      </c>
      <c r="I391" s="471">
        <f t="shared" si="20"/>
        <v>0.47039166666666665</v>
      </c>
      <c r="J391" s="472">
        <v>0.36503333333333332</v>
      </c>
      <c r="K391" s="472">
        <v>0.44336666666666663</v>
      </c>
      <c r="L391" s="472">
        <v>0.58906666666666663</v>
      </c>
      <c r="M391" s="472">
        <v>0.48410000000000003</v>
      </c>
      <c r="N391" s="471">
        <f t="shared" si="21"/>
        <v>0.47039166666666665</v>
      </c>
      <c r="O391" s="472">
        <v>0.36503333333333332</v>
      </c>
      <c r="P391" s="472">
        <v>0.44336666666666663</v>
      </c>
      <c r="Q391" s="472">
        <v>0.58906666666666663</v>
      </c>
      <c r="R391" s="472">
        <v>0.48410000000000003</v>
      </c>
      <c r="S391" s="152">
        <v>0.01</v>
      </c>
      <c r="T391" s="152">
        <v>0.02</v>
      </c>
      <c r="U391" s="473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4" t="s">
        <v>24</v>
      </c>
    </row>
    <row r="392" spans="1:27" ht="14.45">
      <c r="A392" s="24">
        <v>1391</v>
      </c>
      <c r="B392" s="24">
        <v>1391</v>
      </c>
      <c r="C392" s="468" t="s">
        <v>788</v>
      </c>
      <c r="D392" t="s">
        <v>154</v>
      </c>
      <c r="E392" s="469">
        <v>3</v>
      </c>
      <c r="F392" s="470">
        <v>16.100000000000001</v>
      </c>
      <c r="G392">
        <v>1</v>
      </c>
      <c r="H392">
        <v>1</v>
      </c>
      <c r="I392" s="471">
        <f t="shared" si="20"/>
        <v>0.47039166666666665</v>
      </c>
      <c r="J392" s="472">
        <v>0.36503333333333332</v>
      </c>
      <c r="K392" s="472">
        <v>0.44336666666666663</v>
      </c>
      <c r="L392" s="472">
        <v>0.58906666666666663</v>
      </c>
      <c r="M392" s="472">
        <v>0.48410000000000003</v>
      </c>
      <c r="N392" s="471">
        <f t="shared" si="21"/>
        <v>0.47039166666666665</v>
      </c>
      <c r="O392" s="472">
        <v>0.36503333333333332</v>
      </c>
      <c r="P392" s="472">
        <v>0.44336666666666663</v>
      </c>
      <c r="Q392" s="472">
        <v>0.58906666666666663</v>
      </c>
      <c r="R392" s="472">
        <v>0.48410000000000003</v>
      </c>
      <c r="S392" s="152">
        <v>0.01</v>
      </c>
      <c r="T392" s="152">
        <v>0.02</v>
      </c>
      <c r="U392" s="473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4" t="s">
        <v>24</v>
      </c>
    </row>
    <row r="393" spans="1:27" ht="14.45">
      <c r="A393" s="24">
        <v>1392</v>
      </c>
      <c r="B393" s="24">
        <v>1392</v>
      </c>
      <c r="C393" s="468" t="s">
        <v>789</v>
      </c>
      <c r="D393" t="s">
        <v>154</v>
      </c>
      <c r="E393" s="469">
        <v>3</v>
      </c>
      <c r="F393" s="470">
        <v>3.23</v>
      </c>
      <c r="G393">
        <v>1</v>
      </c>
      <c r="H393">
        <v>1</v>
      </c>
      <c r="I393" s="471">
        <f t="shared" si="20"/>
        <v>0.47039166666666665</v>
      </c>
      <c r="J393" s="472">
        <v>0.36503333333333332</v>
      </c>
      <c r="K393" s="472">
        <v>0.44336666666666663</v>
      </c>
      <c r="L393" s="472">
        <v>0.58906666666666663</v>
      </c>
      <c r="M393" s="472">
        <v>0.48410000000000003</v>
      </c>
      <c r="N393" s="471">
        <f t="shared" si="21"/>
        <v>0.47039166666666665</v>
      </c>
      <c r="O393" s="472">
        <v>0.36503333333333332</v>
      </c>
      <c r="P393" s="472">
        <v>0.44336666666666663</v>
      </c>
      <c r="Q393" s="472">
        <v>0.58906666666666663</v>
      </c>
      <c r="R393" s="472">
        <v>0.48410000000000003</v>
      </c>
      <c r="S393" s="152">
        <v>0.01</v>
      </c>
      <c r="T393" s="152">
        <v>0.02</v>
      </c>
      <c r="U393" s="473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4" t="s">
        <v>24</v>
      </c>
    </row>
    <row r="394" spans="1:27" ht="14.45">
      <c r="A394" s="24">
        <v>1393</v>
      </c>
      <c r="B394" s="24">
        <v>1393</v>
      </c>
      <c r="C394" s="468" t="s">
        <v>790</v>
      </c>
      <c r="D394" t="s">
        <v>154</v>
      </c>
      <c r="E394" s="469">
        <v>3</v>
      </c>
      <c r="F394" s="470">
        <v>24</v>
      </c>
      <c r="G394">
        <v>1</v>
      </c>
      <c r="H394">
        <v>1</v>
      </c>
      <c r="I394" s="471">
        <f t="shared" si="20"/>
        <v>0.47039166666666665</v>
      </c>
      <c r="J394" s="472">
        <v>0.36503333333333332</v>
      </c>
      <c r="K394" s="472">
        <v>0.44336666666666663</v>
      </c>
      <c r="L394" s="472">
        <v>0.58906666666666663</v>
      </c>
      <c r="M394" s="472">
        <v>0.48410000000000003</v>
      </c>
      <c r="N394" s="471">
        <f t="shared" si="21"/>
        <v>0.47039166666666665</v>
      </c>
      <c r="O394" s="472">
        <v>0.36503333333333332</v>
      </c>
      <c r="P394" s="472">
        <v>0.44336666666666663</v>
      </c>
      <c r="Q394" s="472">
        <v>0.58906666666666663</v>
      </c>
      <c r="R394" s="472">
        <v>0.48410000000000003</v>
      </c>
      <c r="S394" s="152">
        <v>0.01</v>
      </c>
      <c r="T394" s="152">
        <v>0.02</v>
      </c>
      <c r="U394" s="473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4" t="s">
        <v>24</v>
      </c>
    </row>
    <row r="395" spans="1:27" ht="14.45">
      <c r="A395" s="24">
        <v>1394</v>
      </c>
      <c r="B395" s="24">
        <v>1394</v>
      </c>
      <c r="C395" s="468" t="s">
        <v>791</v>
      </c>
      <c r="D395" t="s">
        <v>154</v>
      </c>
      <c r="E395" s="469">
        <v>3</v>
      </c>
      <c r="F395" s="470">
        <v>20.7</v>
      </c>
      <c r="G395">
        <v>1</v>
      </c>
      <c r="H395">
        <v>1</v>
      </c>
      <c r="I395" s="471">
        <f t="shared" si="20"/>
        <v>0.47039166666666665</v>
      </c>
      <c r="J395" s="472">
        <v>0.36503333333333332</v>
      </c>
      <c r="K395" s="472">
        <v>0.44336666666666663</v>
      </c>
      <c r="L395" s="472">
        <v>0.58906666666666663</v>
      </c>
      <c r="M395" s="472">
        <v>0.48410000000000003</v>
      </c>
      <c r="N395" s="471">
        <f t="shared" si="21"/>
        <v>0.47039166666666665</v>
      </c>
      <c r="O395" s="472">
        <v>0.36503333333333332</v>
      </c>
      <c r="P395" s="472">
        <v>0.44336666666666663</v>
      </c>
      <c r="Q395" s="472">
        <v>0.58906666666666663</v>
      </c>
      <c r="R395" s="472">
        <v>0.48410000000000003</v>
      </c>
      <c r="S395" s="152">
        <v>0.01</v>
      </c>
      <c r="T395" s="152">
        <v>0.02</v>
      </c>
      <c r="U395" s="473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4" t="s">
        <v>24</v>
      </c>
    </row>
    <row r="396" spans="1:27" ht="14.45">
      <c r="A396" s="24">
        <v>1395</v>
      </c>
      <c r="B396" s="24">
        <v>1395</v>
      </c>
      <c r="C396" s="468" t="s">
        <v>792</v>
      </c>
      <c r="D396" t="s">
        <v>154</v>
      </c>
      <c r="E396" s="469">
        <v>3</v>
      </c>
      <c r="F396" s="470">
        <v>35.07</v>
      </c>
      <c r="G396">
        <v>1</v>
      </c>
      <c r="H396">
        <v>1</v>
      </c>
      <c r="I396" s="471">
        <f t="shared" si="20"/>
        <v>0.47039166666666665</v>
      </c>
      <c r="J396" s="472">
        <v>0.36503333333333332</v>
      </c>
      <c r="K396" s="472">
        <v>0.44336666666666663</v>
      </c>
      <c r="L396" s="472">
        <v>0.58906666666666663</v>
      </c>
      <c r="M396" s="472">
        <v>0.48410000000000003</v>
      </c>
      <c r="N396" s="471">
        <f t="shared" si="21"/>
        <v>0.47039166666666665</v>
      </c>
      <c r="O396" s="472">
        <v>0.36503333333333332</v>
      </c>
      <c r="P396" s="472">
        <v>0.44336666666666663</v>
      </c>
      <c r="Q396" s="472">
        <v>0.58906666666666663</v>
      </c>
      <c r="R396" s="472">
        <v>0.48410000000000003</v>
      </c>
      <c r="S396" s="152">
        <v>0.01</v>
      </c>
      <c r="T396" s="152">
        <v>0.02</v>
      </c>
      <c r="U396" s="473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4" t="s">
        <v>24</v>
      </c>
    </row>
    <row r="397" spans="1:27" ht="14.45">
      <c r="A397" s="24">
        <v>1396</v>
      </c>
      <c r="B397" s="24">
        <v>1396</v>
      </c>
      <c r="C397" s="468" t="s">
        <v>793</v>
      </c>
      <c r="D397" t="s">
        <v>154</v>
      </c>
      <c r="E397" s="469">
        <v>3</v>
      </c>
      <c r="F397" s="470">
        <v>4.25</v>
      </c>
      <c r="G397">
        <v>1</v>
      </c>
      <c r="H397">
        <v>1</v>
      </c>
      <c r="I397" s="471">
        <f t="shared" si="20"/>
        <v>0.47039166666666665</v>
      </c>
      <c r="J397" s="472">
        <v>0.36503333333333332</v>
      </c>
      <c r="K397" s="472">
        <v>0.44336666666666663</v>
      </c>
      <c r="L397" s="472">
        <v>0.58906666666666663</v>
      </c>
      <c r="M397" s="472">
        <v>0.48410000000000003</v>
      </c>
      <c r="N397" s="471">
        <f t="shared" si="21"/>
        <v>0.47039166666666665</v>
      </c>
      <c r="O397" s="472">
        <v>0.36503333333333332</v>
      </c>
      <c r="P397" s="472">
        <v>0.44336666666666663</v>
      </c>
      <c r="Q397" s="472">
        <v>0.58906666666666663</v>
      </c>
      <c r="R397" s="472">
        <v>0.48410000000000003</v>
      </c>
      <c r="S397" s="152">
        <v>0.01</v>
      </c>
      <c r="T397" s="152">
        <v>0.02</v>
      </c>
      <c r="U397" s="473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4" t="s">
        <v>24</v>
      </c>
    </row>
    <row r="398" spans="1:27" ht="14.45">
      <c r="A398" s="24">
        <v>1397</v>
      </c>
      <c r="B398" s="24">
        <v>1397</v>
      </c>
      <c r="C398" s="468" t="s">
        <v>794</v>
      </c>
      <c r="D398" t="s">
        <v>154</v>
      </c>
      <c r="E398" s="469">
        <v>3</v>
      </c>
      <c r="F398" s="470">
        <v>26</v>
      </c>
      <c r="G398">
        <v>1</v>
      </c>
      <c r="H398">
        <v>1</v>
      </c>
      <c r="I398" s="471">
        <f t="shared" si="20"/>
        <v>0.47039166666666665</v>
      </c>
      <c r="J398" s="472">
        <v>0.36503333333333332</v>
      </c>
      <c r="K398" s="472">
        <v>0.44336666666666663</v>
      </c>
      <c r="L398" s="472">
        <v>0.58906666666666663</v>
      </c>
      <c r="M398" s="472">
        <v>0.48410000000000003</v>
      </c>
      <c r="N398" s="471">
        <f t="shared" si="21"/>
        <v>0.47039166666666665</v>
      </c>
      <c r="O398" s="472">
        <v>0.36503333333333332</v>
      </c>
      <c r="P398" s="472">
        <v>0.44336666666666663</v>
      </c>
      <c r="Q398" s="472">
        <v>0.58906666666666663</v>
      </c>
      <c r="R398" s="472">
        <v>0.48410000000000003</v>
      </c>
      <c r="S398" s="152">
        <v>0.01</v>
      </c>
      <c r="T398" s="152">
        <v>0.02</v>
      </c>
      <c r="U398" s="473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4" t="s">
        <v>24</v>
      </c>
    </row>
    <row r="399" spans="1:27" ht="14.45">
      <c r="A399" s="24">
        <v>1398</v>
      </c>
      <c r="B399" s="24">
        <v>1398</v>
      </c>
      <c r="C399" s="468" t="s">
        <v>795</v>
      </c>
      <c r="D399" t="s">
        <v>154</v>
      </c>
      <c r="E399" s="469">
        <v>3</v>
      </c>
      <c r="F399" s="470">
        <v>26</v>
      </c>
      <c r="G399">
        <v>1</v>
      </c>
      <c r="H399">
        <v>1</v>
      </c>
      <c r="I399" s="471">
        <f t="shared" si="20"/>
        <v>0.47039166666666665</v>
      </c>
      <c r="J399" s="472">
        <v>0.36503333333333332</v>
      </c>
      <c r="K399" s="472">
        <v>0.44336666666666663</v>
      </c>
      <c r="L399" s="472">
        <v>0.58906666666666663</v>
      </c>
      <c r="M399" s="472">
        <v>0.48410000000000003</v>
      </c>
      <c r="N399" s="471">
        <f t="shared" si="21"/>
        <v>0.47039166666666665</v>
      </c>
      <c r="O399" s="472">
        <v>0.36503333333333332</v>
      </c>
      <c r="P399" s="472">
        <v>0.44336666666666663</v>
      </c>
      <c r="Q399" s="472">
        <v>0.58906666666666663</v>
      </c>
      <c r="R399" s="472">
        <v>0.48410000000000003</v>
      </c>
      <c r="S399" s="152">
        <v>0.01</v>
      </c>
      <c r="T399" s="152">
        <v>0.02</v>
      </c>
      <c r="U399" s="473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4" t="s">
        <v>24</v>
      </c>
    </row>
    <row r="400" spans="1:27" ht="14.45">
      <c r="A400" s="24">
        <v>1399</v>
      </c>
      <c r="B400" s="24">
        <v>1399</v>
      </c>
      <c r="C400" s="468" t="s">
        <v>796</v>
      </c>
      <c r="D400" t="s">
        <v>154</v>
      </c>
      <c r="E400" s="469">
        <v>3</v>
      </c>
      <c r="F400" s="470">
        <v>26</v>
      </c>
      <c r="G400">
        <v>1</v>
      </c>
      <c r="H400">
        <v>1</v>
      </c>
      <c r="I400" s="471">
        <f t="shared" si="20"/>
        <v>0.47039166666666665</v>
      </c>
      <c r="J400" s="472">
        <v>0.36503333333333332</v>
      </c>
      <c r="K400" s="472">
        <v>0.44336666666666663</v>
      </c>
      <c r="L400" s="472">
        <v>0.58906666666666663</v>
      </c>
      <c r="M400" s="472">
        <v>0.48410000000000003</v>
      </c>
      <c r="N400" s="471">
        <f t="shared" si="21"/>
        <v>0.47039166666666665</v>
      </c>
      <c r="O400" s="472">
        <v>0.36503333333333332</v>
      </c>
      <c r="P400" s="472">
        <v>0.44336666666666663</v>
      </c>
      <c r="Q400" s="472">
        <v>0.58906666666666663</v>
      </c>
      <c r="R400" s="472">
        <v>0.48410000000000003</v>
      </c>
      <c r="S400" s="152">
        <v>0.01</v>
      </c>
      <c r="T400" s="152">
        <v>0.02</v>
      </c>
      <c r="U400" s="473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4" t="s">
        <v>24</v>
      </c>
    </row>
    <row r="401" spans="1:27" ht="14.45">
      <c r="A401" s="24">
        <v>1400</v>
      </c>
      <c r="B401" s="24">
        <v>1400</v>
      </c>
      <c r="C401" s="468" t="s">
        <v>797</v>
      </c>
      <c r="D401" t="s">
        <v>154</v>
      </c>
      <c r="E401" s="469">
        <v>3</v>
      </c>
      <c r="F401" s="470">
        <v>26</v>
      </c>
      <c r="G401">
        <v>1</v>
      </c>
      <c r="H401">
        <v>1</v>
      </c>
      <c r="I401" s="471">
        <f t="shared" si="20"/>
        <v>0.47039166666666665</v>
      </c>
      <c r="J401" s="472">
        <v>0.36503333333333332</v>
      </c>
      <c r="K401" s="472">
        <v>0.44336666666666663</v>
      </c>
      <c r="L401" s="472">
        <v>0.58906666666666663</v>
      </c>
      <c r="M401" s="472">
        <v>0.48410000000000003</v>
      </c>
      <c r="N401" s="471">
        <f t="shared" si="21"/>
        <v>0.47039166666666665</v>
      </c>
      <c r="O401" s="472">
        <v>0.36503333333333332</v>
      </c>
      <c r="P401" s="472">
        <v>0.44336666666666663</v>
      </c>
      <c r="Q401" s="472">
        <v>0.58906666666666663</v>
      </c>
      <c r="R401" s="472">
        <v>0.48410000000000003</v>
      </c>
      <c r="S401" s="152">
        <v>0.01</v>
      </c>
      <c r="T401" s="152">
        <v>0.02</v>
      </c>
      <c r="U401" s="473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4" t="s">
        <v>24</v>
      </c>
    </row>
    <row r="402" spans="1:27" ht="14.45">
      <c r="A402" s="24">
        <v>1401</v>
      </c>
      <c r="B402" s="24">
        <v>1401</v>
      </c>
      <c r="C402" s="468" t="s">
        <v>798</v>
      </c>
      <c r="D402" t="s">
        <v>154</v>
      </c>
      <c r="E402" s="469">
        <v>3</v>
      </c>
      <c r="F402" s="470">
        <v>23.1</v>
      </c>
      <c r="G402">
        <v>1</v>
      </c>
      <c r="H402">
        <v>1</v>
      </c>
      <c r="I402" s="471">
        <f t="shared" si="20"/>
        <v>0.47039166666666665</v>
      </c>
      <c r="J402" s="472">
        <v>0.36503333333333332</v>
      </c>
      <c r="K402" s="472">
        <v>0.44336666666666663</v>
      </c>
      <c r="L402" s="472">
        <v>0.58906666666666663</v>
      </c>
      <c r="M402" s="472">
        <v>0.48410000000000003</v>
      </c>
      <c r="N402" s="471">
        <f t="shared" si="21"/>
        <v>0.47039166666666665</v>
      </c>
      <c r="O402" s="472">
        <v>0.36503333333333332</v>
      </c>
      <c r="P402" s="472">
        <v>0.44336666666666663</v>
      </c>
      <c r="Q402" s="472">
        <v>0.58906666666666663</v>
      </c>
      <c r="R402" s="472">
        <v>0.48410000000000003</v>
      </c>
      <c r="S402" s="152">
        <v>0.01</v>
      </c>
      <c r="T402" s="152">
        <v>0.02</v>
      </c>
      <c r="U402" s="473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4" t="s">
        <v>24</v>
      </c>
    </row>
    <row r="403" spans="1:27" ht="14.45" hidden="1">
      <c r="A403" s="24">
        <v>1402</v>
      </c>
      <c r="B403" s="24">
        <v>1402</v>
      </c>
      <c r="C403" s="468" t="s">
        <v>799</v>
      </c>
      <c r="D403" t="s">
        <v>148</v>
      </c>
      <c r="E403" s="469">
        <v>1</v>
      </c>
      <c r="F403" s="470">
        <v>87.073170731707307</v>
      </c>
      <c r="G403">
        <v>1</v>
      </c>
      <c r="H403">
        <v>1</v>
      </c>
      <c r="I403" s="471">
        <f t="shared" si="20"/>
        <v>0.32845968612834514</v>
      </c>
      <c r="J403" s="152">
        <v>3.8473756479098807E-2</v>
      </c>
      <c r="K403" s="152">
        <v>0.39358026214566905</v>
      </c>
      <c r="L403" s="152">
        <v>0.53857526864315253</v>
      </c>
      <c r="M403" s="152">
        <v>0.3432094572454602</v>
      </c>
      <c r="N403" s="471">
        <f t="shared" si="21"/>
        <v>0.32845968612834514</v>
      </c>
      <c r="O403" s="152">
        <v>3.8473756479098807E-2</v>
      </c>
      <c r="P403" s="152">
        <v>0.39358026214566905</v>
      </c>
      <c r="Q403" s="152">
        <v>0.53857526864315253</v>
      </c>
      <c r="R403" s="152">
        <v>0.3432094572454602</v>
      </c>
      <c r="S403" s="152">
        <v>0.03</v>
      </c>
      <c r="T403" s="152">
        <v>0</v>
      </c>
      <c r="U403" s="473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4" t="s">
        <v>23</v>
      </c>
    </row>
    <row r="404" spans="1:27" ht="14.45">
      <c r="A404" s="24">
        <v>1403</v>
      </c>
      <c r="B404" s="24">
        <v>1403</v>
      </c>
      <c r="C404" s="468" t="s">
        <v>800</v>
      </c>
      <c r="D404" t="s">
        <v>154</v>
      </c>
      <c r="E404" s="469">
        <v>3</v>
      </c>
      <c r="F404" s="470">
        <v>30.24</v>
      </c>
      <c r="G404">
        <v>1</v>
      </c>
      <c r="H404">
        <v>1</v>
      </c>
      <c r="I404" s="471">
        <f t="shared" si="20"/>
        <v>0.47039166666666665</v>
      </c>
      <c r="J404" s="472">
        <v>0.36503333333333332</v>
      </c>
      <c r="K404" s="472">
        <v>0.44336666666666663</v>
      </c>
      <c r="L404" s="472">
        <v>0.58906666666666663</v>
      </c>
      <c r="M404" s="472">
        <v>0.48410000000000003</v>
      </c>
      <c r="N404" s="471">
        <f t="shared" si="21"/>
        <v>0.47039166666666665</v>
      </c>
      <c r="O404" s="472">
        <v>0.36503333333333332</v>
      </c>
      <c r="P404" s="472">
        <v>0.44336666666666663</v>
      </c>
      <c r="Q404" s="472">
        <v>0.58906666666666663</v>
      </c>
      <c r="R404" s="472">
        <v>0.48410000000000003</v>
      </c>
      <c r="S404" s="152">
        <v>0.01</v>
      </c>
      <c r="T404" s="152">
        <v>0.02</v>
      </c>
      <c r="U404" s="473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4" t="s">
        <v>24</v>
      </c>
    </row>
    <row r="405" spans="1:27" ht="14.45" hidden="1">
      <c r="A405" s="24">
        <v>1404</v>
      </c>
      <c r="B405" s="24">
        <v>1404</v>
      </c>
      <c r="C405" s="468" t="s">
        <v>801</v>
      </c>
      <c r="D405" t="s">
        <v>154</v>
      </c>
      <c r="E405" s="469">
        <v>3</v>
      </c>
      <c r="F405" s="470">
        <v>33.200000000000003</v>
      </c>
      <c r="G405">
        <v>1</v>
      </c>
      <c r="H405">
        <v>1</v>
      </c>
      <c r="I405" s="471">
        <f t="shared" si="20"/>
        <v>0.32845968612834514</v>
      </c>
      <c r="J405" s="152">
        <v>3.8473756479098807E-2</v>
      </c>
      <c r="K405" s="152">
        <v>0.39358026214566905</v>
      </c>
      <c r="L405" s="152">
        <v>0.53857526864315253</v>
      </c>
      <c r="M405" s="152">
        <v>0.3432094572454602</v>
      </c>
      <c r="N405" s="471">
        <f t="shared" si="21"/>
        <v>0.32845968612834514</v>
      </c>
      <c r="O405" s="152">
        <v>3.8473756479098807E-2</v>
      </c>
      <c r="P405" s="152">
        <v>0.39358026214566905</v>
      </c>
      <c r="Q405" s="152">
        <v>0.53857526864315253</v>
      </c>
      <c r="R405" s="152">
        <v>0.3432094572454602</v>
      </c>
      <c r="S405" s="152">
        <v>0.03</v>
      </c>
      <c r="T405" s="152">
        <v>0</v>
      </c>
      <c r="U405" s="473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4" t="s">
        <v>23</v>
      </c>
    </row>
    <row r="406" spans="1:27" ht="14.45">
      <c r="A406" s="24">
        <v>1405</v>
      </c>
      <c r="B406" s="24">
        <v>1405</v>
      </c>
      <c r="C406" s="468" t="s">
        <v>802</v>
      </c>
      <c r="D406" t="s">
        <v>154</v>
      </c>
      <c r="E406" s="469">
        <v>3</v>
      </c>
      <c r="F406" s="470">
        <v>4.5</v>
      </c>
      <c r="G406">
        <v>1</v>
      </c>
      <c r="H406">
        <v>1</v>
      </c>
      <c r="I406" s="471">
        <f t="shared" si="20"/>
        <v>0.47039166666666665</v>
      </c>
      <c r="J406" s="472">
        <v>0.36503333333333332</v>
      </c>
      <c r="K406" s="472">
        <v>0.44336666666666663</v>
      </c>
      <c r="L406" s="472">
        <v>0.58906666666666663</v>
      </c>
      <c r="M406" s="472">
        <v>0.48410000000000003</v>
      </c>
      <c r="N406" s="471">
        <f t="shared" si="21"/>
        <v>0.47039166666666665</v>
      </c>
      <c r="O406" s="472">
        <v>0.36503333333333332</v>
      </c>
      <c r="P406" s="472">
        <v>0.44336666666666663</v>
      </c>
      <c r="Q406" s="472">
        <v>0.58906666666666663</v>
      </c>
      <c r="R406" s="472">
        <v>0.48410000000000003</v>
      </c>
      <c r="S406" s="152">
        <v>0.01</v>
      </c>
      <c r="T406" s="152">
        <v>0.02</v>
      </c>
      <c r="U406" s="473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4" t="s">
        <v>24</v>
      </c>
    </row>
    <row r="407" spans="1:27" ht="14.45">
      <c r="A407" s="24">
        <v>1406</v>
      </c>
      <c r="B407" s="24">
        <v>1406</v>
      </c>
      <c r="C407" s="468" t="s">
        <v>803</v>
      </c>
      <c r="D407" t="s">
        <v>154</v>
      </c>
      <c r="E407" s="469">
        <v>3</v>
      </c>
      <c r="F407" s="470">
        <v>20</v>
      </c>
      <c r="G407">
        <v>1</v>
      </c>
      <c r="H407">
        <v>1</v>
      </c>
      <c r="I407" s="471">
        <f t="shared" si="20"/>
        <v>0.47039166666666665</v>
      </c>
      <c r="J407" s="472">
        <v>0.36503333333333332</v>
      </c>
      <c r="K407" s="472">
        <v>0.44336666666666663</v>
      </c>
      <c r="L407" s="472">
        <v>0.58906666666666663</v>
      </c>
      <c r="M407" s="472">
        <v>0.48410000000000003</v>
      </c>
      <c r="N407" s="471">
        <f t="shared" si="21"/>
        <v>0.47039166666666665</v>
      </c>
      <c r="O407" s="472">
        <v>0.36503333333333332</v>
      </c>
      <c r="P407" s="472">
        <v>0.44336666666666663</v>
      </c>
      <c r="Q407" s="472">
        <v>0.58906666666666663</v>
      </c>
      <c r="R407" s="472">
        <v>0.48410000000000003</v>
      </c>
      <c r="S407" s="152">
        <v>0.01</v>
      </c>
      <c r="T407" s="152">
        <v>0.02</v>
      </c>
      <c r="U407" s="473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4" t="s">
        <v>24</v>
      </c>
    </row>
    <row r="408" spans="1:27" ht="14.45">
      <c r="A408" s="24">
        <v>1407</v>
      </c>
      <c r="B408" s="24">
        <v>1407</v>
      </c>
      <c r="C408" s="468" t="s">
        <v>804</v>
      </c>
      <c r="D408" t="s">
        <v>154</v>
      </c>
      <c r="E408" s="469">
        <v>3</v>
      </c>
      <c r="F408" s="470">
        <v>14.4</v>
      </c>
      <c r="G408">
        <v>1</v>
      </c>
      <c r="H408">
        <v>1</v>
      </c>
      <c r="I408" s="471">
        <f t="shared" si="20"/>
        <v>0.47039166666666665</v>
      </c>
      <c r="J408" s="472">
        <v>0.36503333333333332</v>
      </c>
      <c r="K408" s="472">
        <v>0.44336666666666663</v>
      </c>
      <c r="L408" s="472">
        <v>0.58906666666666663</v>
      </c>
      <c r="M408" s="472">
        <v>0.48410000000000003</v>
      </c>
      <c r="N408" s="471">
        <f t="shared" si="21"/>
        <v>0.47039166666666665</v>
      </c>
      <c r="O408" s="472">
        <v>0.36503333333333332</v>
      </c>
      <c r="P408" s="472">
        <v>0.44336666666666663</v>
      </c>
      <c r="Q408" s="472">
        <v>0.58906666666666663</v>
      </c>
      <c r="R408" s="472">
        <v>0.48410000000000003</v>
      </c>
      <c r="S408" s="152">
        <v>0.01</v>
      </c>
      <c r="T408" s="152">
        <v>0.02</v>
      </c>
      <c r="U408" s="473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4" t="s">
        <v>24</v>
      </c>
    </row>
    <row r="409" spans="1:27" ht="14.45">
      <c r="A409" s="24">
        <v>1408</v>
      </c>
      <c r="B409" s="24">
        <v>1408</v>
      </c>
      <c r="C409" s="468" t="s">
        <v>805</v>
      </c>
      <c r="D409" t="s">
        <v>154</v>
      </c>
      <c r="E409" s="469">
        <v>3</v>
      </c>
      <c r="F409" s="470">
        <v>68.47</v>
      </c>
      <c r="G409">
        <v>1</v>
      </c>
      <c r="H409">
        <v>1</v>
      </c>
      <c r="I409" s="471">
        <f t="shared" si="20"/>
        <v>0.47039166666666665</v>
      </c>
      <c r="J409" s="472">
        <v>0.36503333333333332</v>
      </c>
      <c r="K409" s="472">
        <v>0.44336666666666663</v>
      </c>
      <c r="L409" s="472">
        <v>0.58906666666666663</v>
      </c>
      <c r="M409" s="472">
        <v>0.48410000000000003</v>
      </c>
      <c r="N409" s="471">
        <f t="shared" si="21"/>
        <v>0.47039166666666665</v>
      </c>
      <c r="O409" s="472">
        <v>0.36503333333333332</v>
      </c>
      <c r="P409" s="472">
        <v>0.44336666666666663</v>
      </c>
      <c r="Q409" s="472">
        <v>0.58906666666666663</v>
      </c>
      <c r="R409" s="472">
        <v>0.48410000000000003</v>
      </c>
      <c r="S409" s="152">
        <v>0.01</v>
      </c>
      <c r="T409" s="152">
        <v>0.02</v>
      </c>
      <c r="U409" s="473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4" t="s">
        <v>24</v>
      </c>
    </row>
    <row r="410" spans="1:27" ht="14.45">
      <c r="A410" s="24">
        <v>1409</v>
      </c>
      <c r="B410" s="24">
        <v>1409</v>
      </c>
      <c r="C410" s="468" t="s">
        <v>806</v>
      </c>
      <c r="D410" t="s">
        <v>154</v>
      </c>
      <c r="E410" s="469">
        <v>3</v>
      </c>
      <c r="F410" s="470">
        <v>10.199999999999999</v>
      </c>
      <c r="G410">
        <v>1</v>
      </c>
      <c r="H410">
        <v>1</v>
      </c>
      <c r="I410" s="471">
        <f t="shared" si="20"/>
        <v>0.47039166666666665</v>
      </c>
      <c r="J410" s="472">
        <v>0.36503333333333332</v>
      </c>
      <c r="K410" s="472">
        <v>0.44336666666666663</v>
      </c>
      <c r="L410" s="472">
        <v>0.58906666666666663</v>
      </c>
      <c r="M410" s="472">
        <v>0.48410000000000003</v>
      </c>
      <c r="N410" s="471">
        <f t="shared" si="21"/>
        <v>0.47039166666666665</v>
      </c>
      <c r="O410" s="472">
        <v>0.36503333333333332</v>
      </c>
      <c r="P410" s="472">
        <v>0.44336666666666663</v>
      </c>
      <c r="Q410" s="472">
        <v>0.58906666666666663</v>
      </c>
      <c r="R410" s="472">
        <v>0.48410000000000003</v>
      </c>
      <c r="S410" s="152">
        <v>0.01</v>
      </c>
      <c r="T410" s="152">
        <v>0.02</v>
      </c>
      <c r="U410" s="473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4" t="s">
        <v>24</v>
      </c>
    </row>
    <row r="411" spans="1:27" ht="14.45" hidden="1">
      <c r="A411" s="24">
        <v>1410</v>
      </c>
      <c r="B411" s="24">
        <v>1410</v>
      </c>
      <c r="C411" s="468" t="s">
        <v>807</v>
      </c>
      <c r="D411" t="s">
        <v>151</v>
      </c>
      <c r="E411" s="469">
        <v>2</v>
      </c>
      <c r="F411" s="470">
        <v>22</v>
      </c>
      <c r="G411">
        <v>1</v>
      </c>
      <c r="H411">
        <v>1</v>
      </c>
      <c r="I411" s="471">
        <f t="shared" si="20"/>
        <v>0.40033333333333337</v>
      </c>
      <c r="J411" s="152">
        <v>0.3706666666666667</v>
      </c>
      <c r="K411" s="152">
        <v>0.3666666666666667</v>
      </c>
      <c r="L411" s="152">
        <v>0.44799999999999995</v>
      </c>
      <c r="M411" s="152">
        <v>0.41600000000000009</v>
      </c>
      <c r="N411" s="471">
        <f t="shared" si="21"/>
        <v>0.40033333333333337</v>
      </c>
      <c r="O411" s="152">
        <v>0.3706666666666667</v>
      </c>
      <c r="P411" s="152">
        <v>0.3666666666666667</v>
      </c>
      <c r="Q411" s="152">
        <v>0.44799999999999995</v>
      </c>
      <c r="R411" s="152">
        <v>0.41600000000000009</v>
      </c>
      <c r="S411" s="152">
        <v>0.01</v>
      </c>
      <c r="T411" s="152">
        <v>0.02</v>
      </c>
      <c r="U411" s="473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4" t="s">
        <v>24</v>
      </c>
    </row>
    <row r="412" spans="1:27" ht="14.45" hidden="1">
      <c r="A412" s="24">
        <v>1411</v>
      </c>
      <c r="B412" s="24">
        <v>1411</v>
      </c>
      <c r="C412" s="468" t="s">
        <v>808</v>
      </c>
      <c r="D412" t="s">
        <v>151</v>
      </c>
      <c r="E412" s="469">
        <v>2</v>
      </c>
      <c r="F412" s="470">
        <v>24</v>
      </c>
      <c r="G412">
        <v>1</v>
      </c>
      <c r="H412">
        <v>1</v>
      </c>
      <c r="I412" s="471">
        <f t="shared" si="20"/>
        <v>0.40033333333333337</v>
      </c>
      <c r="J412" s="152">
        <v>0.3706666666666667</v>
      </c>
      <c r="K412" s="152">
        <v>0.3666666666666667</v>
      </c>
      <c r="L412" s="152">
        <v>0.44799999999999995</v>
      </c>
      <c r="M412" s="152">
        <v>0.41600000000000009</v>
      </c>
      <c r="N412" s="471">
        <f t="shared" si="21"/>
        <v>0.40033333333333337</v>
      </c>
      <c r="O412" s="152">
        <v>0.3706666666666667</v>
      </c>
      <c r="P412" s="152">
        <v>0.3666666666666667</v>
      </c>
      <c r="Q412" s="152">
        <v>0.44799999999999995</v>
      </c>
      <c r="R412" s="152">
        <v>0.41600000000000009</v>
      </c>
      <c r="S412" s="152">
        <v>0.01</v>
      </c>
      <c r="T412" s="152">
        <v>0.02</v>
      </c>
      <c r="U412" s="473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4" t="s">
        <v>24</v>
      </c>
    </row>
    <row r="413" spans="1:27" ht="14.45">
      <c r="A413" s="24">
        <v>1412</v>
      </c>
      <c r="B413" s="24">
        <v>1412</v>
      </c>
      <c r="C413" s="468" t="s">
        <v>809</v>
      </c>
      <c r="D413" t="s">
        <v>154</v>
      </c>
      <c r="E413" s="469">
        <v>3</v>
      </c>
      <c r="F413" s="470">
        <v>30.55</v>
      </c>
      <c r="G413">
        <v>1</v>
      </c>
      <c r="H413">
        <v>1</v>
      </c>
      <c r="I413" s="471">
        <f t="shared" si="20"/>
        <v>0.47039166666666665</v>
      </c>
      <c r="J413" s="472">
        <v>0.36503333333333332</v>
      </c>
      <c r="K413" s="472">
        <v>0.44336666666666663</v>
      </c>
      <c r="L413" s="472">
        <v>0.58906666666666663</v>
      </c>
      <c r="M413" s="472">
        <v>0.48410000000000003</v>
      </c>
      <c r="N413" s="471">
        <f t="shared" si="21"/>
        <v>0.47039166666666665</v>
      </c>
      <c r="O413" s="472">
        <v>0.36503333333333332</v>
      </c>
      <c r="P413" s="472">
        <v>0.44336666666666663</v>
      </c>
      <c r="Q413" s="472">
        <v>0.58906666666666663</v>
      </c>
      <c r="R413" s="472">
        <v>0.48410000000000003</v>
      </c>
      <c r="S413" s="152">
        <v>0.01</v>
      </c>
      <c r="T413" s="152">
        <v>0.02</v>
      </c>
      <c r="U413" s="473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4" t="s">
        <v>24</v>
      </c>
    </row>
    <row r="414" spans="1:27" ht="14.45">
      <c r="A414" s="24">
        <v>1413</v>
      </c>
      <c r="B414" s="24">
        <v>1413</v>
      </c>
      <c r="C414" s="468" t="s">
        <v>810</v>
      </c>
      <c r="D414" t="s">
        <v>154</v>
      </c>
      <c r="E414" s="469">
        <v>3</v>
      </c>
      <c r="F414" s="470">
        <v>25.85</v>
      </c>
      <c r="G414">
        <v>1</v>
      </c>
      <c r="H414">
        <v>1</v>
      </c>
      <c r="I414" s="471">
        <f t="shared" si="20"/>
        <v>0.47039166666666665</v>
      </c>
      <c r="J414" s="472">
        <v>0.36503333333333332</v>
      </c>
      <c r="K414" s="472">
        <v>0.44336666666666663</v>
      </c>
      <c r="L414" s="472">
        <v>0.58906666666666663</v>
      </c>
      <c r="M414" s="472">
        <v>0.48410000000000003</v>
      </c>
      <c r="N414" s="471">
        <f t="shared" si="21"/>
        <v>0.47039166666666665</v>
      </c>
      <c r="O414" s="472">
        <v>0.36503333333333332</v>
      </c>
      <c r="P414" s="472">
        <v>0.44336666666666663</v>
      </c>
      <c r="Q414" s="472">
        <v>0.58906666666666663</v>
      </c>
      <c r="R414" s="472">
        <v>0.48410000000000003</v>
      </c>
      <c r="S414" s="152">
        <v>0.01</v>
      </c>
      <c r="T414" s="152">
        <v>0.02</v>
      </c>
      <c r="U414" s="473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4" t="s">
        <v>24</v>
      </c>
    </row>
    <row r="415" spans="1:27" ht="14.45">
      <c r="A415" s="24">
        <v>1414</v>
      </c>
      <c r="B415" s="24">
        <v>1414</v>
      </c>
      <c r="C415" s="468" t="s">
        <v>811</v>
      </c>
      <c r="D415" t="s">
        <v>154</v>
      </c>
      <c r="E415" s="469">
        <v>3</v>
      </c>
      <c r="F415" s="470">
        <v>30.24</v>
      </c>
      <c r="G415">
        <v>1</v>
      </c>
      <c r="H415">
        <v>1</v>
      </c>
      <c r="I415" s="471">
        <f t="shared" si="20"/>
        <v>0.47039166666666665</v>
      </c>
      <c r="J415" s="472">
        <v>0.36503333333333332</v>
      </c>
      <c r="K415" s="472">
        <v>0.44336666666666663</v>
      </c>
      <c r="L415" s="472">
        <v>0.58906666666666663</v>
      </c>
      <c r="M415" s="472">
        <v>0.48410000000000003</v>
      </c>
      <c r="N415" s="471">
        <f t="shared" si="21"/>
        <v>0.47039166666666665</v>
      </c>
      <c r="O415" s="472">
        <v>0.36503333333333332</v>
      </c>
      <c r="P415" s="472">
        <v>0.44336666666666663</v>
      </c>
      <c r="Q415" s="472">
        <v>0.58906666666666663</v>
      </c>
      <c r="R415" s="472">
        <v>0.48410000000000003</v>
      </c>
      <c r="S415" s="152">
        <v>0.01</v>
      </c>
      <c r="T415" s="152">
        <v>0.02</v>
      </c>
      <c r="U415" s="473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4" t="s">
        <v>24</v>
      </c>
    </row>
    <row r="416" spans="1:27" ht="14.45">
      <c r="A416" s="24">
        <v>1415</v>
      </c>
      <c r="B416" s="24">
        <v>1415</v>
      </c>
      <c r="C416" s="468" t="s">
        <v>812</v>
      </c>
      <c r="D416" t="s">
        <v>154</v>
      </c>
      <c r="E416" s="469">
        <v>3</v>
      </c>
      <c r="F416" s="470">
        <v>32.9</v>
      </c>
      <c r="G416">
        <v>1</v>
      </c>
      <c r="H416">
        <v>1</v>
      </c>
      <c r="I416" s="471">
        <f t="shared" si="20"/>
        <v>0.47039166666666665</v>
      </c>
      <c r="J416" s="472">
        <v>0.36503333333333332</v>
      </c>
      <c r="K416" s="472">
        <v>0.44336666666666663</v>
      </c>
      <c r="L416" s="472">
        <v>0.58906666666666663</v>
      </c>
      <c r="M416" s="472">
        <v>0.48410000000000003</v>
      </c>
      <c r="N416" s="471">
        <f t="shared" si="21"/>
        <v>0.47039166666666665</v>
      </c>
      <c r="O416" s="472">
        <v>0.36503333333333332</v>
      </c>
      <c r="P416" s="472">
        <v>0.44336666666666663</v>
      </c>
      <c r="Q416" s="472">
        <v>0.58906666666666663</v>
      </c>
      <c r="R416" s="472">
        <v>0.48410000000000003</v>
      </c>
      <c r="S416" s="152">
        <v>0.01</v>
      </c>
      <c r="T416" s="152">
        <v>0.02</v>
      </c>
      <c r="U416" s="473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4" t="s">
        <v>24</v>
      </c>
    </row>
    <row r="417" spans="1:27" ht="14.45" hidden="1">
      <c r="A417" s="24">
        <v>1416</v>
      </c>
      <c r="B417" s="24">
        <v>1416</v>
      </c>
      <c r="C417" s="468" t="s">
        <v>813</v>
      </c>
      <c r="D417" t="s">
        <v>154</v>
      </c>
      <c r="E417" s="469">
        <v>3</v>
      </c>
      <c r="F417" s="470">
        <v>29.16</v>
      </c>
      <c r="G417">
        <v>1</v>
      </c>
      <c r="H417">
        <v>1</v>
      </c>
      <c r="I417" s="471">
        <f t="shared" si="20"/>
        <v>0.47039166666666665</v>
      </c>
      <c r="J417" s="472">
        <v>0.36503333333333332</v>
      </c>
      <c r="K417" s="472">
        <v>0.44336666666666663</v>
      </c>
      <c r="L417" s="472">
        <v>0.58906666666666663</v>
      </c>
      <c r="M417" s="472">
        <v>0.48410000000000003</v>
      </c>
      <c r="N417" s="471">
        <f t="shared" si="21"/>
        <v>0.47039166666666665</v>
      </c>
      <c r="O417" s="472">
        <v>0.36503333333333332</v>
      </c>
      <c r="P417" s="472">
        <v>0.44336666666666663</v>
      </c>
      <c r="Q417" s="472">
        <v>0.58906666666666663</v>
      </c>
      <c r="R417" s="472">
        <v>0.48410000000000003</v>
      </c>
      <c r="S417" s="152">
        <v>0.01</v>
      </c>
      <c r="T417" s="152">
        <v>0.02</v>
      </c>
      <c r="U417" s="473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4" t="s">
        <v>24</v>
      </c>
    </row>
    <row r="418" spans="1:27" ht="14.45">
      <c r="A418" s="24">
        <v>1417</v>
      </c>
      <c r="B418" s="24">
        <v>1417</v>
      </c>
      <c r="C418" s="468" t="s">
        <v>814</v>
      </c>
      <c r="D418" t="s">
        <v>154</v>
      </c>
      <c r="E418" s="469">
        <v>3</v>
      </c>
      <c r="F418" s="470">
        <v>28.8</v>
      </c>
      <c r="G418">
        <v>1</v>
      </c>
      <c r="H418">
        <v>1</v>
      </c>
      <c r="I418" s="471">
        <f t="shared" si="20"/>
        <v>0.47039166666666665</v>
      </c>
      <c r="J418" s="472">
        <v>0.36503333333333332</v>
      </c>
      <c r="K418" s="472">
        <v>0.44336666666666663</v>
      </c>
      <c r="L418" s="472">
        <v>0.58906666666666663</v>
      </c>
      <c r="M418" s="472">
        <v>0.48410000000000003</v>
      </c>
      <c r="N418" s="471">
        <f t="shared" si="21"/>
        <v>0.47039166666666665</v>
      </c>
      <c r="O418" s="472">
        <v>0.36503333333333332</v>
      </c>
      <c r="P418" s="472">
        <v>0.44336666666666663</v>
      </c>
      <c r="Q418" s="472">
        <v>0.58906666666666663</v>
      </c>
      <c r="R418" s="472">
        <v>0.48410000000000003</v>
      </c>
      <c r="S418" s="152">
        <v>0.01</v>
      </c>
      <c r="T418" s="152">
        <v>0.02</v>
      </c>
      <c r="U418" s="473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4" t="s">
        <v>24</v>
      </c>
    </row>
    <row r="419" spans="1:27" ht="14.45">
      <c r="A419" s="24">
        <v>1418</v>
      </c>
      <c r="B419" s="24">
        <v>1418</v>
      </c>
      <c r="C419" s="468" t="s">
        <v>815</v>
      </c>
      <c r="D419" t="s">
        <v>154</v>
      </c>
      <c r="E419" s="469">
        <v>3</v>
      </c>
      <c r="F419" s="470">
        <v>28.8</v>
      </c>
      <c r="G419">
        <v>1</v>
      </c>
      <c r="H419">
        <v>1</v>
      </c>
      <c r="I419" s="471">
        <f t="shared" si="20"/>
        <v>0.47039166666666665</v>
      </c>
      <c r="J419" s="472">
        <v>0.36503333333333332</v>
      </c>
      <c r="K419" s="472">
        <v>0.44336666666666663</v>
      </c>
      <c r="L419" s="472">
        <v>0.58906666666666663</v>
      </c>
      <c r="M419" s="472">
        <v>0.48410000000000003</v>
      </c>
      <c r="N419" s="471">
        <f t="shared" si="21"/>
        <v>0.47039166666666665</v>
      </c>
      <c r="O419" s="472">
        <v>0.36503333333333332</v>
      </c>
      <c r="P419" s="472">
        <v>0.44336666666666663</v>
      </c>
      <c r="Q419" s="472">
        <v>0.58906666666666663</v>
      </c>
      <c r="R419" s="472">
        <v>0.48410000000000003</v>
      </c>
      <c r="S419" s="152">
        <v>0.01</v>
      </c>
      <c r="T419" s="152">
        <v>0.02</v>
      </c>
      <c r="U419" s="473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4" t="s">
        <v>24</v>
      </c>
    </row>
    <row r="420" spans="1:27" ht="14.45">
      <c r="A420" s="24">
        <v>1419</v>
      </c>
      <c r="B420" s="24">
        <v>1419</v>
      </c>
      <c r="C420" s="468" t="s">
        <v>816</v>
      </c>
      <c r="D420" t="s">
        <v>154</v>
      </c>
      <c r="E420" s="469">
        <v>3</v>
      </c>
      <c r="F420" s="470">
        <v>28.8</v>
      </c>
      <c r="G420">
        <v>1</v>
      </c>
      <c r="H420">
        <v>1</v>
      </c>
      <c r="I420" s="471">
        <f t="shared" si="20"/>
        <v>0.47039166666666665</v>
      </c>
      <c r="J420" s="472">
        <v>0.36503333333333332</v>
      </c>
      <c r="K420" s="472">
        <v>0.44336666666666663</v>
      </c>
      <c r="L420" s="472">
        <v>0.58906666666666663</v>
      </c>
      <c r="M420" s="472">
        <v>0.48410000000000003</v>
      </c>
      <c r="N420" s="471">
        <f t="shared" si="21"/>
        <v>0.47039166666666665</v>
      </c>
      <c r="O420" s="472">
        <v>0.36503333333333332</v>
      </c>
      <c r="P420" s="472">
        <v>0.44336666666666663</v>
      </c>
      <c r="Q420" s="472">
        <v>0.58906666666666663</v>
      </c>
      <c r="R420" s="472">
        <v>0.48410000000000003</v>
      </c>
      <c r="S420" s="152">
        <v>0.01</v>
      </c>
      <c r="T420" s="152">
        <v>0.02</v>
      </c>
      <c r="U420" s="473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4" t="s">
        <v>24</v>
      </c>
    </row>
    <row r="421" spans="1:27" ht="14.45">
      <c r="A421" s="24">
        <v>1420</v>
      </c>
      <c r="B421" s="24">
        <v>1420</v>
      </c>
      <c r="C421" s="468" t="s">
        <v>817</v>
      </c>
      <c r="D421" t="s">
        <v>154</v>
      </c>
      <c r="E421" s="469">
        <v>3</v>
      </c>
      <c r="F421" s="470">
        <v>30</v>
      </c>
      <c r="G421">
        <v>1</v>
      </c>
      <c r="H421">
        <v>1</v>
      </c>
      <c r="I421" s="471">
        <f t="shared" si="20"/>
        <v>0.47039166666666665</v>
      </c>
      <c r="J421" s="472">
        <v>0.36503333333333332</v>
      </c>
      <c r="K421" s="472">
        <v>0.44336666666666663</v>
      </c>
      <c r="L421" s="472">
        <v>0.58906666666666663</v>
      </c>
      <c r="M421" s="472">
        <v>0.48410000000000003</v>
      </c>
      <c r="N421" s="471">
        <f t="shared" si="21"/>
        <v>0.47039166666666665</v>
      </c>
      <c r="O421" s="472">
        <v>0.36503333333333332</v>
      </c>
      <c r="P421" s="472">
        <v>0.44336666666666663</v>
      </c>
      <c r="Q421" s="472">
        <v>0.58906666666666663</v>
      </c>
      <c r="R421" s="472">
        <v>0.48410000000000003</v>
      </c>
      <c r="S421" s="152">
        <v>0.01</v>
      </c>
      <c r="T421" s="152">
        <v>0.02</v>
      </c>
      <c r="U421" s="473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4" t="s">
        <v>24</v>
      </c>
    </row>
    <row r="422" spans="1:27" ht="14.45">
      <c r="A422" s="24">
        <v>1421</v>
      </c>
      <c r="B422" s="24">
        <v>1421</v>
      </c>
      <c r="C422" s="468" t="s">
        <v>818</v>
      </c>
      <c r="D422" t="s">
        <v>154</v>
      </c>
      <c r="E422" s="469">
        <v>3</v>
      </c>
      <c r="F422" s="470">
        <v>28.8</v>
      </c>
      <c r="G422">
        <v>1</v>
      </c>
      <c r="H422">
        <v>1</v>
      </c>
      <c r="I422" s="471">
        <f t="shared" si="20"/>
        <v>0.47039166666666665</v>
      </c>
      <c r="J422" s="472">
        <v>0.36503333333333332</v>
      </c>
      <c r="K422" s="472">
        <v>0.44336666666666663</v>
      </c>
      <c r="L422" s="472">
        <v>0.58906666666666663</v>
      </c>
      <c r="M422" s="472">
        <v>0.48410000000000003</v>
      </c>
      <c r="N422" s="471">
        <f t="shared" si="21"/>
        <v>0.47039166666666665</v>
      </c>
      <c r="O422" s="472">
        <v>0.36503333333333332</v>
      </c>
      <c r="P422" s="472">
        <v>0.44336666666666663</v>
      </c>
      <c r="Q422" s="472">
        <v>0.58906666666666663</v>
      </c>
      <c r="R422" s="472">
        <v>0.48410000000000003</v>
      </c>
      <c r="S422" s="152">
        <v>0.01</v>
      </c>
      <c r="T422" s="152">
        <v>0.02</v>
      </c>
      <c r="U422" s="473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4" t="s">
        <v>24</v>
      </c>
    </row>
    <row r="423" spans="1:27" ht="14.45" hidden="1">
      <c r="A423" s="24">
        <v>1422</v>
      </c>
      <c r="B423" s="24">
        <v>1422</v>
      </c>
      <c r="C423" s="468" t="s">
        <v>819</v>
      </c>
      <c r="D423" t="s">
        <v>154</v>
      </c>
      <c r="E423" s="469">
        <v>3</v>
      </c>
      <c r="F423" s="470">
        <v>0</v>
      </c>
      <c r="G423">
        <v>1</v>
      </c>
      <c r="H423">
        <v>1</v>
      </c>
      <c r="I423" s="471">
        <f t="shared" si="20"/>
        <v>0.32845968612834514</v>
      </c>
      <c r="J423" s="152">
        <v>3.8473756479098807E-2</v>
      </c>
      <c r="K423" s="152">
        <v>0.39358026214566905</v>
      </c>
      <c r="L423" s="152">
        <v>0.53857526864315253</v>
      </c>
      <c r="M423" s="152">
        <v>0.3432094572454602</v>
      </c>
      <c r="N423" s="471">
        <f t="shared" si="21"/>
        <v>0.32845968612834514</v>
      </c>
      <c r="O423" s="152">
        <v>3.8473756479098807E-2</v>
      </c>
      <c r="P423" s="152">
        <v>0.39358026214566905</v>
      </c>
      <c r="Q423" s="152">
        <v>0.53857526864315253</v>
      </c>
      <c r="R423" s="152">
        <v>0.3432094572454602</v>
      </c>
      <c r="S423" s="152">
        <v>0.03</v>
      </c>
      <c r="T423" s="152">
        <v>0</v>
      </c>
      <c r="U423" s="473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4" t="s">
        <v>23</v>
      </c>
    </row>
    <row r="424" spans="1:27" ht="14.45" hidden="1">
      <c r="A424" s="24">
        <v>1423</v>
      </c>
      <c r="B424" s="24">
        <v>1423</v>
      </c>
      <c r="C424" s="468" t="s">
        <v>820</v>
      </c>
      <c r="D424" t="s">
        <v>154</v>
      </c>
      <c r="E424" s="469">
        <v>3</v>
      </c>
      <c r="F424" s="470">
        <v>15</v>
      </c>
      <c r="G424">
        <v>1</v>
      </c>
      <c r="H424">
        <v>1</v>
      </c>
      <c r="I424" s="471">
        <f t="shared" si="20"/>
        <v>0.32845968612834514</v>
      </c>
      <c r="J424" s="152">
        <v>3.8473756479098807E-2</v>
      </c>
      <c r="K424" s="152">
        <v>0.39358026214566905</v>
      </c>
      <c r="L424" s="152">
        <v>0.53857526864315253</v>
      </c>
      <c r="M424" s="152">
        <v>0.3432094572454602</v>
      </c>
      <c r="N424" s="471">
        <f t="shared" si="21"/>
        <v>0.32845968612834514</v>
      </c>
      <c r="O424" s="152">
        <v>3.8473756479098807E-2</v>
      </c>
      <c r="P424" s="152">
        <v>0.39358026214566905</v>
      </c>
      <c r="Q424" s="152">
        <v>0.53857526864315253</v>
      </c>
      <c r="R424" s="152">
        <v>0.3432094572454602</v>
      </c>
      <c r="S424" s="152">
        <v>0.03</v>
      </c>
      <c r="T424" s="152">
        <v>0</v>
      </c>
      <c r="U424" s="473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4" t="s">
        <v>23</v>
      </c>
    </row>
    <row r="425" spans="1:27" ht="14.45" hidden="1">
      <c r="A425" s="24">
        <v>1424</v>
      </c>
      <c r="B425" s="24">
        <v>1424</v>
      </c>
      <c r="C425" s="468" t="s">
        <v>821</v>
      </c>
      <c r="D425" t="s">
        <v>154</v>
      </c>
      <c r="E425" s="469">
        <v>3</v>
      </c>
      <c r="F425" s="470">
        <v>0</v>
      </c>
      <c r="G425">
        <v>1</v>
      </c>
      <c r="H425">
        <v>1</v>
      </c>
      <c r="I425" s="471">
        <f t="shared" si="20"/>
        <v>0.32845968612834514</v>
      </c>
      <c r="J425" s="152">
        <v>3.8473756479098807E-2</v>
      </c>
      <c r="K425" s="152">
        <v>0.39358026214566905</v>
      </c>
      <c r="L425" s="152">
        <v>0.53857526864315253</v>
      </c>
      <c r="M425" s="152">
        <v>0.3432094572454602</v>
      </c>
      <c r="N425" s="471">
        <f t="shared" si="21"/>
        <v>0.32845968612834514</v>
      </c>
      <c r="O425" s="152">
        <v>3.8473756479098807E-2</v>
      </c>
      <c r="P425" s="152">
        <v>0.39358026214566905</v>
      </c>
      <c r="Q425" s="152">
        <v>0.53857526864315253</v>
      </c>
      <c r="R425" s="152">
        <v>0.3432094572454602</v>
      </c>
      <c r="S425" s="152">
        <v>0.03</v>
      </c>
      <c r="T425" s="152">
        <v>0</v>
      </c>
      <c r="U425" s="473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4" t="s">
        <v>23</v>
      </c>
    </row>
    <row r="426" spans="1:27" ht="14.45" hidden="1">
      <c r="A426" s="24">
        <v>1425</v>
      </c>
      <c r="B426" s="24">
        <v>1425</v>
      </c>
      <c r="C426" s="468" t="s">
        <v>822</v>
      </c>
      <c r="D426" t="s">
        <v>148</v>
      </c>
      <c r="E426" s="469">
        <v>1</v>
      </c>
      <c r="F426" s="470">
        <v>3.5</v>
      </c>
      <c r="G426">
        <v>1</v>
      </c>
      <c r="H426">
        <v>1</v>
      </c>
      <c r="I426" s="471">
        <f t="shared" si="20"/>
        <v>0.32845968612834514</v>
      </c>
      <c r="J426" s="152">
        <v>3.8473756479098807E-2</v>
      </c>
      <c r="K426" s="152">
        <v>0.39358026214566905</v>
      </c>
      <c r="L426" s="152">
        <v>0.53857526864315253</v>
      </c>
      <c r="M426" s="152">
        <v>0.3432094572454602</v>
      </c>
      <c r="N426" s="471">
        <f t="shared" si="21"/>
        <v>0.32845968612834514</v>
      </c>
      <c r="O426" s="152">
        <v>3.8473756479098807E-2</v>
      </c>
      <c r="P426" s="152">
        <v>0.39358026214566905</v>
      </c>
      <c r="Q426" s="152">
        <v>0.53857526864315253</v>
      </c>
      <c r="R426" s="152">
        <v>0.3432094572454602</v>
      </c>
      <c r="S426" s="152">
        <v>0.03</v>
      </c>
      <c r="T426" s="152">
        <v>0</v>
      </c>
      <c r="U426" s="473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4" t="s">
        <v>23</v>
      </c>
    </row>
    <row r="427" spans="1:27" ht="14.45" hidden="1">
      <c r="A427" s="24">
        <v>1426</v>
      </c>
      <c r="B427" s="24">
        <v>1426</v>
      </c>
      <c r="C427" s="468" t="s">
        <v>823</v>
      </c>
      <c r="D427" t="s">
        <v>148</v>
      </c>
      <c r="E427" s="469">
        <v>1</v>
      </c>
      <c r="F427" s="470">
        <v>0</v>
      </c>
      <c r="G427">
        <v>1</v>
      </c>
      <c r="H427">
        <v>1</v>
      </c>
      <c r="I427" s="471">
        <f t="shared" si="20"/>
        <v>0.32845968612834514</v>
      </c>
      <c r="J427" s="152">
        <v>3.8473756479098807E-2</v>
      </c>
      <c r="K427" s="152">
        <v>0.39358026214566905</v>
      </c>
      <c r="L427" s="152">
        <v>0.53857526864315253</v>
      </c>
      <c r="M427" s="152">
        <v>0.3432094572454602</v>
      </c>
      <c r="N427" s="471">
        <f t="shared" si="21"/>
        <v>0.32845968612834514</v>
      </c>
      <c r="O427" s="152">
        <v>3.8473756479098807E-2</v>
      </c>
      <c r="P427" s="152">
        <v>0.39358026214566905</v>
      </c>
      <c r="Q427" s="152">
        <v>0.53857526864315253</v>
      </c>
      <c r="R427" s="152">
        <v>0.3432094572454602</v>
      </c>
      <c r="S427" s="152">
        <v>0.03</v>
      </c>
      <c r="T427" s="152">
        <v>0</v>
      </c>
      <c r="U427" s="473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4" t="s">
        <v>23</v>
      </c>
    </row>
    <row r="428" spans="1:27" ht="14.45">
      <c r="A428" s="24">
        <v>1427</v>
      </c>
      <c r="B428" s="24">
        <v>1427</v>
      </c>
      <c r="C428" s="468" t="s">
        <v>824</v>
      </c>
      <c r="D428" t="s">
        <v>154</v>
      </c>
      <c r="E428" s="469">
        <v>3</v>
      </c>
      <c r="F428" s="470">
        <v>30.004000000000001</v>
      </c>
      <c r="G428">
        <v>1</v>
      </c>
      <c r="H428">
        <v>1</v>
      </c>
      <c r="I428" s="471">
        <f t="shared" si="20"/>
        <v>0.47039166666666665</v>
      </c>
      <c r="J428" s="472">
        <v>0.36503333333333332</v>
      </c>
      <c r="K428" s="472">
        <v>0.44336666666666663</v>
      </c>
      <c r="L428" s="472">
        <v>0.58906666666666663</v>
      </c>
      <c r="M428" s="472">
        <v>0.48410000000000003</v>
      </c>
      <c r="N428" s="471">
        <f t="shared" si="21"/>
        <v>0.47039166666666665</v>
      </c>
      <c r="O428" s="472">
        <v>0.36503333333333332</v>
      </c>
      <c r="P428" s="472">
        <v>0.44336666666666663</v>
      </c>
      <c r="Q428" s="472">
        <v>0.58906666666666663</v>
      </c>
      <c r="R428" s="472">
        <v>0.48410000000000003</v>
      </c>
      <c r="S428" s="152">
        <v>0.01</v>
      </c>
      <c r="T428" s="152">
        <v>0.02</v>
      </c>
      <c r="U428" s="473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4" t="s">
        <v>24</v>
      </c>
    </row>
    <row r="429" spans="1:27" ht="14.45">
      <c r="A429" s="24">
        <v>1428</v>
      </c>
      <c r="B429" s="24">
        <v>1428</v>
      </c>
      <c r="C429" s="468" t="s">
        <v>825</v>
      </c>
      <c r="D429" t="s">
        <v>154</v>
      </c>
      <c r="E429" s="469">
        <v>3</v>
      </c>
      <c r="F429" s="470">
        <v>32.9</v>
      </c>
      <c r="G429">
        <v>1</v>
      </c>
      <c r="H429">
        <v>1</v>
      </c>
      <c r="I429" s="471">
        <f t="shared" si="20"/>
        <v>0.47039166666666665</v>
      </c>
      <c r="J429" s="472">
        <v>0.36503333333333332</v>
      </c>
      <c r="K429" s="472">
        <v>0.44336666666666663</v>
      </c>
      <c r="L429" s="472">
        <v>0.58906666666666663</v>
      </c>
      <c r="M429" s="472">
        <v>0.48410000000000003</v>
      </c>
      <c r="N429" s="471">
        <f t="shared" si="21"/>
        <v>0.47039166666666665</v>
      </c>
      <c r="O429" s="472">
        <v>0.36503333333333332</v>
      </c>
      <c r="P429" s="472">
        <v>0.44336666666666663</v>
      </c>
      <c r="Q429" s="472">
        <v>0.58906666666666663</v>
      </c>
      <c r="R429" s="472">
        <v>0.48410000000000003</v>
      </c>
      <c r="S429" s="152">
        <v>0.01</v>
      </c>
      <c r="T429" s="152">
        <v>0.02</v>
      </c>
      <c r="U429" s="473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4" t="s">
        <v>24</v>
      </c>
    </row>
    <row r="430" spans="1:27" ht="14.45">
      <c r="A430" s="24">
        <v>1429</v>
      </c>
      <c r="B430" s="24">
        <v>1429</v>
      </c>
      <c r="C430" s="468" t="s">
        <v>826</v>
      </c>
      <c r="D430" t="s">
        <v>154</v>
      </c>
      <c r="E430" s="469">
        <v>3</v>
      </c>
      <c r="F430" s="470">
        <v>28.8</v>
      </c>
      <c r="G430">
        <v>1</v>
      </c>
      <c r="H430">
        <v>1</v>
      </c>
      <c r="I430" s="471">
        <f t="shared" si="20"/>
        <v>0.47039166666666665</v>
      </c>
      <c r="J430" s="472">
        <v>0.36503333333333332</v>
      </c>
      <c r="K430" s="472">
        <v>0.44336666666666663</v>
      </c>
      <c r="L430" s="472">
        <v>0.58906666666666663</v>
      </c>
      <c r="M430" s="472">
        <v>0.48410000000000003</v>
      </c>
      <c r="N430" s="471">
        <f t="shared" si="21"/>
        <v>0.47039166666666665</v>
      </c>
      <c r="O430" s="472">
        <v>0.36503333333333332</v>
      </c>
      <c r="P430" s="472">
        <v>0.44336666666666663</v>
      </c>
      <c r="Q430" s="472">
        <v>0.58906666666666663</v>
      </c>
      <c r="R430" s="472">
        <v>0.48410000000000003</v>
      </c>
      <c r="S430" s="152">
        <v>0.01</v>
      </c>
      <c r="T430" s="152">
        <v>0.02</v>
      </c>
      <c r="U430" s="473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4" t="s">
        <v>24</v>
      </c>
    </row>
    <row r="431" spans="1:27" ht="14.45">
      <c r="A431" s="24">
        <v>1430</v>
      </c>
      <c r="B431" s="24">
        <v>1430</v>
      </c>
      <c r="C431" s="468" t="s">
        <v>827</v>
      </c>
      <c r="D431" t="s">
        <v>154</v>
      </c>
      <c r="E431" s="469">
        <v>3</v>
      </c>
      <c r="F431" s="470">
        <v>30.06</v>
      </c>
      <c r="G431">
        <v>1</v>
      </c>
      <c r="H431">
        <v>1</v>
      </c>
      <c r="I431" s="471">
        <f t="shared" si="20"/>
        <v>0.47039166666666665</v>
      </c>
      <c r="J431" s="472">
        <v>0.36503333333333332</v>
      </c>
      <c r="K431" s="472">
        <v>0.44336666666666663</v>
      </c>
      <c r="L431" s="472">
        <v>0.58906666666666663</v>
      </c>
      <c r="M431" s="472">
        <v>0.48410000000000003</v>
      </c>
      <c r="N431" s="471">
        <f t="shared" si="21"/>
        <v>0.47039166666666665</v>
      </c>
      <c r="O431" s="472">
        <v>0.36503333333333332</v>
      </c>
      <c r="P431" s="472">
        <v>0.44336666666666663</v>
      </c>
      <c r="Q431" s="472">
        <v>0.58906666666666663</v>
      </c>
      <c r="R431" s="472">
        <v>0.48410000000000003</v>
      </c>
      <c r="S431" s="152">
        <v>0.01</v>
      </c>
      <c r="T431" s="152">
        <v>0.02</v>
      </c>
      <c r="U431" s="473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4" t="s">
        <v>24</v>
      </c>
    </row>
    <row r="432" spans="1:27" ht="14.45">
      <c r="A432" s="24">
        <v>1431</v>
      </c>
      <c r="B432" s="24">
        <v>1431</v>
      </c>
      <c r="C432" s="468" t="s">
        <v>828</v>
      </c>
      <c r="D432" t="s">
        <v>154</v>
      </c>
      <c r="E432" s="469">
        <v>3</v>
      </c>
      <c r="F432" s="470">
        <v>30</v>
      </c>
      <c r="G432">
        <v>1</v>
      </c>
      <c r="H432">
        <v>1</v>
      </c>
      <c r="I432" s="471">
        <f t="shared" si="20"/>
        <v>0.47039166666666665</v>
      </c>
      <c r="J432" s="472">
        <v>0.36503333333333332</v>
      </c>
      <c r="K432" s="472">
        <v>0.44336666666666663</v>
      </c>
      <c r="L432" s="472">
        <v>0.58906666666666663</v>
      </c>
      <c r="M432" s="472">
        <v>0.48410000000000003</v>
      </c>
      <c r="N432" s="471">
        <f t="shared" si="21"/>
        <v>0.47039166666666665</v>
      </c>
      <c r="O432" s="472">
        <v>0.36503333333333332</v>
      </c>
      <c r="P432" s="472">
        <v>0.44336666666666663</v>
      </c>
      <c r="Q432" s="472">
        <v>0.58906666666666663</v>
      </c>
      <c r="R432" s="472">
        <v>0.48410000000000003</v>
      </c>
      <c r="S432" s="152">
        <v>0.01</v>
      </c>
      <c r="T432" s="152">
        <v>0.02</v>
      </c>
      <c r="U432" s="473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4" t="s">
        <v>24</v>
      </c>
    </row>
    <row r="433" spans="1:27" ht="14.45">
      <c r="A433" s="24">
        <v>1432</v>
      </c>
      <c r="B433" s="24">
        <v>1432</v>
      </c>
      <c r="C433" s="468" t="s">
        <v>829</v>
      </c>
      <c r="D433" t="s">
        <v>154</v>
      </c>
      <c r="E433" s="469">
        <v>3</v>
      </c>
      <c r="F433" s="470">
        <v>30</v>
      </c>
      <c r="G433">
        <v>1</v>
      </c>
      <c r="H433">
        <v>1</v>
      </c>
      <c r="I433" s="471">
        <f t="shared" si="20"/>
        <v>0.47039166666666665</v>
      </c>
      <c r="J433" s="472">
        <v>0.36503333333333332</v>
      </c>
      <c r="K433" s="472">
        <v>0.44336666666666663</v>
      </c>
      <c r="L433" s="472">
        <v>0.58906666666666663</v>
      </c>
      <c r="M433" s="472">
        <v>0.48410000000000003</v>
      </c>
      <c r="N433" s="471">
        <f t="shared" si="21"/>
        <v>0.47039166666666665</v>
      </c>
      <c r="O433" s="472">
        <v>0.36503333333333332</v>
      </c>
      <c r="P433" s="472">
        <v>0.44336666666666663</v>
      </c>
      <c r="Q433" s="472">
        <v>0.58906666666666663</v>
      </c>
      <c r="R433" s="472">
        <v>0.48410000000000003</v>
      </c>
      <c r="S433" s="152">
        <v>0.01</v>
      </c>
      <c r="T433" s="152">
        <v>0.02</v>
      </c>
      <c r="U433" s="473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4" t="s">
        <v>24</v>
      </c>
    </row>
    <row r="434" spans="1:27" ht="14.45">
      <c r="A434" s="24">
        <v>1433</v>
      </c>
      <c r="B434" s="24">
        <v>1433</v>
      </c>
      <c r="C434" s="468" t="s">
        <v>830</v>
      </c>
      <c r="D434" t="s">
        <v>154</v>
      </c>
      <c r="E434" s="469">
        <v>3</v>
      </c>
      <c r="F434" s="470">
        <v>30</v>
      </c>
      <c r="G434">
        <v>1</v>
      </c>
      <c r="H434">
        <v>1</v>
      </c>
      <c r="I434" s="471">
        <f t="shared" si="20"/>
        <v>0.47039166666666665</v>
      </c>
      <c r="J434" s="472">
        <v>0.36503333333333332</v>
      </c>
      <c r="K434" s="472">
        <v>0.44336666666666663</v>
      </c>
      <c r="L434" s="472">
        <v>0.58906666666666663</v>
      </c>
      <c r="M434" s="472">
        <v>0.48410000000000003</v>
      </c>
      <c r="N434" s="471">
        <f t="shared" si="21"/>
        <v>0.47039166666666665</v>
      </c>
      <c r="O434" s="472">
        <v>0.36503333333333332</v>
      </c>
      <c r="P434" s="472">
        <v>0.44336666666666663</v>
      </c>
      <c r="Q434" s="472">
        <v>0.58906666666666663</v>
      </c>
      <c r="R434" s="472">
        <v>0.48410000000000003</v>
      </c>
      <c r="S434" s="152">
        <v>0.01</v>
      </c>
      <c r="T434" s="152">
        <v>0.02</v>
      </c>
      <c r="U434" s="473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4" t="s">
        <v>24</v>
      </c>
    </row>
    <row r="435" spans="1:27" ht="14.45" hidden="1">
      <c r="A435" s="24">
        <v>1434</v>
      </c>
      <c r="B435" s="24">
        <v>1434</v>
      </c>
      <c r="C435" s="468" t="s">
        <v>831</v>
      </c>
      <c r="D435" t="s">
        <v>151</v>
      </c>
      <c r="E435" s="469">
        <v>2</v>
      </c>
      <c r="F435" s="470">
        <v>50</v>
      </c>
      <c r="G435">
        <v>1</v>
      </c>
      <c r="H435">
        <v>1</v>
      </c>
      <c r="I435" s="471">
        <f t="shared" si="20"/>
        <v>0.40033333333333337</v>
      </c>
      <c r="J435" s="152">
        <v>0.3706666666666667</v>
      </c>
      <c r="K435" s="152">
        <v>0.3666666666666667</v>
      </c>
      <c r="L435" s="152">
        <v>0.44799999999999995</v>
      </c>
      <c r="M435" s="152">
        <v>0.41600000000000009</v>
      </c>
      <c r="N435" s="471">
        <f t="shared" si="21"/>
        <v>0.40033333333333337</v>
      </c>
      <c r="O435" s="152">
        <v>0.3706666666666667</v>
      </c>
      <c r="P435" s="152">
        <v>0.3666666666666667</v>
      </c>
      <c r="Q435" s="152">
        <v>0.44799999999999995</v>
      </c>
      <c r="R435" s="152">
        <v>0.41600000000000009</v>
      </c>
      <c r="S435" s="152">
        <v>0.01</v>
      </c>
      <c r="T435" s="152">
        <v>0.02</v>
      </c>
      <c r="U435" s="473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4" t="s">
        <v>24</v>
      </c>
    </row>
    <row r="436" spans="1:27" ht="14.45" hidden="1">
      <c r="A436" s="24">
        <v>1435</v>
      </c>
      <c r="B436" s="24">
        <v>1435</v>
      </c>
      <c r="C436" s="468" t="s">
        <v>832</v>
      </c>
      <c r="D436" t="s">
        <v>151</v>
      </c>
      <c r="E436" s="469">
        <v>2</v>
      </c>
      <c r="F436" s="470">
        <v>27.6</v>
      </c>
      <c r="G436">
        <v>1</v>
      </c>
      <c r="H436">
        <v>1</v>
      </c>
      <c r="I436" s="471">
        <f t="shared" si="20"/>
        <v>0.40033333333333337</v>
      </c>
      <c r="J436" s="152">
        <v>0.3706666666666667</v>
      </c>
      <c r="K436" s="152">
        <v>0.3666666666666667</v>
      </c>
      <c r="L436" s="152">
        <v>0.44799999999999995</v>
      </c>
      <c r="M436" s="152">
        <v>0.41600000000000009</v>
      </c>
      <c r="N436" s="471">
        <f t="shared" si="21"/>
        <v>0.40033333333333337</v>
      </c>
      <c r="O436" s="152">
        <v>0.3706666666666667</v>
      </c>
      <c r="P436" s="152">
        <v>0.3666666666666667</v>
      </c>
      <c r="Q436" s="152">
        <v>0.44799999999999995</v>
      </c>
      <c r="R436" s="152">
        <v>0.41600000000000009</v>
      </c>
      <c r="S436" s="152">
        <v>0.01</v>
      </c>
      <c r="T436" s="152">
        <v>0.02</v>
      </c>
      <c r="U436" s="473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4" t="s">
        <v>24</v>
      </c>
    </row>
    <row r="437" spans="1:27" ht="14.45" hidden="1">
      <c r="A437" s="24">
        <v>1436</v>
      </c>
      <c r="B437" s="24">
        <v>1436</v>
      </c>
      <c r="C437" s="468" t="s">
        <v>833</v>
      </c>
      <c r="D437" t="s">
        <v>151</v>
      </c>
      <c r="E437" s="469">
        <v>2</v>
      </c>
      <c r="F437" s="470">
        <v>29.9</v>
      </c>
      <c r="G437">
        <v>1</v>
      </c>
      <c r="H437">
        <v>1</v>
      </c>
      <c r="I437" s="471">
        <f t="shared" si="20"/>
        <v>0.40033333333333337</v>
      </c>
      <c r="J437" s="152">
        <v>0.3706666666666667</v>
      </c>
      <c r="K437" s="152">
        <v>0.3666666666666667</v>
      </c>
      <c r="L437" s="152">
        <v>0.44799999999999995</v>
      </c>
      <c r="M437" s="152">
        <v>0.41600000000000009</v>
      </c>
      <c r="N437" s="471">
        <f t="shared" si="21"/>
        <v>0.40033333333333337</v>
      </c>
      <c r="O437" s="152">
        <v>0.3706666666666667</v>
      </c>
      <c r="P437" s="152">
        <v>0.3666666666666667</v>
      </c>
      <c r="Q437" s="152">
        <v>0.44799999999999995</v>
      </c>
      <c r="R437" s="152">
        <v>0.41600000000000009</v>
      </c>
      <c r="S437" s="152">
        <v>0.01</v>
      </c>
      <c r="T437" s="152">
        <v>0.02</v>
      </c>
      <c r="U437" s="473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4" t="s">
        <v>24</v>
      </c>
    </row>
    <row r="438" spans="1:27" ht="14.45" hidden="1">
      <c r="A438" s="24">
        <v>1437</v>
      </c>
      <c r="B438" s="24">
        <v>1437</v>
      </c>
      <c r="C438" s="468" t="s">
        <v>834</v>
      </c>
      <c r="D438" t="s">
        <v>148</v>
      </c>
      <c r="E438" s="469">
        <v>1</v>
      </c>
      <c r="F438" s="470">
        <v>30.805349161073828</v>
      </c>
      <c r="G438">
        <v>1</v>
      </c>
      <c r="H438">
        <v>1</v>
      </c>
      <c r="I438" s="471">
        <f t="shared" si="20"/>
        <v>0.32845968612834514</v>
      </c>
      <c r="J438" s="152">
        <v>3.8473756479098807E-2</v>
      </c>
      <c r="K438" s="152">
        <v>0.39358026214566905</v>
      </c>
      <c r="L438" s="152">
        <v>0.53857526864315253</v>
      </c>
      <c r="M438" s="152">
        <v>0.3432094572454602</v>
      </c>
      <c r="N438" s="471">
        <f t="shared" si="21"/>
        <v>0.32845968612834514</v>
      </c>
      <c r="O438" s="152">
        <v>3.8473756479098807E-2</v>
      </c>
      <c r="P438" s="152">
        <v>0.39358026214566905</v>
      </c>
      <c r="Q438" s="152">
        <v>0.53857526864315253</v>
      </c>
      <c r="R438" s="152">
        <v>0.3432094572454602</v>
      </c>
      <c r="S438" s="152">
        <v>0.03</v>
      </c>
      <c r="T438" s="152">
        <v>0</v>
      </c>
      <c r="U438" s="473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4" t="s">
        <v>23</v>
      </c>
    </row>
    <row r="439" spans="1:27" ht="14.45" hidden="1">
      <c r="A439" s="24">
        <v>1438</v>
      </c>
      <c r="B439" s="24">
        <v>1438</v>
      </c>
      <c r="C439" s="468" t="s">
        <v>835</v>
      </c>
      <c r="D439" t="s">
        <v>148</v>
      </c>
      <c r="E439" s="469">
        <v>1</v>
      </c>
      <c r="F439" s="470">
        <v>54.194650838926172</v>
      </c>
      <c r="G439">
        <v>1</v>
      </c>
      <c r="H439">
        <v>1</v>
      </c>
      <c r="I439" s="471">
        <f t="shared" si="20"/>
        <v>0.32845968612834514</v>
      </c>
      <c r="J439" s="152">
        <v>3.8473756479098807E-2</v>
      </c>
      <c r="K439" s="152">
        <v>0.39358026214566905</v>
      </c>
      <c r="L439" s="152">
        <v>0.53857526864315253</v>
      </c>
      <c r="M439" s="152">
        <v>0.3432094572454602</v>
      </c>
      <c r="N439" s="471">
        <f t="shared" si="21"/>
        <v>0.32845968612834514</v>
      </c>
      <c r="O439" s="152">
        <v>3.8473756479098807E-2</v>
      </c>
      <c r="P439" s="152">
        <v>0.39358026214566905</v>
      </c>
      <c r="Q439" s="152">
        <v>0.53857526864315253</v>
      </c>
      <c r="R439" s="152">
        <v>0.3432094572454602</v>
      </c>
      <c r="S439" s="152">
        <v>0.03</v>
      </c>
      <c r="T439" s="152">
        <v>0</v>
      </c>
      <c r="U439" s="473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4" t="s">
        <v>23</v>
      </c>
    </row>
    <row r="440" spans="1:27" ht="14.45">
      <c r="A440" s="24">
        <v>1439</v>
      </c>
      <c r="B440" s="24">
        <v>1439</v>
      </c>
      <c r="C440" s="468" t="s">
        <v>836</v>
      </c>
      <c r="D440" t="s">
        <v>154</v>
      </c>
      <c r="E440" s="469">
        <v>3</v>
      </c>
      <c r="F440" s="470">
        <v>25.6</v>
      </c>
      <c r="G440">
        <v>1</v>
      </c>
      <c r="H440">
        <v>1</v>
      </c>
      <c r="I440" s="471">
        <f t="shared" si="20"/>
        <v>0.47039166666666665</v>
      </c>
      <c r="J440" s="472">
        <v>0.36503333333333332</v>
      </c>
      <c r="K440" s="472">
        <v>0.44336666666666663</v>
      </c>
      <c r="L440" s="472">
        <v>0.58906666666666663</v>
      </c>
      <c r="M440" s="472">
        <v>0.48410000000000003</v>
      </c>
      <c r="N440" s="471">
        <f t="shared" si="21"/>
        <v>0.47039166666666665</v>
      </c>
      <c r="O440" s="472">
        <v>0.36503333333333332</v>
      </c>
      <c r="P440" s="472">
        <v>0.44336666666666663</v>
      </c>
      <c r="Q440" s="472">
        <v>0.58906666666666663</v>
      </c>
      <c r="R440" s="472">
        <v>0.48410000000000003</v>
      </c>
      <c r="S440" s="152">
        <v>0.01</v>
      </c>
      <c r="T440" s="152">
        <v>0.02</v>
      </c>
      <c r="U440" s="473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4" t="s">
        <v>24</v>
      </c>
    </row>
    <row r="441" spans="1:27" ht="14.45" hidden="1">
      <c r="A441" s="24">
        <v>1440</v>
      </c>
      <c r="B441" s="24">
        <v>1440</v>
      </c>
      <c r="C441" s="468" t="s">
        <v>837</v>
      </c>
      <c r="D441" t="s">
        <v>151</v>
      </c>
      <c r="E441" s="469">
        <v>2</v>
      </c>
      <c r="F441" s="470">
        <v>2.5</v>
      </c>
      <c r="G441">
        <v>1</v>
      </c>
      <c r="H441">
        <v>1</v>
      </c>
      <c r="I441" s="471">
        <f t="shared" si="20"/>
        <v>0.40033333333333337</v>
      </c>
      <c r="J441" s="152">
        <v>0.3706666666666667</v>
      </c>
      <c r="K441" s="152">
        <v>0.3666666666666667</v>
      </c>
      <c r="L441" s="152">
        <v>0.44799999999999995</v>
      </c>
      <c r="M441" s="152">
        <v>0.41600000000000009</v>
      </c>
      <c r="N441" s="471">
        <f t="shared" si="21"/>
        <v>0.40033333333333337</v>
      </c>
      <c r="O441" s="152">
        <v>0.3706666666666667</v>
      </c>
      <c r="P441" s="152">
        <v>0.3666666666666667</v>
      </c>
      <c r="Q441" s="152">
        <v>0.44799999999999995</v>
      </c>
      <c r="R441" s="152">
        <v>0.41600000000000009</v>
      </c>
      <c r="S441" s="152">
        <v>0.01</v>
      </c>
      <c r="T441" s="152">
        <v>0.02</v>
      </c>
      <c r="U441" s="473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4" t="s">
        <v>24</v>
      </c>
    </row>
    <row r="442" spans="1:27" ht="14.45" hidden="1">
      <c r="A442" s="24">
        <v>1441</v>
      </c>
      <c r="B442" s="24">
        <v>1441</v>
      </c>
      <c r="C442" s="468" t="s">
        <v>838</v>
      </c>
      <c r="D442" t="s">
        <v>151</v>
      </c>
      <c r="E442" s="469">
        <v>2</v>
      </c>
      <c r="F442" s="470">
        <v>28</v>
      </c>
      <c r="G442">
        <v>1</v>
      </c>
      <c r="H442">
        <v>1</v>
      </c>
      <c r="I442" s="471">
        <f t="shared" si="20"/>
        <v>0.32845968612834514</v>
      </c>
      <c r="J442" s="152">
        <v>3.8473756479098807E-2</v>
      </c>
      <c r="K442" s="152">
        <v>0.39358026214566905</v>
      </c>
      <c r="L442" s="152">
        <v>0.53857526864315253</v>
      </c>
      <c r="M442" s="152">
        <v>0.3432094572454602</v>
      </c>
      <c r="N442" s="471">
        <f t="shared" si="21"/>
        <v>0.32845968612834514</v>
      </c>
      <c r="O442" s="152">
        <v>3.8473756479098807E-2</v>
      </c>
      <c r="P442" s="152">
        <v>0.39358026214566905</v>
      </c>
      <c r="Q442" s="152">
        <v>0.53857526864315253</v>
      </c>
      <c r="R442" s="152">
        <v>0.3432094572454602</v>
      </c>
      <c r="S442" s="152">
        <v>0.03</v>
      </c>
      <c r="T442" s="152">
        <v>0</v>
      </c>
      <c r="U442" s="473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4" t="s">
        <v>23</v>
      </c>
    </row>
    <row r="443" spans="1:27" ht="14.45">
      <c r="A443" s="24">
        <v>1442</v>
      </c>
      <c r="B443" s="24">
        <v>1442</v>
      </c>
      <c r="C443" s="468" t="s">
        <v>839</v>
      </c>
      <c r="D443" t="s">
        <v>154</v>
      </c>
      <c r="E443" s="469">
        <v>3</v>
      </c>
      <c r="F443" s="470">
        <v>25.2</v>
      </c>
      <c r="G443">
        <v>1</v>
      </c>
      <c r="H443">
        <v>1</v>
      </c>
      <c r="I443" s="471">
        <f t="shared" si="20"/>
        <v>0.47039166666666665</v>
      </c>
      <c r="J443" s="472">
        <v>0.36503333333333332</v>
      </c>
      <c r="K443" s="472">
        <v>0.44336666666666663</v>
      </c>
      <c r="L443" s="472">
        <v>0.58906666666666663</v>
      </c>
      <c r="M443" s="472">
        <v>0.48410000000000003</v>
      </c>
      <c r="N443" s="471">
        <f t="shared" si="21"/>
        <v>0.47039166666666665</v>
      </c>
      <c r="O443" s="472">
        <v>0.36503333333333332</v>
      </c>
      <c r="P443" s="472">
        <v>0.44336666666666663</v>
      </c>
      <c r="Q443" s="472">
        <v>0.58906666666666663</v>
      </c>
      <c r="R443" s="472">
        <v>0.48410000000000003</v>
      </c>
      <c r="S443" s="152">
        <v>0.01</v>
      </c>
      <c r="T443" s="152">
        <v>0.02</v>
      </c>
      <c r="U443" s="473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4" t="s">
        <v>24</v>
      </c>
    </row>
    <row r="444" spans="1:27" ht="14.45" hidden="1">
      <c r="A444" s="24">
        <v>1443</v>
      </c>
      <c r="B444" s="24">
        <v>1443</v>
      </c>
      <c r="C444" s="468" t="s">
        <v>840</v>
      </c>
      <c r="D444" t="s">
        <v>151</v>
      </c>
      <c r="E444" s="469">
        <v>2</v>
      </c>
      <c r="F444" s="470">
        <v>0</v>
      </c>
      <c r="G444">
        <v>1</v>
      </c>
      <c r="H444">
        <v>1</v>
      </c>
      <c r="I444" s="471">
        <f t="shared" si="20"/>
        <v>0.32845968612834514</v>
      </c>
      <c r="J444" s="152">
        <v>3.8473756479098807E-2</v>
      </c>
      <c r="K444" s="152">
        <v>0.39358026214566905</v>
      </c>
      <c r="L444" s="152">
        <v>0.53857526864315253</v>
      </c>
      <c r="M444" s="152">
        <v>0.3432094572454602</v>
      </c>
      <c r="N444" s="471">
        <f t="shared" si="21"/>
        <v>0.32845968612834514</v>
      </c>
      <c r="O444" s="152">
        <v>3.8473756479098807E-2</v>
      </c>
      <c r="P444" s="152">
        <v>0.39358026214566905</v>
      </c>
      <c r="Q444" s="152">
        <v>0.53857526864315253</v>
      </c>
      <c r="R444" s="152">
        <v>0.3432094572454602</v>
      </c>
      <c r="S444" s="152">
        <v>0.03</v>
      </c>
      <c r="T444" s="152">
        <v>0</v>
      </c>
      <c r="U444" s="473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4" t="s">
        <v>23</v>
      </c>
    </row>
    <row r="445" spans="1:27" ht="14.45" hidden="1">
      <c r="A445" s="24">
        <v>1444</v>
      </c>
      <c r="B445" s="24">
        <v>1444</v>
      </c>
      <c r="C445" s="468" t="s">
        <v>841</v>
      </c>
      <c r="D445" t="s">
        <v>151</v>
      </c>
      <c r="E445" s="469">
        <v>2</v>
      </c>
      <c r="F445" s="470">
        <v>8</v>
      </c>
      <c r="G445">
        <v>1</v>
      </c>
      <c r="H445">
        <v>1</v>
      </c>
      <c r="I445" s="471">
        <f t="shared" si="20"/>
        <v>0.40033333333333337</v>
      </c>
      <c r="J445" s="152">
        <v>0.3706666666666667</v>
      </c>
      <c r="K445" s="152">
        <v>0.3666666666666667</v>
      </c>
      <c r="L445" s="152">
        <v>0.44799999999999995</v>
      </c>
      <c r="M445" s="152">
        <v>0.41600000000000009</v>
      </c>
      <c r="N445" s="471">
        <f t="shared" si="21"/>
        <v>0.40033333333333337</v>
      </c>
      <c r="O445" s="152">
        <v>0.3706666666666667</v>
      </c>
      <c r="P445" s="152">
        <v>0.3666666666666667</v>
      </c>
      <c r="Q445" s="152">
        <v>0.44799999999999995</v>
      </c>
      <c r="R445" s="152">
        <v>0.41600000000000009</v>
      </c>
      <c r="S445" s="152">
        <v>0.01</v>
      </c>
      <c r="T445" s="152">
        <v>0.02</v>
      </c>
      <c r="U445" s="473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4" t="s">
        <v>24</v>
      </c>
    </row>
    <row r="446" spans="1:27" ht="14.45" hidden="1">
      <c r="A446" s="24">
        <v>1445</v>
      </c>
      <c r="B446" s="24">
        <v>1445</v>
      </c>
      <c r="C446" s="468" t="s">
        <v>842</v>
      </c>
      <c r="D446" t="s">
        <v>148</v>
      </c>
      <c r="E446" s="469">
        <v>1</v>
      </c>
      <c r="F446" s="470">
        <v>49.509196932515337</v>
      </c>
      <c r="G446">
        <v>1</v>
      </c>
      <c r="H446">
        <v>1</v>
      </c>
      <c r="I446" s="471">
        <f t="shared" si="20"/>
        <v>0.32845968612834514</v>
      </c>
      <c r="J446" s="152">
        <v>3.8473756479098807E-2</v>
      </c>
      <c r="K446" s="152">
        <v>0.39358026214566905</v>
      </c>
      <c r="L446" s="152">
        <v>0.53857526864315253</v>
      </c>
      <c r="M446" s="152">
        <v>0.3432094572454602</v>
      </c>
      <c r="N446" s="471">
        <f t="shared" si="21"/>
        <v>0.32845968612834514</v>
      </c>
      <c r="O446" s="152">
        <v>3.8473756479098807E-2</v>
      </c>
      <c r="P446" s="152">
        <v>0.39358026214566905</v>
      </c>
      <c r="Q446" s="152">
        <v>0.53857526864315253</v>
      </c>
      <c r="R446" s="152">
        <v>0.3432094572454602</v>
      </c>
      <c r="S446" s="152">
        <v>0.03</v>
      </c>
      <c r="T446" s="152">
        <v>0</v>
      </c>
      <c r="U446" s="473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4" t="s">
        <v>23</v>
      </c>
    </row>
    <row r="447" spans="1:27" ht="14.45" hidden="1">
      <c r="A447" s="24">
        <v>1446</v>
      </c>
      <c r="B447" s="24">
        <v>1446</v>
      </c>
      <c r="C447" s="468" t="s">
        <v>843</v>
      </c>
      <c r="D447" t="s">
        <v>148</v>
      </c>
      <c r="E447" s="469">
        <v>1</v>
      </c>
      <c r="F447" s="470">
        <v>40.490803067484663</v>
      </c>
      <c r="G447">
        <v>1</v>
      </c>
      <c r="H447">
        <v>1</v>
      </c>
      <c r="I447" s="471">
        <f t="shared" si="20"/>
        <v>0.32845968612834514</v>
      </c>
      <c r="J447" s="152">
        <v>3.8473756479098807E-2</v>
      </c>
      <c r="K447" s="152">
        <v>0.39358026214566905</v>
      </c>
      <c r="L447" s="152">
        <v>0.53857526864315253</v>
      </c>
      <c r="M447" s="152">
        <v>0.3432094572454602</v>
      </c>
      <c r="N447" s="471">
        <f t="shared" si="21"/>
        <v>0.32845968612834514</v>
      </c>
      <c r="O447" s="152">
        <v>3.8473756479098807E-2</v>
      </c>
      <c r="P447" s="152">
        <v>0.39358026214566905</v>
      </c>
      <c r="Q447" s="152">
        <v>0.53857526864315253</v>
      </c>
      <c r="R447" s="152">
        <v>0.3432094572454602</v>
      </c>
      <c r="S447" s="152">
        <v>0.03</v>
      </c>
      <c r="T447" s="152">
        <v>0</v>
      </c>
      <c r="U447" s="473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4" t="s">
        <v>23</v>
      </c>
    </row>
    <row r="448" spans="1:27" ht="14.45" hidden="1">
      <c r="A448" s="24">
        <v>1447</v>
      </c>
      <c r="B448" s="24">
        <v>1447</v>
      </c>
      <c r="C448" s="468" t="s">
        <v>844</v>
      </c>
      <c r="D448" t="s">
        <v>148</v>
      </c>
      <c r="E448" s="469">
        <v>1</v>
      </c>
      <c r="F448" s="470">
        <v>39.6</v>
      </c>
      <c r="G448">
        <v>1</v>
      </c>
      <c r="H448">
        <v>1</v>
      </c>
      <c r="I448" s="471">
        <f t="shared" si="20"/>
        <v>0.32845968612834514</v>
      </c>
      <c r="J448" s="152">
        <v>3.8473756479098807E-2</v>
      </c>
      <c r="K448" s="152">
        <v>0.39358026214566905</v>
      </c>
      <c r="L448" s="152">
        <v>0.53857526864315253</v>
      </c>
      <c r="M448" s="152">
        <v>0.3432094572454602</v>
      </c>
      <c r="N448" s="471">
        <f t="shared" si="21"/>
        <v>0.32845968612834514</v>
      </c>
      <c r="O448" s="152">
        <v>3.8473756479098807E-2</v>
      </c>
      <c r="P448" s="152">
        <v>0.39358026214566905</v>
      </c>
      <c r="Q448" s="152">
        <v>0.53857526864315253</v>
      </c>
      <c r="R448" s="152">
        <v>0.3432094572454602</v>
      </c>
      <c r="S448" s="152">
        <v>0.03</v>
      </c>
      <c r="T448" s="152">
        <v>0</v>
      </c>
      <c r="U448" s="473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4" t="s">
        <v>23</v>
      </c>
    </row>
    <row r="449" spans="1:27" ht="14.45" hidden="1">
      <c r="A449" s="24">
        <v>1448</v>
      </c>
      <c r="B449" s="24">
        <v>1448</v>
      </c>
      <c r="C449" s="468" t="s">
        <v>845</v>
      </c>
      <c r="D449" t="s">
        <v>151</v>
      </c>
      <c r="E449" s="469">
        <v>2</v>
      </c>
      <c r="F449" s="470">
        <v>4.8</v>
      </c>
      <c r="G449">
        <v>1</v>
      </c>
      <c r="H449">
        <v>1</v>
      </c>
      <c r="I449" s="471">
        <f t="shared" si="20"/>
        <v>0.40033333333333337</v>
      </c>
      <c r="J449" s="152">
        <v>0.3706666666666667</v>
      </c>
      <c r="K449" s="152">
        <v>0.3666666666666667</v>
      </c>
      <c r="L449" s="152">
        <v>0.44799999999999995</v>
      </c>
      <c r="M449" s="152">
        <v>0.41600000000000009</v>
      </c>
      <c r="N449" s="471">
        <f t="shared" si="21"/>
        <v>0.40033333333333337</v>
      </c>
      <c r="O449" s="152">
        <v>0.3706666666666667</v>
      </c>
      <c r="P449" s="152">
        <v>0.3666666666666667</v>
      </c>
      <c r="Q449" s="152">
        <v>0.44799999999999995</v>
      </c>
      <c r="R449" s="152">
        <v>0.41600000000000009</v>
      </c>
      <c r="S449" s="152">
        <v>0.01</v>
      </c>
      <c r="T449" s="152">
        <v>0.02</v>
      </c>
      <c r="U449" s="473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4" t="s">
        <v>24</v>
      </c>
    </row>
    <row r="450" spans="1:27" ht="14.45">
      <c r="A450" s="24">
        <v>1449</v>
      </c>
      <c r="B450" s="24">
        <v>1449</v>
      </c>
      <c r="C450" s="468" t="s">
        <v>846</v>
      </c>
      <c r="D450" t="s">
        <v>154</v>
      </c>
      <c r="E450" s="469">
        <v>3</v>
      </c>
      <c r="F450" s="470">
        <v>30.55</v>
      </c>
      <c r="G450">
        <v>1</v>
      </c>
      <c r="H450">
        <v>1</v>
      </c>
      <c r="I450" s="471">
        <f t="shared" ref="I450:I513" si="22">AVERAGE(J450:M450)</f>
        <v>0.47039166666666665</v>
      </c>
      <c r="J450" s="472">
        <v>0.36503333333333332</v>
      </c>
      <c r="K450" s="472">
        <v>0.44336666666666663</v>
      </c>
      <c r="L450" s="472">
        <v>0.58906666666666663</v>
      </c>
      <c r="M450" s="472">
        <v>0.48410000000000003</v>
      </c>
      <c r="N450" s="471">
        <f t="shared" ref="N450:N513" si="23">AVERAGE(O450:R450)</f>
        <v>0.47039166666666665</v>
      </c>
      <c r="O450" s="472">
        <v>0.36503333333333332</v>
      </c>
      <c r="P450" s="472">
        <v>0.44336666666666663</v>
      </c>
      <c r="Q450" s="472">
        <v>0.58906666666666663</v>
      </c>
      <c r="R450" s="472">
        <v>0.48410000000000003</v>
      </c>
      <c r="S450" s="152">
        <v>0.01</v>
      </c>
      <c r="T450" s="152">
        <v>0.02</v>
      </c>
      <c r="U450" s="473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4" t="s">
        <v>24</v>
      </c>
    </row>
    <row r="451" spans="1:27" ht="14.45">
      <c r="A451" s="24">
        <v>1450</v>
      </c>
      <c r="B451" s="24">
        <v>1450</v>
      </c>
      <c r="C451" s="468" t="s">
        <v>847</v>
      </c>
      <c r="D451" t="s">
        <v>154</v>
      </c>
      <c r="E451" s="469">
        <v>3</v>
      </c>
      <c r="F451" s="470">
        <v>30</v>
      </c>
      <c r="G451">
        <v>1</v>
      </c>
      <c r="H451">
        <v>1</v>
      </c>
      <c r="I451" s="471">
        <f t="shared" si="22"/>
        <v>0.47039166666666665</v>
      </c>
      <c r="J451" s="472">
        <v>0.36503333333333332</v>
      </c>
      <c r="K451" s="472">
        <v>0.44336666666666663</v>
      </c>
      <c r="L451" s="472">
        <v>0.58906666666666663</v>
      </c>
      <c r="M451" s="472">
        <v>0.48410000000000003</v>
      </c>
      <c r="N451" s="471">
        <f t="shared" si="23"/>
        <v>0.47039166666666665</v>
      </c>
      <c r="O451" s="472">
        <v>0.36503333333333332</v>
      </c>
      <c r="P451" s="472">
        <v>0.44336666666666663</v>
      </c>
      <c r="Q451" s="472">
        <v>0.58906666666666663</v>
      </c>
      <c r="R451" s="472">
        <v>0.48410000000000003</v>
      </c>
      <c r="S451" s="152">
        <v>0.01</v>
      </c>
      <c r="T451" s="152">
        <v>0.02</v>
      </c>
      <c r="U451" s="473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4" t="s">
        <v>24</v>
      </c>
    </row>
    <row r="452" spans="1:27" ht="14.45" hidden="1">
      <c r="A452" s="24">
        <v>1451</v>
      </c>
      <c r="B452" s="24">
        <v>1451</v>
      </c>
      <c r="C452" s="468" t="s">
        <v>848</v>
      </c>
      <c r="D452" t="s">
        <v>148</v>
      </c>
      <c r="E452" s="469">
        <v>1</v>
      </c>
      <c r="F452" s="470">
        <v>0</v>
      </c>
      <c r="G452">
        <v>1</v>
      </c>
      <c r="H452">
        <v>1</v>
      </c>
      <c r="I452" s="471">
        <f t="shared" si="22"/>
        <v>0.32845968612834514</v>
      </c>
      <c r="J452" s="152">
        <v>3.8473756479098807E-2</v>
      </c>
      <c r="K452" s="152">
        <v>0.39358026214566905</v>
      </c>
      <c r="L452" s="152">
        <v>0.53857526864315253</v>
      </c>
      <c r="M452" s="152">
        <v>0.3432094572454602</v>
      </c>
      <c r="N452" s="471">
        <f t="shared" si="23"/>
        <v>0.32845968612834514</v>
      </c>
      <c r="O452" s="152">
        <v>3.8473756479098807E-2</v>
      </c>
      <c r="P452" s="152">
        <v>0.39358026214566905</v>
      </c>
      <c r="Q452" s="152">
        <v>0.53857526864315253</v>
      </c>
      <c r="R452" s="152">
        <v>0.3432094572454602</v>
      </c>
      <c r="S452" s="152">
        <v>0.03</v>
      </c>
      <c r="T452" s="152">
        <v>0</v>
      </c>
      <c r="U452" s="473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4" t="s">
        <v>23</v>
      </c>
    </row>
    <row r="453" spans="1:27" ht="14.45" hidden="1">
      <c r="A453" s="24">
        <v>1452</v>
      </c>
      <c r="B453" s="24">
        <v>1452</v>
      </c>
      <c r="C453" s="468" t="s">
        <v>849</v>
      </c>
      <c r="D453" t="s">
        <v>148</v>
      </c>
      <c r="E453" s="469">
        <v>1</v>
      </c>
      <c r="F453" s="470">
        <v>12</v>
      </c>
      <c r="G453">
        <v>1</v>
      </c>
      <c r="H453">
        <v>1</v>
      </c>
      <c r="I453" s="471">
        <f t="shared" si="22"/>
        <v>0.32845968612834514</v>
      </c>
      <c r="J453" s="152">
        <v>3.8473756479098807E-2</v>
      </c>
      <c r="K453" s="152">
        <v>0.39358026214566905</v>
      </c>
      <c r="L453" s="152">
        <v>0.53857526864315253</v>
      </c>
      <c r="M453" s="152">
        <v>0.3432094572454602</v>
      </c>
      <c r="N453" s="471">
        <f t="shared" si="23"/>
        <v>0.32845968612834514</v>
      </c>
      <c r="O453" s="152">
        <v>3.8473756479098807E-2</v>
      </c>
      <c r="P453" s="152">
        <v>0.39358026214566905</v>
      </c>
      <c r="Q453" s="152">
        <v>0.53857526864315253</v>
      </c>
      <c r="R453" s="152">
        <v>0.3432094572454602</v>
      </c>
      <c r="S453" s="152">
        <v>0.03</v>
      </c>
      <c r="T453" s="152">
        <v>0</v>
      </c>
      <c r="U453" s="473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4" t="s">
        <v>23</v>
      </c>
    </row>
    <row r="454" spans="1:27" ht="14.45" hidden="1">
      <c r="A454" s="24">
        <v>1453</v>
      </c>
      <c r="B454" s="24">
        <v>1453</v>
      </c>
      <c r="C454" s="468" t="s">
        <v>850</v>
      </c>
      <c r="D454" t="s">
        <v>154</v>
      </c>
      <c r="E454" s="469">
        <v>3</v>
      </c>
      <c r="F454" s="470">
        <v>5</v>
      </c>
      <c r="G454">
        <v>1</v>
      </c>
      <c r="H454">
        <v>1</v>
      </c>
      <c r="I454" s="471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1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2">
        <v>0.04</v>
      </c>
      <c r="T454" s="152">
        <v>0</v>
      </c>
      <c r="U454" s="473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4" t="s">
        <v>25</v>
      </c>
    </row>
    <row r="455" spans="1:27" ht="14.45" hidden="1">
      <c r="A455" s="24">
        <v>1454</v>
      </c>
      <c r="B455" s="24">
        <v>1454</v>
      </c>
      <c r="C455" s="468" t="s">
        <v>851</v>
      </c>
      <c r="D455" t="s">
        <v>148</v>
      </c>
      <c r="E455" s="469">
        <v>1</v>
      </c>
      <c r="F455" s="470">
        <v>0</v>
      </c>
      <c r="G455">
        <v>1</v>
      </c>
      <c r="H455">
        <v>1</v>
      </c>
      <c r="I455" s="471">
        <f t="shared" si="22"/>
        <v>0.32845968612834514</v>
      </c>
      <c r="J455" s="152">
        <v>3.8473756479098807E-2</v>
      </c>
      <c r="K455" s="152">
        <v>0.39358026214566905</v>
      </c>
      <c r="L455" s="152">
        <v>0.53857526864315253</v>
      </c>
      <c r="M455" s="152">
        <v>0.3432094572454602</v>
      </c>
      <c r="N455" s="471">
        <f t="shared" si="23"/>
        <v>0.32845968612834514</v>
      </c>
      <c r="O455" s="152">
        <v>3.8473756479098807E-2</v>
      </c>
      <c r="P455" s="152">
        <v>0.39358026214566905</v>
      </c>
      <c r="Q455" s="152">
        <v>0.53857526864315253</v>
      </c>
      <c r="R455" s="152">
        <v>0.3432094572454602</v>
      </c>
      <c r="S455" s="152">
        <v>0.03</v>
      </c>
      <c r="T455" s="152">
        <v>0</v>
      </c>
      <c r="U455" s="473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4" t="s">
        <v>23</v>
      </c>
    </row>
    <row r="456" spans="1:27" ht="14.45" hidden="1">
      <c r="A456" s="24">
        <v>1455</v>
      </c>
      <c r="B456" s="24">
        <v>1455</v>
      </c>
      <c r="C456" s="468" t="s">
        <v>852</v>
      </c>
      <c r="D456" t="s">
        <v>148</v>
      </c>
      <c r="E456" s="469">
        <v>1</v>
      </c>
      <c r="F456" s="470">
        <v>16.335999999999999</v>
      </c>
      <c r="G456">
        <v>1</v>
      </c>
      <c r="H456">
        <v>1</v>
      </c>
      <c r="I456" s="471">
        <f t="shared" si="22"/>
        <v>0.32845968612834514</v>
      </c>
      <c r="J456" s="152">
        <v>3.8473756479098807E-2</v>
      </c>
      <c r="K456" s="152">
        <v>0.39358026214566905</v>
      </c>
      <c r="L456" s="152">
        <v>0.53857526864315253</v>
      </c>
      <c r="M456" s="152">
        <v>0.3432094572454602</v>
      </c>
      <c r="N456" s="471">
        <f t="shared" si="23"/>
        <v>0.32845968612834514</v>
      </c>
      <c r="O456" s="152">
        <v>3.8473756479098807E-2</v>
      </c>
      <c r="P456" s="152">
        <v>0.39358026214566905</v>
      </c>
      <c r="Q456" s="152">
        <v>0.53857526864315253</v>
      </c>
      <c r="R456" s="152">
        <v>0.3432094572454602</v>
      </c>
      <c r="S456" s="152">
        <v>0.03</v>
      </c>
      <c r="T456" s="152">
        <v>0</v>
      </c>
      <c r="U456" s="473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4" t="s">
        <v>23</v>
      </c>
    </row>
    <row r="457" spans="1:27" ht="14.45" hidden="1">
      <c r="A457" s="24">
        <v>1456</v>
      </c>
      <c r="B457" s="24">
        <v>1456</v>
      </c>
      <c r="C457" s="468" t="s">
        <v>853</v>
      </c>
      <c r="D457" t="s">
        <v>148</v>
      </c>
      <c r="E457" s="469">
        <v>1</v>
      </c>
      <c r="F457" s="470">
        <v>0</v>
      </c>
      <c r="G457">
        <v>1</v>
      </c>
      <c r="H457">
        <v>1</v>
      </c>
      <c r="I457" s="471">
        <f t="shared" si="22"/>
        <v>0.32845968612834514</v>
      </c>
      <c r="J457" s="152">
        <v>3.8473756479098807E-2</v>
      </c>
      <c r="K457" s="152">
        <v>0.39358026214566905</v>
      </c>
      <c r="L457" s="152">
        <v>0.53857526864315253</v>
      </c>
      <c r="M457" s="152">
        <v>0.3432094572454602</v>
      </c>
      <c r="N457" s="471">
        <f t="shared" si="23"/>
        <v>0.32845968612834514</v>
      </c>
      <c r="O457" s="152">
        <v>3.8473756479098807E-2</v>
      </c>
      <c r="P457" s="152">
        <v>0.39358026214566905</v>
      </c>
      <c r="Q457" s="152">
        <v>0.53857526864315253</v>
      </c>
      <c r="R457" s="152">
        <v>0.3432094572454602</v>
      </c>
      <c r="S457" s="152">
        <v>0.03</v>
      </c>
      <c r="T457" s="152">
        <v>0</v>
      </c>
      <c r="U457" s="473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4" t="s">
        <v>23</v>
      </c>
    </row>
    <row r="458" spans="1:27" ht="14.45" hidden="1">
      <c r="A458" s="24">
        <v>1457</v>
      </c>
      <c r="B458" s="24">
        <v>1457</v>
      </c>
      <c r="C458" s="468" t="s">
        <v>854</v>
      </c>
      <c r="D458" t="s">
        <v>154</v>
      </c>
      <c r="E458" s="469">
        <v>3</v>
      </c>
      <c r="F458" s="470">
        <v>5</v>
      </c>
      <c r="G458">
        <v>1</v>
      </c>
      <c r="H458">
        <v>1</v>
      </c>
      <c r="I458" s="471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1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2">
        <v>0.04</v>
      </c>
      <c r="T458" s="152">
        <v>0</v>
      </c>
      <c r="U458" s="473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4" t="s">
        <v>25</v>
      </c>
    </row>
    <row r="459" spans="1:27" ht="14.45" hidden="1">
      <c r="A459" s="24">
        <v>1458</v>
      </c>
      <c r="B459" s="24">
        <v>1458</v>
      </c>
      <c r="C459" s="475" t="s">
        <v>855</v>
      </c>
      <c r="D459" t="s">
        <v>148</v>
      </c>
      <c r="E459" s="476">
        <v>1</v>
      </c>
      <c r="F459" s="470">
        <v>10</v>
      </c>
      <c r="G459">
        <v>1</v>
      </c>
      <c r="H459">
        <v>1</v>
      </c>
      <c r="I459" s="471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1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2">
        <v>0.04</v>
      </c>
      <c r="T459" s="152">
        <v>0</v>
      </c>
      <c r="U459" s="477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4" t="s">
        <v>25</v>
      </c>
    </row>
    <row r="460" spans="1:27" ht="14.45" hidden="1">
      <c r="A460" s="24">
        <v>1459</v>
      </c>
      <c r="B460" s="24">
        <v>1459</v>
      </c>
      <c r="C460" s="475" t="s">
        <v>856</v>
      </c>
      <c r="D460" t="s">
        <v>154</v>
      </c>
      <c r="E460" s="476">
        <v>3</v>
      </c>
      <c r="F460" s="470">
        <v>20</v>
      </c>
      <c r="G460">
        <v>1</v>
      </c>
      <c r="H460">
        <v>1</v>
      </c>
      <c r="I460" s="471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1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2">
        <v>0.04</v>
      </c>
      <c r="T460" s="152">
        <v>0</v>
      </c>
      <c r="U460" s="477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4" t="s">
        <v>25</v>
      </c>
    </row>
    <row r="461" spans="1:27" ht="14.45">
      <c r="A461" s="24">
        <v>1460</v>
      </c>
      <c r="B461" s="24">
        <v>1460</v>
      </c>
      <c r="C461" s="468" t="s">
        <v>857</v>
      </c>
      <c r="D461" t="s">
        <v>154</v>
      </c>
      <c r="E461" s="469">
        <v>3</v>
      </c>
      <c r="F461" s="470">
        <v>30.55</v>
      </c>
      <c r="G461">
        <v>1</v>
      </c>
      <c r="H461">
        <v>1</v>
      </c>
      <c r="I461" s="471">
        <f t="shared" si="22"/>
        <v>0.47039166666666665</v>
      </c>
      <c r="J461" s="472">
        <v>0.36503333333333332</v>
      </c>
      <c r="K461" s="472">
        <v>0.44336666666666663</v>
      </c>
      <c r="L461" s="472">
        <v>0.58906666666666663</v>
      </c>
      <c r="M461" s="472">
        <v>0.48410000000000003</v>
      </c>
      <c r="N461" s="471">
        <f t="shared" si="23"/>
        <v>0.47039166666666665</v>
      </c>
      <c r="O461" s="472">
        <v>0.36503333333333332</v>
      </c>
      <c r="P461" s="472">
        <v>0.44336666666666663</v>
      </c>
      <c r="Q461" s="472">
        <v>0.58906666666666663</v>
      </c>
      <c r="R461" s="472">
        <v>0.48410000000000003</v>
      </c>
      <c r="S461" s="152">
        <v>0.01</v>
      </c>
      <c r="T461" s="152">
        <v>0.02</v>
      </c>
      <c r="U461" s="473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4" t="s">
        <v>24</v>
      </c>
    </row>
    <row r="462" spans="1:27" ht="14.45">
      <c r="A462" s="24">
        <v>1461</v>
      </c>
      <c r="B462" s="24">
        <v>1461</v>
      </c>
      <c r="C462" s="468" t="s">
        <v>858</v>
      </c>
      <c r="D462" t="s">
        <v>154</v>
      </c>
      <c r="E462" s="469">
        <v>3</v>
      </c>
      <c r="F462" s="470">
        <v>30</v>
      </c>
      <c r="G462">
        <v>1</v>
      </c>
      <c r="H462">
        <v>1</v>
      </c>
      <c r="I462" s="471">
        <f t="shared" si="22"/>
        <v>0.47039166666666665</v>
      </c>
      <c r="J462" s="472">
        <v>0.36503333333333332</v>
      </c>
      <c r="K462" s="472">
        <v>0.44336666666666663</v>
      </c>
      <c r="L462" s="472">
        <v>0.58906666666666663</v>
      </c>
      <c r="M462" s="472">
        <v>0.48410000000000003</v>
      </c>
      <c r="N462" s="471">
        <f t="shared" si="23"/>
        <v>0.47039166666666665</v>
      </c>
      <c r="O462" s="472">
        <v>0.36503333333333332</v>
      </c>
      <c r="P462" s="472">
        <v>0.44336666666666663</v>
      </c>
      <c r="Q462" s="472">
        <v>0.58906666666666663</v>
      </c>
      <c r="R462" s="472">
        <v>0.48410000000000003</v>
      </c>
      <c r="S462" s="152">
        <v>0.01</v>
      </c>
      <c r="T462" s="152">
        <v>0.02</v>
      </c>
      <c r="U462" s="473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4" t="s">
        <v>24</v>
      </c>
    </row>
    <row r="463" spans="1:27" ht="14.45">
      <c r="A463" s="24">
        <v>1462</v>
      </c>
      <c r="B463" s="24">
        <v>1462</v>
      </c>
      <c r="C463" s="468" t="s">
        <v>859</v>
      </c>
      <c r="D463" t="s">
        <v>154</v>
      </c>
      <c r="E463" s="469">
        <v>3</v>
      </c>
      <c r="F463" s="470">
        <v>18</v>
      </c>
      <c r="G463">
        <v>1</v>
      </c>
      <c r="H463">
        <v>1</v>
      </c>
      <c r="I463" s="471">
        <f t="shared" si="22"/>
        <v>0.47039166666666665</v>
      </c>
      <c r="J463" s="472">
        <v>0.36503333333333332</v>
      </c>
      <c r="K463" s="472">
        <v>0.44336666666666663</v>
      </c>
      <c r="L463" s="472">
        <v>0.58906666666666663</v>
      </c>
      <c r="M463" s="472">
        <v>0.48410000000000003</v>
      </c>
      <c r="N463" s="471">
        <f t="shared" si="23"/>
        <v>0.47039166666666665</v>
      </c>
      <c r="O463" s="472">
        <v>0.36503333333333332</v>
      </c>
      <c r="P463" s="472">
        <v>0.44336666666666663</v>
      </c>
      <c r="Q463" s="472">
        <v>0.58906666666666663</v>
      </c>
      <c r="R463" s="472">
        <v>0.48410000000000003</v>
      </c>
      <c r="S463" s="152">
        <v>0.01</v>
      </c>
      <c r="T463" s="152">
        <v>0.02</v>
      </c>
      <c r="U463" s="473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4" t="s">
        <v>24</v>
      </c>
    </row>
    <row r="464" spans="1:27" ht="14.45" hidden="1">
      <c r="A464" s="24">
        <v>1463</v>
      </c>
      <c r="B464" s="24">
        <v>1463</v>
      </c>
      <c r="C464" s="468" t="s">
        <v>860</v>
      </c>
      <c r="D464" t="s">
        <v>154</v>
      </c>
      <c r="E464" s="469">
        <v>3</v>
      </c>
      <c r="F464" s="470">
        <v>5.68</v>
      </c>
      <c r="G464">
        <v>1</v>
      </c>
      <c r="H464">
        <v>1</v>
      </c>
      <c r="I464" s="471">
        <f t="shared" si="22"/>
        <v>0.32845968612834514</v>
      </c>
      <c r="J464" s="152">
        <v>3.8473756479098807E-2</v>
      </c>
      <c r="K464" s="152">
        <v>0.39358026214566905</v>
      </c>
      <c r="L464" s="152">
        <v>0.53857526864315253</v>
      </c>
      <c r="M464" s="152">
        <v>0.3432094572454602</v>
      </c>
      <c r="N464" s="471">
        <f t="shared" si="23"/>
        <v>0.32845968612834514</v>
      </c>
      <c r="O464" s="152">
        <v>3.8473756479098807E-2</v>
      </c>
      <c r="P464" s="152">
        <v>0.39358026214566905</v>
      </c>
      <c r="Q464" s="152">
        <v>0.53857526864315253</v>
      </c>
      <c r="R464" s="152">
        <v>0.3432094572454602</v>
      </c>
      <c r="S464" s="152">
        <v>0.03</v>
      </c>
      <c r="T464" s="152">
        <v>0</v>
      </c>
      <c r="U464" s="473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4" t="s">
        <v>23</v>
      </c>
    </row>
    <row r="465" spans="1:27" ht="14.45" hidden="1">
      <c r="A465" s="24">
        <v>1464</v>
      </c>
      <c r="B465" s="24">
        <v>1464</v>
      </c>
      <c r="C465" s="468" t="s">
        <v>861</v>
      </c>
      <c r="D465" t="s">
        <v>154</v>
      </c>
      <c r="E465" s="469">
        <v>3</v>
      </c>
      <c r="F465" s="470">
        <v>0</v>
      </c>
      <c r="G465">
        <v>1</v>
      </c>
      <c r="H465">
        <v>1</v>
      </c>
      <c r="I465" s="471">
        <f t="shared" si="22"/>
        <v>0.32845968612834514</v>
      </c>
      <c r="J465" s="152">
        <v>3.8473756479098807E-2</v>
      </c>
      <c r="K465" s="152">
        <v>0.39358026214566905</v>
      </c>
      <c r="L465" s="152">
        <v>0.53857526864315253</v>
      </c>
      <c r="M465" s="152">
        <v>0.3432094572454602</v>
      </c>
      <c r="N465" s="471">
        <f t="shared" si="23"/>
        <v>0.32845968612834514</v>
      </c>
      <c r="O465" s="152">
        <v>3.8473756479098807E-2</v>
      </c>
      <c r="P465" s="152">
        <v>0.39358026214566905</v>
      </c>
      <c r="Q465" s="152">
        <v>0.53857526864315253</v>
      </c>
      <c r="R465" s="152">
        <v>0.3432094572454602</v>
      </c>
      <c r="S465" s="152">
        <v>0.03</v>
      </c>
      <c r="T465" s="152">
        <v>0</v>
      </c>
      <c r="U465" s="473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4" t="s">
        <v>23</v>
      </c>
    </row>
    <row r="466" spans="1:27" ht="14.45" hidden="1">
      <c r="A466" s="24">
        <v>1465</v>
      </c>
      <c r="B466" s="24">
        <v>1465</v>
      </c>
      <c r="C466" s="468" t="s">
        <v>862</v>
      </c>
      <c r="D466" t="s">
        <v>148</v>
      </c>
      <c r="E466" s="469">
        <v>1</v>
      </c>
      <c r="F466" s="470">
        <v>42.192643576856199</v>
      </c>
      <c r="G466">
        <v>1</v>
      </c>
      <c r="H466">
        <v>1</v>
      </c>
      <c r="I466" s="471">
        <f t="shared" si="22"/>
        <v>0.32845968612834514</v>
      </c>
      <c r="J466" s="152">
        <v>3.8473756479098807E-2</v>
      </c>
      <c r="K466" s="152">
        <v>0.39358026214566905</v>
      </c>
      <c r="L466" s="152">
        <v>0.53857526864315253</v>
      </c>
      <c r="M466" s="152">
        <v>0.3432094572454602</v>
      </c>
      <c r="N466" s="471">
        <f t="shared" si="23"/>
        <v>0.32845968612834514</v>
      </c>
      <c r="O466" s="152">
        <v>3.8473756479098807E-2</v>
      </c>
      <c r="P466" s="152">
        <v>0.39358026214566905</v>
      </c>
      <c r="Q466" s="152">
        <v>0.53857526864315253</v>
      </c>
      <c r="R466" s="152">
        <v>0.3432094572454602</v>
      </c>
      <c r="S466" s="152">
        <v>0.03</v>
      </c>
      <c r="T466" s="152">
        <v>0</v>
      </c>
      <c r="U466" s="473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4" t="s">
        <v>23</v>
      </c>
    </row>
    <row r="467" spans="1:27" ht="14.45" hidden="1">
      <c r="A467" s="24">
        <v>1466</v>
      </c>
      <c r="B467" s="24">
        <v>1466</v>
      </c>
      <c r="C467" s="468" t="s">
        <v>863</v>
      </c>
      <c r="D467" t="s">
        <v>148</v>
      </c>
      <c r="E467" s="469">
        <v>1</v>
      </c>
      <c r="F467" s="470">
        <v>47.807356423143801</v>
      </c>
      <c r="G467">
        <v>1</v>
      </c>
      <c r="H467">
        <v>1</v>
      </c>
      <c r="I467" s="471">
        <f t="shared" si="22"/>
        <v>0.32845968612834514</v>
      </c>
      <c r="J467" s="152">
        <v>3.8473756479098807E-2</v>
      </c>
      <c r="K467" s="152">
        <v>0.39358026214566905</v>
      </c>
      <c r="L467" s="152">
        <v>0.53857526864315253</v>
      </c>
      <c r="M467" s="152">
        <v>0.3432094572454602</v>
      </c>
      <c r="N467" s="471">
        <f t="shared" si="23"/>
        <v>0.32845968612834514</v>
      </c>
      <c r="O467" s="152">
        <v>3.8473756479098807E-2</v>
      </c>
      <c r="P467" s="152">
        <v>0.39358026214566905</v>
      </c>
      <c r="Q467" s="152">
        <v>0.53857526864315253</v>
      </c>
      <c r="R467" s="152">
        <v>0.3432094572454602</v>
      </c>
      <c r="S467" s="152">
        <v>0.03</v>
      </c>
      <c r="T467" s="152">
        <v>0</v>
      </c>
      <c r="U467" s="473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4" t="s">
        <v>23</v>
      </c>
    </row>
    <row r="468" spans="1:27" ht="14.45">
      <c r="A468" s="24">
        <v>1467</v>
      </c>
      <c r="B468" s="24">
        <v>1467</v>
      </c>
      <c r="C468" s="468" t="s">
        <v>864</v>
      </c>
      <c r="D468" t="s">
        <v>154</v>
      </c>
      <c r="E468" s="469">
        <v>3</v>
      </c>
      <c r="F468" s="470">
        <v>18</v>
      </c>
      <c r="G468">
        <v>1</v>
      </c>
      <c r="H468">
        <v>1</v>
      </c>
      <c r="I468" s="471">
        <f t="shared" si="22"/>
        <v>0.47039166666666665</v>
      </c>
      <c r="J468" s="472">
        <v>0.36503333333333332</v>
      </c>
      <c r="K468" s="472">
        <v>0.44336666666666663</v>
      </c>
      <c r="L468" s="472">
        <v>0.58906666666666663</v>
      </c>
      <c r="M468" s="472">
        <v>0.48410000000000003</v>
      </c>
      <c r="N468" s="471">
        <f t="shared" si="23"/>
        <v>0.47039166666666665</v>
      </c>
      <c r="O468" s="472">
        <v>0.36503333333333332</v>
      </c>
      <c r="P468" s="472">
        <v>0.44336666666666663</v>
      </c>
      <c r="Q468" s="472">
        <v>0.58906666666666663</v>
      </c>
      <c r="R468" s="472">
        <v>0.48410000000000003</v>
      </c>
      <c r="S468" s="152">
        <v>0.01</v>
      </c>
      <c r="T468" s="152">
        <v>0.02</v>
      </c>
      <c r="U468" s="473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4" t="s">
        <v>24</v>
      </c>
    </row>
    <row r="469" spans="1:27" ht="14.45" hidden="1">
      <c r="A469" s="24">
        <v>1468</v>
      </c>
      <c r="B469" s="24">
        <v>1468</v>
      </c>
      <c r="C469" s="468" t="s">
        <v>865</v>
      </c>
      <c r="D469" t="s">
        <v>148</v>
      </c>
      <c r="E469" s="469">
        <v>1</v>
      </c>
      <c r="F469" s="470">
        <v>47.82</v>
      </c>
      <c r="G469">
        <v>1</v>
      </c>
      <c r="H469">
        <v>1</v>
      </c>
      <c r="I469" s="471">
        <f t="shared" si="22"/>
        <v>0.32845968612834514</v>
      </c>
      <c r="J469" s="152">
        <v>3.8473756479098807E-2</v>
      </c>
      <c r="K469" s="152">
        <v>0.39358026214566905</v>
      </c>
      <c r="L469" s="152">
        <v>0.53857526864315253</v>
      </c>
      <c r="M469" s="152">
        <v>0.3432094572454602</v>
      </c>
      <c r="N469" s="471">
        <f t="shared" si="23"/>
        <v>0.32845968612834514</v>
      </c>
      <c r="O469" s="152">
        <v>3.8473756479098807E-2</v>
      </c>
      <c r="P469" s="152">
        <v>0.39358026214566905</v>
      </c>
      <c r="Q469" s="152">
        <v>0.53857526864315253</v>
      </c>
      <c r="R469" s="152">
        <v>0.3432094572454602</v>
      </c>
      <c r="S469" s="152">
        <v>0.03</v>
      </c>
      <c r="T469" s="152">
        <v>0</v>
      </c>
      <c r="U469" s="473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4" t="s">
        <v>23</v>
      </c>
    </row>
    <row r="470" spans="1:27" ht="14.45" hidden="1">
      <c r="A470" s="24">
        <v>1469</v>
      </c>
      <c r="B470" s="24">
        <v>1469</v>
      </c>
      <c r="C470" s="468" t="s">
        <v>866</v>
      </c>
      <c r="D470" t="s">
        <v>148</v>
      </c>
      <c r="E470" s="469">
        <v>1</v>
      </c>
      <c r="F470" s="470">
        <v>0</v>
      </c>
      <c r="G470">
        <v>1</v>
      </c>
      <c r="H470">
        <v>1</v>
      </c>
      <c r="I470" s="471">
        <f t="shared" si="22"/>
        <v>0.32845968612834514</v>
      </c>
      <c r="J470" s="152">
        <v>3.8473756479098807E-2</v>
      </c>
      <c r="K470" s="152">
        <v>0.39358026214566905</v>
      </c>
      <c r="L470" s="152">
        <v>0.53857526864315253</v>
      </c>
      <c r="M470" s="152">
        <v>0.3432094572454602</v>
      </c>
      <c r="N470" s="471">
        <f t="shared" si="23"/>
        <v>0.32845968612834514</v>
      </c>
      <c r="O470" s="152">
        <v>3.8473756479098807E-2</v>
      </c>
      <c r="P470" s="152">
        <v>0.39358026214566905</v>
      </c>
      <c r="Q470" s="152">
        <v>0.53857526864315253</v>
      </c>
      <c r="R470" s="152">
        <v>0.3432094572454602</v>
      </c>
      <c r="S470" s="152">
        <v>0.03</v>
      </c>
      <c r="T470" s="152">
        <v>0</v>
      </c>
      <c r="U470" s="473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4" t="s">
        <v>23</v>
      </c>
    </row>
    <row r="471" spans="1:27" ht="14.45">
      <c r="A471" s="24">
        <v>1470</v>
      </c>
      <c r="B471" s="24">
        <v>1470</v>
      </c>
      <c r="C471" s="468" t="s">
        <v>867</v>
      </c>
      <c r="D471" t="s">
        <v>154</v>
      </c>
      <c r="E471" s="469">
        <v>3</v>
      </c>
      <c r="F471" s="470">
        <v>20.7</v>
      </c>
      <c r="G471">
        <v>1</v>
      </c>
      <c r="H471">
        <v>1</v>
      </c>
      <c r="I471" s="471">
        <f t="shared" si="22"/>
        <v>0.47039166666666665</v>
      </c>
      <c r="J471" s="472">
        <v>0.36503333333333332</v>
      </c>
      <c r="K471" s="472">
        <v>0.44336666666666663</v>
      </c>
      <c r="L471" s="472">
        <v>0.58906666666666663</v>
      </c>
      <c r="M471" s="472">
        <v>0.48410000000000003</v>
      </c>
      <c r="N471" s="471">
        <f t="shared" si="23"/>
        <v>0.47039166666666665</v>
      </c>
      <c r="O471" s="472">
        <v>0.36503333333333332</v>
      </c>
      <c r="P471" s="472">
        <v>0.44336666666666663</v>
      </c>
      <c r="Q471" s="472">
        <v>0.58906666666666663</v>
      </c>
      <c r="R471" s="472">
        <v>0.48410000000000003</v>
      </c>
      <c r="S471" s="152">
        <v>0.01</v>
      </c>
      <c r="T471" s="152">
        <v>0.02</v>
      </c>
      <c r="U471" s="473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4" t="s">
        <v>24</v>
      </c>
    </row>
    <row r="472" spans="1:27" ht="14.45">
      <c r="A472" s="24">
        <v>1471</v>
      </c>
      <c r="B472" s="24">
        <v>1471</v>
      </c>
      <c r="C472" s="468" t="s">
        <v>868</v>
      </c>
      <c r="D472" t="s">
        <v>154</v>
      </c>
      <c r="E472" s="469">
        <v>3</v>
      </c>
      <c r="F472" s="470">
        <v>30.24</v>
      </c>
      <c r="G472">
        <v>1</v>
      </c>
      <c r="H472">
        <v>1</v>
      </c>
      <c r="I472" s="471">
        <f t="shared" si="22"/>
        <v>0.47039166666666665</v>
      </c>
      <c r="J472" s="472">
        <v>0.36503333333333332</v>
      </c>
      <c r="K472" s="472">
        <v>0.44336666666666663</v>
      </c>
      <c r="L472" s="472">
        <v>0.58906666666666663</v>
      </c>
      <c r="M472" s="472">
        <v>0.48410000000000003</v>
      </c>
      <c r="N472" s="471">
        <f t="shared" si="23"/>
        <v>0.47039166666666665</v>
      </c>
      <c r="O472" s="472">
        <v>0.36503333333333332</v>
      </c>
      <c r="P472" s="472">
        <v>0.44336666666666663</v>
      </c>
      <c r="Q472" s="472">
        <v>0.58906666666666663</v>
      </c>
      <c r="R472" s="472">
        <v>0.48410000000000003</v>
      </c>
      <c r="S472" s="152">
        <v>0.01</v>
      </c>
      <c r="T472" s="152">
        <v>0.02</v>
      </c>
      <c r="U472" s="473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4" t="s">
        <v>24</v>
      </c>
    </row>
    <row r="473" spans="1:27" ht="14.45">
      <c r="A473" s="24">
        <v>1472</v>
      </c>
      <c r="B473" s="24">
        <v>1472</v>
      </c>
      <c r="C473" s="468" t="s">
        <v>869</v>
      </c>
      <c r="D473" t="s">
        <v>154</v>
      </c>
      <c r="E473" s="469">
        <v>3</v>
      </c>
      <c r="F473" s="470">
        <v>24</v>
      </c>
      <c r="G473">
        <v>1</v>
      </c>
      <c r="H473">
        <v>1</v>
      </c>
      <c r="I473" s="471">
        <f t="shared" si="22"/>
        <v>0.47039166666666665</v>
      </c>
      <c r="J473" s="472">
        <v>0.36503333333333332</v>
      </c>
      <c r="K473" s="472">
        <v>0.44336666666666663</v>
      </c>
      <c r="L473" s="472">
        <v>0.58906666666666663</v>
      </c>
      <c r="M473" s="472">
        <v>0.48410000000000003</v>
      </c>
      <c r="N473" s="471">
        <f t="shared" si="23"/>
        <v>0.47039166666666665</v>
      </c>
      <c r="O473" s="472">
        <v>0.36503333333333332</v>
      </c>
      <c r="P473" s="472">
        <v>0.44336666666666663</v>
      </c>
      <c r="Q473" s="472">
        <v>0.58906666666666663</v>
      </c>
      <c r="R473" s="472">
        <v>0.48410000000000003</v>
      </c>
      <c r="S473" s="152">
        <v>0.01</v>
      </c>
      <c r="T473" s="152">
        <v>0.02</v>
      </c>
      <c r="U473" s="473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4" t="s">
        <v>24</v>
      </c>
    </row>
    <row r="474" spans="1:27" ht="14.45">
      <c r="A474" s="24">
        <v>1473</v>
      </c>
      <c r="B474" s="24">
        <v>1473</v>
      </c>
      <c r="C474" s="468" t="s">
        <v>870</v>
      </c>
      <c r="D474" t="s">
        <v>154</v>
      </c>
      <c r="E474" s="469">
        <v>3</v>
      </c>
      <c r="F474" s="470">
        <v>4.25</v>
      </c>
      <c r="G474">
        <v>1</v>
      </c>
      <c r="H474">
        <v>1</v>
      </c>
      <c r="I474" s="471">
        <f t="shared" si="22"/>
        <v>0.47039166666666665</v>
      </c>
      <c r="J474" s="472">
        <v>0.36503333333333332</v>
      </c>
      <c r="K474" s="472">
        <v>0.44336666666666663</v>
      </c>
      <c r="L474" s="472">
        <v>0.58906666666666663</v>
      </c>
      <c r="M474" s="472">
        <v>0.48410000000000003</v>
      </c>
      <c r="N474" s="471">
        <f t="shared" si="23"/>
        <v>0.47039166666666665</v>
      </c>
      <c r="O474" s="472">
        <v>0.36503333333333332</v>
      </c>
      <c r="P474" s="472">
        <v>0.44336666666666663</v>
      </c>
      <c r="Q474" s="472">
        <v>0.58906666666666663</v>
      </c>
      <c r="R474" s="472">
        <v>0.48410000000000003</v>
      </c>
      <c r="S474" s="152">
        <v>0.01</v>
      </c>
      <c r="T474" s="152">
        <v>0.02</v>
      </c>
      <c r="U474" s="473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4" t="s">
        <v>24</v>
      </c>
    </row>
    <row r="475" spans="1:27" ht="14.45">
      <c r="A475" s="24">
        <v>1474</v>
      </c>
      <c r="B475" s="24">
        <v>1474</v>
      </c>
      <c r="C475" s="468" t="s">
        <v>871</v>
      </c>
      <c r="D475" t="s">
        <v>154</v>
      </c>
      <c r="E475" s="469">
        <v>3</v>
      </c>
      <c r="F475" s="470">
        <v>27.2</v>
      </c>
      <c r="G475">
        <v>1</v>
      </c>
      <c r="H475">
        <v>1</v>
      </c>
      <c r="I475" s="471">
        <f t="shared" si="22"/>
        <v>0.47039166666666665</v>
      </c>
      <c r="J475" s="472">
        <v>0.36503333333333332</v>
      </c>
      <c r="K475" s="472">
        <v>0.44336666666666663</v>
      </c>
      <c r="L475" s="472">
        <v>0.58906666666666663</v>
      </c>
      <c r="M475" s="472">
        <v>0.48410000000000003</v>
      </c>
      <c r="N475" s="471">
        <f t="shared" si="23"/>
        <v>0.47039166666666665</v>
      </c>
      <c r="O475" s="472">
        <v>0.36503333333333332</v>
      </c>
      <c r="P475" s="472">
        <v>0.44336666666666663</v>
      </c>
      <c r="Q475" s="472">
        <v>0.58906666666666663</v>
      </c>
      <c r="R475" s="472">
        <v>0.48410000000000003</v>
      </c>
      <c r="S475" s="152">
        <v>0.01</v>
      </c>
      <c r="T475" s="152">
        <v>0.02</v>
      </c>
      <c r="U475" s="473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4" t="s">
        <v>24</v>
      </c>
    </row>
    <row r="476" spans="1:27" ht="14.45" hidden="1">
      <c r="A476" s="24">
        <v>1475</v>
      </c>
      <c r="B476" s="24">
        <v>1475</v>
      </c>
      <c r="C476" s="468" t="s">
        <v>872</v>
      </c>
      <c r="D476" t="s">
        <v>151</v>
      </c>
      <c r="E476" s="469">
        <v>2</v>
      </c>
      <c r="F476" s="470">
        <v>11.2</v>
      </c>
      <c r="G476">
        <v>1</v>
      </c>
      <c r="H476">
        <v>1</v>
      </c>
      <c r="I476" s="471">
        <f t="shared" si="22"/>
        <v>0.40033333333333337</v>
      </c>
      <c r="J476" s="152">
        <v>0.3706666666666667</v>
      </c>
      <c r="K476" s="152">
        <v>0.3666666666666667</v>
      </c>
      <c r="L476" s="152">
        <v>0.44799999999999995</v>
      </c>
      <c r="M476" s="152">
        <v>0.41600000000000009</v>
      </c>
      <c r="N476" s="471">
        <f t="shared" si="23"/>
        <v>0.40033333333333337</v>
      </c>
      <c r="O476" s="152">
        <v>0.3706666666666667</v>
      </c>
      <c r="P476" s="152">
        <v>0.3666666666666667</v>
      </c>
      <c r="Q476" s="152">
        <v>0.44799999999999995</v>
      </c>
      <c r="R476" s="152">
        <v>0.41600000000000009</v>
      </c>
      <c r="S476" s="152">
        <v>0.01</v>
      </c>
      <c r="T476" s="152">
        <v>0.02</v>
      </c>
      <c r="U476" s="473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4" t="s">
        <v>24</v>
      </c>
    </row>
    <row r="477" spans="1:27" ht="14.45">
      <c r="A477" s="24">
        <v>1476</v>
      </c>
      <c r="B477" s="24">
        <v>1476</v>
      </c>
      <c r="C477" s="468" t="s">
        <v>873</v>
      </c>
      <c r="D477" t="s">
        <v>154</v>
      </c>
      <c r="E477" s="469">
        <v>3</v>
      </c>
      <c r="F477" s="470">
        <v>20</v>
      </c>
      <c r="G477">
        <v>1</v>
      </c>
      <c r="H477">
        <v>1</v>
      </c>
      <c r="I477" s="471">
        <f t="shared" si="22"/>
        <v>0.47039166666666665</v>
      </c>
      <c r="J477" s="472">
        <v>0.36503333333333332</v>
      </c>
      <c r="K477" s="472">
        <v>0.44336666666666663</v>
      </c>
      <c r="L477" s="472">
        <v>0.58906666666666663</v>
      </c>
      <c r="M477" s="472">
        <v>0.48410000000000003</v>
      </c>
      <c r="N477" s="471">
        <f t="shared" si="23"/>
        <v>0.47039166666666665</v>
      </c>
      <c r="O477" s="472">
        <v>0.36503333333333332</v>
      </c>
      <c r="P477" s="472">
        <v>0.44336666666666663</v>
      </c>
      <c r="Q477" s="472">
        <v>0.58906666666666663</v>
      </c>
      <c r="R477" s="472">
        <v>0.48410000000000003</v>
      </c>
      <c r="S477" s="152">
        <v>0.01</v>
      </c>
      <c r="T477" s="152">
        <v>0.02</v>
      </c>
      <c r="U477" s="473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4" t="s">
        <v>24</v>
      </c>
    </row>
    <row r="478" spans="1:27" ht="14.45">
      <c r="A478" s="24">
        <v>1477</v>
      </c>
      <c r="B478" s="24">
        <v>1477</v>
      </c>
      <c r="C478" s="468" t="s">
        <v>874</v>
      </c>
      <c r="D478" t="s">
        <v>154</v>
      </c>
      <c r="E478" s="469">
        <v>3</v>
      </c>
      <c r="F478" s="470">
        <v>20</v>
      </c>
      <c r="G478">
        <v>1</v>
      </c>
      <c r="H478">
        <v>1</v>
      </c>
      <c r="I478" s="471">
        <f t="shared" si="22"/>
        <v>0.47039166666666665</v>
      </c>
      <c r="J478" s="472">
        <v>0.36503333333333332</v>
      </c>
      <c r="K478" s="472">
        <v>0.44336666666666663</v>
      </c>
      <c r="L478" s="472">
        <v>0.58906666666666663</v>
      </c>
      <c r="M478" s="472">
        <v>0.48410000000000003</v>
      </c>
      <c r="N478" s="471">
        <f t="shared" si="23"/>
        <v>0.47039166666666665</v>
      </c>
      <c r="O478" s="472">
        <v>0.36503333333333332</v>
      </c>
      <c r="P478" s="472">
        <v>0.44336666666666663</v>
      </c>
      <c r="Q478" s="472">
        <v>0.58906666666666663</v>
      </c>
      <c r="R478" s="472">
        <v>0.48410000000000003</v>
      </c>
      <c r="S478" s="152">
        <v>0.01</v>
      </c>
      <c r="T478" s="152">
        <v>0.02</v>
      </c>
      <c r="U478" s="473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4" t="s">
        <v>24</v>
      </c>
    </row>
    <row r="479" spans="1:27" ht="14.45">
      <c r="A479" s="24">
        <v>1478</v>
      </c>
      <c r="B479" s="24">
        <v>1478</v>
      </c>
      <c r="C479" s="468" t="s">
        <v>875</v>
      </c>
      <c r="D479" t="s">
        <v>154</v>
      </c>
      <c r="E479" s="469">
        <v>3</v>
      </c>
      <c r="F479" s="470">
        <v>6.4</v>
      </c>
      <c r="G479">
        <v>1</v>
      </c>
      <c r="H479">
        <v>1</v>
      </c>
      <c r="I479" s="471">
        <f t="shared" si="22"/>
        <v>0.47039166666666665</v>
      </c>
      <c r="J479" s="472">
        <v>0.36503333333333332</v>
      </c>
      <c r="K479" s="472">
        <v>0.44336666666666663</v>
      </c>
      <c r="L479" s="472">
        <v>0.58906666666666663</v>
      </c>
      <c r="M479" s="472">
        <v>0.48410000000000003</v>
      </c>
      <c r="N479" s="471">
        <f t="shared" si="23"/>
        <v>0.47039166666666665</v>
      </c>
      <c r="O479" s="472">
        <v>0.36503333333333332</v>
      </c>
      <c r="P479" s="472">
        <v>0.44336666666666663</v>
      </c>
      <c r="Q479" s="472">
        <v>0.58906666666666663</v>
      </c>
      <c r="R479" s="472">
        <v>0.48410000000000003</v>
      </c>
      <c r="S479" s="152">
        <v>0.01</v>
      </c>
      <c r="T479" s="152">
        <v>0.02</v>
      </c>
      <c r="U479" s="473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4" t="s">
        <v>24</v>
      </c>
    </row>
    <row r="480" spans="1:27" ht="14.45">
      <c r="A480" s="24">
        <v>1479</v>
      </c>
      <c r="B480" s="24">
        <v>1479</v>
      </c>
      <c r="C480" s="468" t="s">
        <v>876</v>
      </c>
      <c r="D480" t="s">
        <v>154</v>
      </c>
      <c r="E480" s="469">
        <v>3</v>
      </c>
      <c r="F480" s="470">
        <v>28.8</v>
      </c>
      <c r="G480">
        <v>1</v>
      </c>
      <c r="H480">
        <v>1</v>
      </c>
      <c r="I480" s="471">
        <f t="shared" si="22"/>
        <v>0.47039166666666665</v>
      </c>
      <c r="J480" s="472">
        <v>0.36503333333333332</v>
      </c>
      <c r="K480" s="472">
        <v>0.44336666666666663</v>
      </c>
      <c r="L480" s="472">
        <v>0.58906666666666663</v>
      </c>
      <c r="M480" s="472">
        <v>0.48410000000000003</v>
      </c>
      <c r="N480" s="471">
        <f t="shared" si="23"/>
        <v>0.47039166666666665</v>
      </c>
      <c r="O480" s="472">
        <v>0.36503333333333332</v>
      </c>
      <c r="P480" s="472">
        <v>0.44336666666666663</v>
      </c>
      <c r="Q480" s="472">
        <v>0.58906666666666663</v>
      </c>
      <c r="R480" s="472">
        <v>0.48410000000000003</v>
      </c>
      <c r="S480" s="152">
        <v>0.01</v>
      </c>
      <c r="T480" s="152">
        <v>0.02</v>
      </c>
      <c r="U480" s="473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4" t="s">
        <v>24</v>
      </c>
    </row>
    <row r="481" spans="1:27" ht="14.45">
      <c r="A481" s="24">
        <v>1480</v>
      </c>
      <c r="B481" s="24">
        <v>1480</v>
      </c>
      <c r="C481" s="468" t="s">
        <v>877</v>
      </c>
      <c r="D481" t="s">
        <v>154</v>
      </c>
      <c r="E481" s="469">
        <v>3</v>
      </c>
      <c r="F481" s="470">
        <v>104.4</v>
      </c>
      <c r="G481">
        <v>1</v>
      </c>
      <c r="H481">
        <v>1</v>
      </c>
      <c r="I481" s="471">
        <f t="shared" si="22"/>
        <v>0.47039166666666665</v>
      </c>
      <c r="J481" s="472">
        <v>0.36503333333333332</v>
      </c>
      <c r="K481" s="472">
        <v>0.44336666666666663</v>
      </c>
      <c r="L481" s="472">
        <v>0.58906666666666663</v>
      </c>
      <c r="M481" s="472">
        <v>0.48410000000000003</v>
      </c>
      <c r="N481" s="471">
        <f t="shared" si="23"/>
        <v>0.47039166666666665</v>
      </c>
      <c r="O481" s="472">
        <v>0.36503333333333332</v>
      </c>
      <c r="P481" s="472">
        <v>0.44336666666666663</v>
      </c>
      <c r="Q481" s="472">
        <v>0.58906666666666663</v>
      </c>
      <c r="R481" s="472">
        <v>0.48410000000000003</v>
      </c>
      <c r="S481" s="152">
        <v>0.01</v>
      </c>
      <c r="T481" s="152">
        <v>0.02</v>
      </c>
      <c r="U481" s="473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4" t="s">
        <v>24</v>
      </c>
    </row>
    <row r="482" spans="1:27" ht="14.45">
      <c r="A482" s="24">
        <v>1481</v>
      </c>
      <c r="B482" s="24">
        <v>1481</v>
      </c>
      <c r="C482" s="468" t="s">
        <v>878</v>
      </c>
      <c r="D482" t="s">
        <v>154</v>
      </c>
      <c r="E482" s="469">
        <v>3</v>
      </c>
      <c r="F482" s="470">
        <v>28.8</v>
      </c>
      <c r="G482">
        <v>1</v>
      </c>
      <c r="H482">
        <v>1</v>
      </c>
      <c r="I482" s="471">
        <f t="shared" si="22"/>
        <v>0.47039166666666665</v>
      </c>
      <c r="J482" s="472">
        <v>0.36503333333333332</v>
      </c>
      <c r="K482" s="472">
        <v>0.44336666666666663</v>
      </c>
      <c r="L482" s="472">
        <v>0.58906666666666663</v>
      </c>
      <c r="M482" s="472">
        <v>0.48410000000000003</v>
      </c>
      <c r="N482" s="471">
        <f t="shared" si="23"/>
        <v>0.47039166666666665</v>
      </c>
      <c r="O482" s="472">
        <v>0.36503333333333332</v>
      </c>
      <c r="P482" s="472">
        <v>0.44336666666666663</v>
      </c>
      <c r="Q482" s="472">
        <v>0.58906666666666663</v>
      </c>
      <c r="R482" s="472">
        <v>0.48410000000000003</v>
      </c>
      <c r="S482" s="152">
        <v>0.01</v>
      </c>
      <c r="T482" s="152">
        <v>0.02</v>
      </c>
      <c r="U482" s="473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4" t="s">
        <v>24</v>
      </c>
    </row>
    <row r="483" spans="1:27" ht="14.45">
      <c r="A483" s="24">
        <v>1482</v>
      </c>
      <c r="B483" s="24">
        <v>1482</v>
      </c>
      <c r="C483" s="468" t="s">
        <v>879</v>
      </c>
      <c r="D483" t="s">
        <v>154</v>
      </c>
      <c r="E483" s="469">
        <v>3</v>
      </c>
      <c r="F483" s="470">
        <v>4.5</v>
      </c>
      <c r="G483">
        <v>1</v>
      </c>
      <c r="H483">
        <v>1</v>
      </c>
      <c r="I483" s="471">
        <f t="shared" si="22"/>
        <v>0.47039166666666665</v>
      </c>
      <c r="J483" s="472">
        <v>0.36503333333333332</v>
      </c>
      <c r="K483" s="472">
        <v>0.44336666666666663</v>
      </c>
      <c r="L483" s="472">
        <v>0.58906666666666663</v>
      </c>
      <c r="M483" s="472">
        <v>0.48410000000000003</v>
      </c>
      <c r="N483" s="471">
        <f t="shared" si="23"/>
        <v>0.47039166666666665</v>
      </c>
      <c r="O483" s="472">
        <v>0.36503333333333332</v>
      </c>
      <c r="P483" s="472">
        <v>0.44336666666666663</v>
      </c>
      <c r="Q483" s="472">
        <v>0.58906666666666663</v>
      </c>
      <c r="R483" s="472">
        <v>0.48410000000000003</v>
      </c>
      <c r="S483" s="152">
        <v>0.01</v>
      </c>
      <c r="T483" s="152">
        <v>0.02</v>
      </c>
      <c r="U483" s="473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4" t="s">
        <v>24</v>
      </c>
    </row>
    <row r="484" spans="1:27" ht="14.45" hidden="1">
      <c r="A484" s="24">
        <v>1483</v>
      </c>
      <c r="B484" s="24">
        <v>1483</v>
      </c>
      <c r="C484" s="468" t="s">
        <v>880</v>
      </c>
      <c r="D484" t="s">
        <v>151</v>
      </c>
      <c r="E484" s="469">
        <v>2</v>
      </c>
      <c r="F484" s="470">
        <v>30</v>
      </c>
      <c r="G484">
        <v>1</v>
      </c>
      <c r="H484">
        <v>1</v>
      </c>
      <c r="I484" s="471">
        <f t="shared" si="22"/>
        <v>0.40033333333333337</v>
      </c>
      <c r="J484" s="152">
        <v>0.3706666666666667</v>
      </c>
      <c r="K484" s="152">
        <v>0.3666666666666667</v>
      </c>
      <c r="L484" s="152">
        <v>0.44799999999999995</v>
      </c>
      <c r="M484" s="152">
        <v>0.41600000000000009</v>
      </c>
      <c r="N484" s="471">
        <f t="shared" si="23"/>
        <v>0.40033333333333337</v>
      </c>
      <c r="O484" s="152">
        <v>0.3706666666666667</v>
      </c>
      <c r="P484" s="152">
        <v>0.3666666666666667</v>
      </c>
      <c r="Q484" s="152">
        <v>0.44799999999999995</v>
      </c>
      <c r="R484" s="152">
        <v>0.41600000000000009</v>
      </c>
      <c r="S484" s="152">
        <v>0.01</v>
      </c>
      <c r="T484" s="152">
        <v>0.02</v>
      </c>
      <c r="U484" s="473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4" t="s">
        <v>24</v>
      </c>
    </row>
    <row r="485" spans="1:27" ht="14.45">
      <c r="A485" s="24">
        <v>1484</v>
      </c>
      <c r="B485" s="24">
        <v>1484</v>
      </c>
      <c r="C485" s="468" t="s">
        <v>881</v>
      </c>
      <c r="D485" t="s">
        <v>154</v>
      </c>
      <c r="E485" s="469">
        <v>3</v>
      </c>
      <c r="F485" s="470">
        <v>25.5</v>
      </c>
      <c r="G485">
        <v>1</v>
      </c>
      <c r="H485">
        <v>1</v>
      </c>
      <c r="I485" s="471">
        <f t="shared" si="22"/>
        <v>0.47039166666666665</v>
      </c>
      <c r="J485" s="472">
        <v>0.36503333333333332</v>
      </c>
      <c r="K485" s="472">
        <v>0.44336666666666663</v>
      </c>
      <c r="L485" s="472">
        <v>0.58906666666666663</v>
      </c>
      <c r="M485" s="472">
        <v>0.48410000000000003</v>
      </c>
      <c r="N485" s="471">
        <f t="shared" si="23"/>
        <v>0.47039166666666665</v>
      </c>
      <c r="O485" s="472">
        <v>0.36503333333333332</v>
      </c>
      <c r="P485" s="472">
        <v>0.44336666666666663</v>
      </c>
      <c r="Q485" s="472">
        <v>0.58906666666666663</v>
      </c>
      <c r="R485" s="472">
        <v>0.48410000000000003</v>
      </c>
      <c r="S485" s="152">
        <v>0.01</v>
      </c>
      <c r="T485" s="152">
        <v>0.02</v>
      </c>
      <c r="U485" s="473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4" t="s">
        <v>24</v>
      </c>
    </row>
    <row r="486" spans="1:27" ht="14.45" hidden="1">
      <c r="A486" s="24">
        <v>1485</v>
      </c>
      <c r="B486" s="24">
        <v>1485</v>
      </c>
      <c r="C486" s="468" t="s">
        <v>882</v>
      </c>
      <c r="D486" t="s">
        <v>151</v>
      </c>
      <c r="E486" s="469">
        <v>2</v>
      </c>
      <c r="F486" s="470">
        <v>22</v>
      </c>
      <c r="G486">
        <v>1</v>
      </c>
      <c r="H486">
        <v>1</v>
      </c>
      <c r="I486" s="471">
        <f t="shared" si="22"/>
        <v>0.40033333333333337</v>
      </c>
      <c r="J486" s="152">
        <v>0.3706666666666667</v>
      </c>
      <c r="K486" s="152">
        <v>0.3666666666666667</v>
      </c>
      <c r="L486" s="152">
        <v>0.44799999999999995</v>
      </c>
      <c r="M486" s="152">
        <v>0.41600000000000009</v>
      </c>
      <c r="N486" s="471">
        <f t="shared" si="23"/>
        <v>0.40033333333333337</v>
      </c>
      <c r="O486" s="152">
        <v>0.3706666666666667</v>
      </c>
      <c r="P486" s="152">
        <v>0.3666666666666667</v>
      </c>
      <c r="Q486" s="152">
        <v>0.44799999999999995</v>
      </c>
      <c r="R486" s="152">
        <v>0.41600000000000009</v>
      </c>
      <c r="S486" s="152">
        <v>0.01</v>
      </c>
      <c r="T486" s="152">
        <v>0.02</v>
      </c>
      <c r="U486" s="473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4" t="s">
        <v>24</v>
      </c>
    </row>
    <row r="487" spans="1:27" ht="14.45" hidden="1">
      <c r="A487" s="24">
        <v>1486</v>
      </c>
      <c r="B487" s="24">
        <v>1486</v>
      </c>
      <c r="C487" s="468" t="s">
        <v>883</v>
      </c>
      <c r="D487" t="s">
        <v>151</v>
      </c>
      <c r="E487" s="469">
        <v>2</v>
      </c>
      <c r="F487" s="470">
        <v>20</v>
      </c>
      <c r="G487">
        <v>1</v>
      </c>
      <c r="H487">
        <v>1</v>
      </c>
      <c r="I487" s="471">
        <f t="shared" si="22"/>
        <v>0.40033333333333337</v>
      </c>
      <c r="J487" s="152">
        <v>0.3706666666666667</v>
      </c>
      <c r="K487" s="152">
        <v>0.3666666666666667</v>
      </c>
      <c r="L487" s="152">
        <v>0.44799999999999995</v>
      </c>
      <c r="M487" s="152">
        <v>0.41600000000000009</v>
      </c>
      <c r="N487" s="471">
        <f t="shared" si="23"/>
        <v>0.40033333333333337</v>
      </c>
      <c r="O487" s="152">
        <v>0.3706666666666667</v>
      </c>
      <c r="P487" s="152">
        <v>0.3666666666666667</v>
      </c>
      <c r="Q487" s="152">
        <v>0.44799999999999995</v>
      </c>
      <c r="R487" s="152">
        <v>0.41600000000000009</v>
      </c>
      <c r="S487" s="152">
        <v>0.01</v>
      </c>
      <c r="T487" s="152">
        <v>0.02</v>
      </c>
      <c r="U487" s="473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4" t="s">
        <v>24</v>
      </c>
    </row>
    <row r="488" spans="1:27" ht="14.45" hidden="1">
      <c r="A488" s="24">
        <v>1487</v>
      </c>
      <c r="B488" s="24">
        <v>1487</v>
      </c>
      <c r="C488" s="468" t="s">
        <v>884</v>
      </c>
      <c r="D488" t="s">
        <v>151</v>
      </c>
      <c r="E488" s="469">
        <v>2</v>
      </c>
      <c r="F488" s="470">
        <v>22</v>
      </c>
      <c r="G488">
        <v>1</v>
      </c>
      <c r="H488">
        <v>1</v>
      </c>
      <c r="I488" s="471">
        <f t="shared" si="22"/>
        <v>0.40033333333333337</v>
      </c>
      <c r="J488" s="152">
        <v>0.3706666666666667</v>
      </c>
      <c r="K488" s="152">
        <v>0.3666666666666667</v>
      </c>
      <c r="L488" s="152">
        <v>0.44799999999999995</v>
      </c>
      <c r="M488" s="152">
        <v>0.41600000000000009</v>
      </c>
      <c r="N488" s="471">
        <f t="shared" si="23"/>
        <v>0.40033333333333337</v>
      </c>
      <c r="O488" s="152">
        <v>0.3706666666666667</v>
      </c>
      <c r="P488" s="152">
        <v>0.3666666666666667</v>
      </c>
      <c r="Q488" s="152">
        <v>0.44799999999999995</v>
      </c>
      <c r="R488" s="152">
        <v>0.41600000000000009</v>
      </c>
      <c r="S488" s="152">
        <v>0.01</v>
      </c>
      <c r="T488" s="152">
        <v>0.02</v>
      </c>
      <c r="U488" s="473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4" t="s">
        <v>24</v>
      </c>
    </row>
    <row r="489" spans="1:27" ht="14.45">
      <c r="A489" s="24">
        <v>1488</v>
      </c>
      <c r="B489" s="24">
        <v>1488</v>
      </c>
      <c r="C489" s="468" t="s">
        <v>885</v>
      </c>
      <c r="D489" t="s">
        <v>154</v>
      </c>
      <c r="E489" s="469">
        <v>3</v>
      </c>
      <c r="F489" s="470">
        <v>55.11</v>
      </c>
      <c r="G489">
        <v>1</v>
      </c>
      <c r="H489">
        <v>1</v>
      </c>
      <c r="I489" s="471">
        <f t="shared" si="22"/>
        <v>0.47039166666666665</v>
      </c>
      <c r="J489" s="472">
        <v>0.36503333333333332</v>
      </c>
      <c r="K489" s="472">
        <v>0.44336666666666663</v>
      </c>
      <c r="L489" s="472">
        <v>0.58906666666666663</v>
      </c>
      <c r="M489" s="472">
        <v>0.48410000000000003</v>
      </c>
      <c r="N489" s="471">
        <f t="shared" si="23"/>
        <v>0.47039166666666665</v>
      </c>
      <c r="O489" s="472">
        <v>0.36503333333333332</v>
      </c>
      <c r="P489" s="472">
        <v>0.44336666666666663</v>
      </c>
      <c r="Q489" s="472">
        <v>0.58906666666666663</v>
      </c>
      <c r="R489" s="472">
        <v>0.48410000000000003</v>
      </c>
      <c r="S489" s="152">
        <v>0.01</v>
      </c>
      <c r="T489" s="152">
        <v>0.02</v>
      </c>
      <c r="U489" s="473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4" t="s">
        <v>24</v>
      </c>
    </row>
    <row r="490" spans="1:27" ht="14.45">
      <c r="A490" s="24">
        <v>1489</v>
      </c>
      <c r="B490" s="24">
        <v>1489</v>
      </c>
      <c r="C490" s="468" t="s">
        <v>886</v>
      </c>
      <c r="D490" t="s">
        <v>154</v>
      </c>
      <c r="E490" s="469">
        <v>3</v>
      </c>
      <c r="F490" s="470">
        <v>60.12</v>
      </c>
      <c r="G490">
        <v>1</v>
      </c>
      <c r="H490">
        <v>1</v>
      </c>
      <c r="I490" s="471">
        <f t="shared" si="22"/>
        <v>0.47039166666666665</v>
      </c>
      <c r="J490" s="472">
        <v>0.36503333333333332</v>
      </c>
      <c r="K490" s="472">
        <v>0.44336666666666663</v>
      </c>
      <c r="L490" s="472">
        <v>0.58906666666666663</v>
      </c>
      <c r="M490" s="472">
        <v>0.48410000000000003</v>
      </c>
      <c r="N490" s="471">
        <f t="shared" si="23"/>
        <v>0.47039166666666665</v>
      </c>
      <c r="O490" s="472">
        <v>0.36503333333333332</v>
      </c>
      <c r="P490" s="472">
        <v>0.44336666666666663</v>
      </c>
      <c r="Q490" s="472">
        <v>0.58906666666666663</v>
      </c>
      <c r="R490" s="472">
        <v>0.48410000000000003</v>
      </c>
      <c r="S490" s="152">
        <v>0.01</v>
      </c>
      <c r="T490" s="152">
        <v>0.02</v>
      </c>
      <c r="U490" s="473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4" t="s">
        <v>24</v>
      </c>
    </row>
    <row r="491" spans="1:27" ht="14.45">
      <c r="A491" s="24">
        <v>1490</v>
      </c>
      <c r="B491" s="24">
        <v>1490</v>
      </c>
      <c r="C491" s="468" t="s">
        <v>887</v>
      </c>
      <c r="D491" t="s">
        <v>154</v>
      </c>
      <c r="E491" s="469">
        <v>3</v>
      </c>
      <c r="F491" s="470">
        <v>30</v>
      </c>
      <c r="G491">
        <v>1</v>
      </c>
      <c r="H491">
        <v>1</v>
      </c>
      <c r="I491" s="471">
        <f t="shared" si="22"/>
        <v>0.47039166666666665</v>
      </c>
      <c r="J491" s="472">
        <v>0.36503333333333332</v>
      </c>
      <c r="K491" s="472">
        <v>0.44336666666666663</v>
      </c>
      <c r="L491" s="472">
        <v>0.58906666666666663</v>
      </c>
      <c r="M491" s="472">
        <v>0.48410000000000003</v>
      </c>
      <c r="N491" s="471">
        <f t="shared" si="23"/>
        <v>0.47039166666666665</v>
      </c>
      <c r="O491" s="472">
        <v>0.36503333333333332</v>
      </c>
      <c r="P491" s="472">
        <v>0.44336666666666663</v>
      </c>
      <c r="Q491" s="472">
        <v>0.58906666666666663</v>
      </c>
      <c r="R491" s="472">
        <v>0.48410000000000003</v>
      </c>
      <c r="S491" s="152">
        <v>0.01</v>
      </c>
      <c r="T491" s="152">
        <v>0.02</v>
      </c>
      <c r="U491" s="473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4" t="s">
        <v>24</v>
      </c>
    </row>
    <row r="492" spans="1:27" ht="14.45">
      <c r="A492" s="24">
        <v>1491</v>
      </c>
      <c r="B492" s="24">
        <v>1491</v>
      </c>
      <c r="C492" s="468" t="s">
        <v>888</v>
      </c>
      <c r="D492" t="s">
        <v>154</v>
      </c>
      <c r="E492" s="469">
        <v>3</v>
      </c>
      <c r="F492" s="470">
        <v>30</v>
      </c>
      <c r="G492">
        <v>1</v>
      </c>
      <c r="H492">
        <v>1</v>
      </c>
      <c r="I492" s="471">
        <f t="shared" si="22"/>
        <v>0.47039166666666665</v>
      </c>
      <c r="J492" s="472">
        <v>0.36503333333333332</v>
      </c>
      <c r="K492" s="472">
        <v>0.44336666666666663</v>
      </c>
      <c r="L492" s="472">
        <v>0.58906666666666663</v>
      </c>
      <c r="M492" s="472">
        <v>0.48410000000000003</v>
      </c>
      <c r="N492" s="471">
        <f t="shared" si="23"/>
        <v>0.47039166666666665</v>
      </c>
      <c r="O492" s="472">
        <v>0.36503333333333332</v>
      </c>
      <c r="P492" s="472">
        <v>0.44336666666666663</v>
      </c>
      <c r="Q492" s="472">
        <v>0.58906666666666663</v>
      </c>
      <c r="R492" s="472">
        <v>0.48410000000000003</v>
      </c>
      <c r="S492" s="152">
        <v>0.01</v>
      </c>
      <c r="T492" s="152">
        <v>0.02</v>
      </c>
      <c r="U492" s="473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4" t="s">
        <v>24</v>
      </c>
    </row>
    <row r="493" spans="1:27" ht="14.45">
      <c r="A493" s="24">
        <v>1492</v>
      </c>
      <c r="B493" s="24">
        <v>1492</v>
      </c>
      <c r="C493" s="468" t="s">
        <v>889</v>
      </c>
      <c r="D493" t="s">
        <v>154</v>
      </c>
      <c r="E493" s="469">
        <v>3</v>
      </c>
      <c r="F493" s="470">
        <v>30</v>
      </c>
      <c r="G493">
        <v>1</v>
      </c>
      <c r="H493">
        <v>1</v>
      </c>
      <c r="I493" s="471">
        <f t="shared" si="22"/>
        <v>0.47039166666666665</v>
      </c>
      <c r="J493" s="472">
        <v>0.36503333333333332</v>
      </c>
      <c r="K493" s="472">
        <v>0.44336666666666663</v>
      </c>
      <c r="L493" s="472">
        <v>0.58906666666666663</v>
      </c>
      <c r="M493" s="472">
        <v>0.48410000000000003</v>
      </c>
      <c r="N493" s="471">
        <f t="shared" si="23"/>
        <v>0.47039166666666665</v>
      </c>
      <c r="O493" s="472">
        <v>0.36503333333333332</v>
      </c>
      <c r="P493" s="472">
        <v>0.44336666666666663</v>
      </c>
      <c r="Q493" s="472">
        <v>0.58906666666666663</v>
      </c>
      <c r="R493" s="472">
        <v>0.48410000000000003</v>
      </c>
      <c r="S493" s="152">
        <v>0.01</v>
      </c>
      <c r="T493" s="152">
        <v>0.02</v>
      </c>
      <c r="U493" s="473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4" t="s">
        <v>24</v>
      </c>
    </row>
    <row r="494" spans="1:27" ht="14.45">
      <c r="A494" s="24">
        <v>1493</v>
      </c>
      <c r="B494" s="24">
        <v>1493</v>
      </c>
      <c r="C494" s="468" t="s">
        <v>890</v>
      </c>
      <c r="D494" t="s">
        <v>154</v>
      </c>
      <c r="E494" s="469">
        <v>3</v>
      </c>
      <c r="F494" s="470">
        <v>30</v>
      </c>
      <c r="G494">
        <v>1</v>
      </c>
      <c r="H494">
        <v>1</v>
      </c>
      <c r="I494" s="471">
        <f t="shared" si="22"/>
        <v>0.47039166666666665</v>
      </c>
      <c r="J494" s="472">
        <v>0.36503333333333332</v>
      </c>
      <c r="K494" s="472">
        <v>0.44336666666666663</v>
      </c>
      <c r="L494" s="472">
        <v>0.58906666666666663</v>
      </c>
      <c r="M494" s="472">
        <v>0.48410000000000003</v>
      </c>
      <c r="N494" s="471">
        <f t="shared" si="23"/>
        <v>0.47039166666666665</v>
      </c>
      <c r="O494" s="472">
        <v>0.36503333333333332</v>
      </c>
      <c r="P494" s="472">
        <v>0.44336666666666663</v>
      </c>
      <c r="Q494" s="472">
        <v>0.58906666666666663</v>
      </c>
      <c r="R494" s="472">
        <v>0.48410000000000003</v>
      </c>
      <c r="S494" s="152">
        <v>0.01</v>
      </c>
      <c r="T494" s="152">
        <v>0.02</v>
      </c>
      <c r="U494" s="473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4" t="s">
        <v>24</v>
      </c>
    </row>
    <row r="495" spans="1:27" ht="14.45">
      <c r="A495" s="24">
        <v>1494</v>
      </c>
      <c r="B495" s="24">
        <v>1494</v>
      </c>
      <c r="C495" s="468" t="s">
        <v>891</v>
      </c>
      <c r="D495" t="s">
        <v>154</v>
      </c>
      <c r="E495" s="469">
        <v>3</v>
      </c>
      <c r="F495" s="470">
        <v>30</v>
      </c>
      <c r="G495">
        <v>1</v>
      </c>
      <c r="H495">
        <v>1</v>
      </c>
      <c r="I495" s="471">
        <f t="shared" si="22"/>
        <v>0.47039166666666665</v>
      </c>
      <c r="J495" s="472">
        <v>0.36503333333333332</v>
      </c>
      <c r="K495" s="472">
        <v>0.44336666666666663</v>
      </c>
      <c r="L495" s="472">
        <v>0.58906666666666663</v>
      </c>
      <c r="M495" s="472">
        <v>0.48410000000000003</v>
      </c>
      <c r="N495" s="471">
        <f t="shared" si="23"/>
        <v>0.47039166666666665</v>
      </c>
      <c r="O495" s="472">
        <v>0.36503333333333332</v>
      </c>
      <c r="P495" s="472">
        <v>0.44336666666666663</v>
      </c>
      <c r="Q495" s="472">
        <v>0.58906666666666663</v>
      </c>
      <c r="R495" s="472">
        <v>0.48410000000000003</v>
      </c>
      <c r="S495" s="152">
        <v>0.01</v>
      </c>
      <c r="T495" s="152">
        <v>0.02</v>
      </c>
      <c r="U495" s="473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4" t="s">
        <v>24</v>
      </c>
    </row>
    <row r="496" spans="1:27" ht="14.45">
      <c r="A496" s="24">
        <v>1495</v>
      </c>
      <c r="B496" s="24">
        <v>1495</v>
      </c>
      <c r="C496" s="468" t="s">
        <v>892</v>
      </c>
      <c r="D496" t="s">
        <v>154</v>
      </c>
      <c r="E496" s="469">
        <v>3</v>
      </c>
      <c r="F496" s="470">
        <v>29.7</v>
      </c>
      <c r="G496">
        <v>1</v>
      </c>
      <c r="H496">
        <v>1</v>
      </c>
      <c r="I496" s="471">
        <f t="shared" si="22"/>
        <v>0.47039166666666665</v>
      </c>
      <c r="J496" s="472">
        <v>0.36503333333333332</v>
      </c>
      <c r="K496" s="472">
        <v>0.44336666666666663</v>
      </c>
      <c r="L496" s="472">
        <v>0.58906666666666663</v>
      </c>
      <c r="M496" s="472">
        <v>0.48410000000000003</v>
      </c>
      <c r="N496" s="471">
        <f t="shared" si="23"/>
        <v>0.47039166666666665</v>
      </c>
      <c r="O496" s="472">
        <v>0.36503333333333332</v>
      </c>
      <c r="P496" s="472">
        <v>0.44336666666666663</v>
      </c>
      <c r="Q496" s="472">
        <v>0.58906666666666663</v>
      </c>
      <c r="R496" s="472">
        <v>0.48410000000000003</v>
      </c>
      <c r="S496" s="152">
        <v>0.01</v>
      </c>
      <c r="T496" s="152">
        <v>0.02</v>
      </c>
      <c r="U496" s="473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4" t="s">
        <v>24</v>
      </c>
    </row>
    <row r="497" spans="1:27" ht="14.45">
      <c r="A497" s="24">
        <v>1496</v>
      </c>
      <c r="B497" s="24">
        <v>1496</v>
      </c>
      <c r="C497" s="468" t="s">
        <v>893</v>
      </c>
      <c r="D497" t="s">
        <v>154</v>
      </c>
      <c r="E497" s="469">
        <v>3</v>
      </c>
      <c r="F497" s="470">
        <v>27</v>
      </c>
      <c r="G497">
        <v>1</v>
      </c>
      <c r="H497">
        <v>1</v>
      </c>
      <c r="I497" s="471">
        <f t="shared" si="22"/>
        <v>0.47039166666666665</v>
      </c>
      <c r="J497" s="472">
        <v>0.36503333333333332</v>
      </c>
      <c r="K497" s="472">
        <v>0.44336666666666663</v>
      </c>
      <c r="L497" s="472">
        <v>0.58906666666666663</v>
      </c>
      <c r="M497" s="472">
        <v>0.48410000000000003</v>
      </c>
      <c r="N497" s="471">
        <f t="shared" si="23"/>
        <v>0.47039166666666665</v>
      </c>
      <c r="O497" s="472">
        <v>0.36503333333333332</v>
      </c>
      <c r="P497" s="472">
        <v>0.44336666666666663</v>
      </c>
      <c r="Q497" s="472">
        <v>0.58906666666666663</v>
      </c>
      <c r="R497" s="472">
        <v>0.48410000000000003</v>
      </c>
      <c r="S497" s="152">
        <v>0.01</v>
      </c>
      <c r="T497" s="152">
        <v>0.02</v>
      </c>
      <c r="U497" s="473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4" t="s">
        <v>24</v>
      </c>
    </row>
    <row r="498" spans="1:27" ht="14.45">
      <c r="A498" s="24">
        <v>1497</v>
      </c>
      <c r="B498" s="24">
        <v>1497</v>
      </c>
      <c r="C498" s="468" t="s">
        <v>894</v>
      </c>
      <c r="D498" t="s">
        <v>154</v>
      </c>
      <c r="E498" s="469">
        <v>3</v>
      </c>
      <c r="F498" s="470">
        <v>29.7</v>
      </c>
      <c r="G498">
        <v>1</v>
      </c>
      <c r="H498">
        <v>1</v>
      </c>
      <c r="I498" s="471">
        <f t="shared" si="22"/>
        <v>0.47039166666666665</v>
      </c>
      <c r="J498" s="472">
        <v>0.36503333333333332</v>
      </c>
      <c r="K498" s="472">
        <v>0.44336666666666663</v>
      </c>
      <c r="L498" s="472">
        <v>0.58906666666666663</v>
      </c>
      <c r="M498" s="472">
        <v>0.48410000000000003</v>
      </c>
      <c r="N498" s="471">
        <f t="shared" si="23"/>
        <v>0.47039166666666665</v>
      </c>
      <c r="O498" s="472">
        <v>0.36503333333333332</v>
      </c>
      <c r="P498" s="472">
        <v>0.44336666666666663</v>
      </c>
      <c r="Q498" s="472">
        <v>0.58906666666666663</v>
      </c>
      <c r="R498" s="472">
        <v>0.48410000000000003</v>
      </c>
      <c r="S498" s="152">
        <v>0.01</v>
      </c>
      <c r="T498" s="152">
        <v>0.02</v>
      </c>
      <c r="U498" s="473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4" t="s">
        <v>24</v>
      </c>
    </row>
    <row r="499" spans="1:27" ht="14.45">
      <c r="A499" s="24">
        <v>1498</v>
      </c>
      <c r="B499" s="24">
        <v>1498</v>
      </c>
      <c r="C499" s="468" t="s">
        <v>895</v>
      </c>
      <c r="D499" t="s">
        <v>154</v>
      </c>
      <c r="E499" s="469">
        <v>3</v>
      </c>
      <c r="F499" s="470">
        <v>29.7</v>
      </c>
      <c r="G499">
        <v>1</v>
      </c>
      <c r="H499">
        <v>1</v>
      </c>
      <c r="I499" s="471">
        <f t="shared" si="22"/>
        <v>0.47039166666666665</v>
      </c>
      <c r="J499" s="472">
        <v>0.36503333333333332</v>
      </c>
      <c r="K499" s="472">
        <v>0.44336666666666663</v>
      </c>
      <c r="L499" s="472">
        <v>0.58906666666666663</v>
      </c>
      <c r="M499" s="472">
        <v>0.48410000000000003</v>
      </c>
      <c r="N499" s="471">
        <f t="shared" si="23"/>
        <v>0.47039166666666665</v>
      </c>
      <c r="O499" s="472">
        <v>0.36503333333333332</v>
      </c>
      <c r="P499" s="472">
        <v>0.44336666666666663</v>
      </c>
      <c r="Q499" s="472">
        <v>0.58906666666666663</v>
      </c>
      <c r="R499" s="472">
        <v>0.48410000000000003</v>
      </c>
      <c r="S499" s="152">
        <v>0.01</v>
      </c>
      <c r="T499" s="152">
        <v>0.02</v>
      </c>
      <c r="U499" s="473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4" t="s">
        <v>24</v>
      </c>
    </row>
    <row r="500" spans="1:27" ht="14.45">
      <c r="A500" s="24">
        <v>1499</v>
      </c>
      <c r="B500" s="24">
        <v>1499</v>
      </c>
      <c r="C500" s="468" t="s">
        <v>896</v>
      </c>
      <c r="D500" t="s">
        <v>154</v>
      </c>
      <c r="E500" s="469">
        <v>3</v>
      </c>
      <c r="F500" s="470">
        <v>29.7</v>
      </c>
      <c r="G500">
        <v>1</v>
      </c>
      <c r="H500">
        <v>1</v>
      </c>
      <c r="I500" s="471">
        <f t="shared" si="22"/>
        <v>0.47039166666666665</v>
      </c>
      <c r="J500" s="472">
        <v>0.36503333333333332</v>
      </c>
      <c r="K500" s="472">
        <v>0.44336666666666663</v>
      </c>
      <c r="L500" s="472">
        <v>0.58906666666666663</v>
      </c>
      <c r="M500" s="472">
        <v>0.48410000000000003</v>
      </c>
      <c r="N500" s="471">
        <f t="shared" si="23"/>
        <v>0.47039166666666665</v>
      </c>
      <c r="O500" s="472">
        <v>0.36503333333333332</v>
      </c>
      <c r="P500" s="472">
        <v>0.44336666666666663</v>
      </c>
      <c r="Q500" s="472">
        <v>0.58906666666666663</v>
      </c>
      <c r="R500" s="472">
        <v>0.48410000000000003</v>
      </c>
      <c r="S500" s="152">
        <v>0.01</v>
      </c>
      <c r="T500" s="152">
        <v>0.02</v>
      </c>
      <c r="U500" s="473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4" t="s">
        <v>24</v>
      </c>
    </row>
    <row r="501" spans="1:27" ht="14.45">
      <c r="A501" s="24">
        <v>1500</v>
      </c>
      <c r="B501" s="24">
        <v>1500</v>
      </c>
      <c r="C501" s="468" t="s">
        <v>897</v>
      </c>
      <c r="D501" t="s">
        <v>154</v>
      </c>
      <c r="E501" s="469">
        <v>3</v>
      </c>
      <c r="F501" s="470">
        <v>21.6</v>
      </c>
      <c r="G501">
        <v>1</v>
      </c>
      <c r="H501">
        <v>1</v>
      </c>
      <c r="I501" s="471">
        <f t="shared" si="22"/>
        <v>0.47039166666666665</v>
      </c>
      <c r="J501" s="472">
        <v>0.36503333333333332</v>
      </c>
      <c r="K501" s="472">
        <v>0.44336666666666663</v>
      </c>
      <c r="L501" s="472">
        <v>0.58906666666666663</v>
      </c>
      <c r="M501" s="472">
        <v>0.48410000000000003</v>
      </c>
      <c r="N501" s="471">
        <f t="shared" si="23"/>
        <v>0.47039166666666665</v>
      </c>
      <c r="O501" s="472">
        <v>0.36503333333333332</v>
      </c>
      <c r="P501" s="472">
        <v>0.44336666666666663</v>
      </c>
      <c r="Q501" s="472">
        <v>0.58906666666666663</v>
      </c>
      <c r="R501" s="472">
        <v>0.48410000000000003</v>
      </c>
      <c r="S501" s="152">
        <v>0.01</v>
      </c>
      <c r="T501" s="152">
        <v>0.02</v>
      </c>
      <c r="U501" s="473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4" t="s">
        <v>24</v>
      </c>
    </row>
    <row r="502" spans="1:27" ht="14.45">
      <c r="A502" s="24">
        <v>1501</v>
      </c>
      <c r="B502" s="24">
        <v>1501</v>
      </c>
      <c r="C502" s="468" t="s">
        <v>898</v>
      </c>
      <c r="D502" t="s">
        <v>154</v>
      </c>
      <c r="E502" s="469">
        <v>3</v>
      </c>
      <c r="F502" s="470">
        <v>49.3</v>
      </c>
      <c r="G502">
        <v>1</v>
      </c>
      <c r="H502">
        <v>1</v>
      </c>
      <c r="I502" s="471">
        <f t="shared" si="22"/>
        <v>0.47039166666666665</v>
      </c>
      <c r="J502" s="472">
        <v>0.36503333333333332</v>
      </c>
      <c r="K502" s="472">
        <v>0.44336666666666663</v>
      </c>
      <c r="L502" s="472">
        <v>0.58906666666666663</v>
      </c>
      <c r="M502" s="472">
        <v>0.48410000000000003</v>
      </c>
      <c r="N502" s="471">
        <f t="shared" si="23"/>
        <v>0.47039166666666665</v>
      </c>
      <c r="O502" s="472">
        <v>0.36503333333333332</v>
      </c>
      <c r="P502" s="472">
        <v>0.44336666666666663</v>
      </c>
      <c r="Q502" s="472">
        <v>0.58906666666666663</v>
      </c>
      <c r="R502" s="472">
        <v>0.48410000000000003</v>
      </c>
      <c r="S502" s="152">
        <v>0.01</v>
      </c>
      <c r="T502" s="152">
        <v>0.02</v>
      </c>
      <c r="U502" s="473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4" t="s">
        <v>24</v>
      </c>
    </row>
    <row r="503" spans="1:27" ht="14.45" hidden="1">
      <c r="A503" s="24">
        <v>1502</v>
      </c>
      <c r="B503" s="24">
        <v>1502</v>
      </c>
      <c r="C503" s="468" t="s">
        <v>899</v>
      </c>
      <c r="D503" t="s">
        <v>151</v>
      </c>
      <c r="E503" s="469">
        <v>2</v>
      </c>
      <c r="F503" s="470">
        <v>30</v>
      </c>
      <c r="G503">
        <v>1</v>
      </c>
      <c r="H503">
        <v>1</v>
      </c>
      <c r="I503" s="471">
        <f t="shared" si="22"/>
        <v>0.40033333333333337</v>
      </c>
      <c r="J503" s="152">
        <v>0.3706666666666667</v>
      </c>
      <c r="K503" s="152">
        <v>0.3666666666666667</v>
      </c>
      <c r="L503" s="152">
        <v>0.44799999999999995</v>
      </c>
      <c r="M503" s="152">
        <v>0.41600000000000009</v>
      </c>
      <c r="N503" s="471">
        <f t="shared" si="23"/>
        <v>0.40033333333333337</v>
      </c>
      <c r="O503" s="152">
        <v>0.3706666666666667</v>
      </c>
      <c r="P503" s="152">
        <v>0.3666666666666667</v>
      </c>
      <c r="Q503" s="152">
        <v>0.44799999999999995</v>
      </c>
      <c r="R503" s="152">
        <v>0.41600000000000009</v>
      </c>
      <c r="S503" s="152">
        <v>0.01</v>
      </c>
      <c r="T503" s="152">
        <v>0.02</v>
      </c>
      <c r="U503" s="473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4" t="s">
        <v>24</v>
      </c>
    </row>
    <row r="504" spans="1:27" ht="14.45">
      <c r="A504" s="24">
        <v>1503</v>
      </c>
      <c r="B504" s="24">
        <v>1503</v>
      </c>
      <c r="C504" s="468" t="s">
        <v>900</v>
      </c>
      <c r="D504" t="s">
        <v>154</v>
      </c>
      <c r="E504" s="469">
        <v>3</v>
      </c>
      <c r="F504" s="470">
        <v>30.4</v>
      </c>
      <c r="G504">
        <v>1</v>
      </c>
      <c r="H504">
        <v>1</v>
      </c>
      <c r="I504" s="471">
        <f t="shared" si="22"/>
        <v>0.47039166666666665</v>
      </c>
      <c r="J504" s="472">
        <v>0.36503333333333332</v>
      </c>
      <c r="K504" s="472">
        <v>0.44336666666666663</v>
      </c>
      <c r="L504" s="472">
        <v>0.58906666666666663</v>
      </c>
      <c r="M504" s="472">
        <v>0.48410000000000003</v>
      </c>
      <c r="N504" s="471">
        <f t="shared" si="23"/>
        <v>0.47039166666666665</v>
      </c>
      <c r="O504" s="472">
        <v>0.36503333333333332</v>
      </c>
      <c r="P504" s="472">
        <v>0.44336666666666663</v>
      </c>
      <c r="Q504" s="472">
        <v>0.58906666666666663</v>
      </c>
      <c r="R504" s="472">
        <v>0.48410000000000003</v>
      </c>
      <c r="S504" s="152">
        <v>0.01</v>
      </c>
      <c r="T504" s="152">
        <v>0.02</v>
      </c>
      <c r="U504" s="473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4" t="s">
        <v>24</v>
      </c>
    </row>
    <row r="505" spans="1:27" ht="14.45" hidden="1">
      <c r="A505" s="24">
        <v>1504</v>
      </c>
      <c r="B505" s="24">
        <v>1504</v>
      </c>
      <c r="C505" s="468" t="s">
        <v>901</v>
      </c>
      <c r="D505" t="s">
        <v>151</v>
      </c>
      <c r="E505" s="469">
        <v>2</v>
      </c>
      <c r="F505" s="470">
        <v>30</v>
      </c>
      <c r="G505">
        <v>1</v>
      </c>
      <c r="H505">
        <v>1</v>
      </c>
      <c r="I505" s="471">
        <f t="shared" si="22"/>
        <v>0.40033333333333337</v>
      </c>
      <c r="J505" s="152">
        <v>0.3706666666666667</v>
      </c>
      <c r="K505" s="152">
        <v>0.3666666666666667</v>
      </c>
      <c r="L505" s="152">
        <v>0.44799999999999995</v>
      </c>
      <c r="M505" s="152">
        <v>0.41600000000000009</v>
      </c>
      <c r="N505" s="471">
        <f t="shared" si="23"/>
        <v>0.40033333333333337</v>
      </c>
      <c r="O505" s="152">
        <v>0.3706666666666667</v>
      </c>
      <c r="P505" s="152">
        <v>0.3666666666666667</v>
      </c>
      <c r="Q505" s="152">
        <v>0.44799999999999995</v>
      </c>
      <c r="R505" s="152">
        <v>0.41600000000000009</v>
      </c>
      <c r="S505" s="152">
        <v>0.01</v>
      </c>
      <c r="T505" s="152">
        <v>0.02</v>
      </c>
      <c r="U505" s="473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4" t="s">
        <v>24</v>
      </c>
    </row>
    <row r="506" spans="1:27" ht="14.45" hidden="1">
      <c r="A506" s="24">
        <v>1505</v>
      </c>
      <c r="B506" s="24">
        <v>1505</v>
      </c>
      <c r="C506" s="468" t="s">
        <v>902</v>
      </c>
      <c r="D506" t="s">
        <v>151</v>
      </c>
      <c r="E506" s="469">
        <v>2</v>
      </c>
      <c r="F506" s="470">
        <v>50</v>
      </c>
      <c r="G506">
        <v>1</v>
      </c>
      <c r="H506">
        <v>1</v>
      </c>
      <c r="I506" s="471">
        <f t="shared" si="22"/>
        <v>0.40033333333333337</v>
      </c>
      <c r="J506" s="152">
        <v>0.3706666666666667</v>
      </c>
      <c r="K506" s="152">
        <v>0.3666666666666667</v>
      </c>
      <c r="L506" s="152">
        <v>0.44799999999999995</v>
      </c>
      <c r="M506" s="152">
        <v>0.41600000000000009</v>
      </c>
      <c r="N506" s="471">
        <f t="shared" si="23"/>
        <v>0.40033333333333337</v>
      </c>
      <c r="O506" s="152">
        <v>0.3706666666666667</v>
      </c>
      <c r="P506" s="152">
        <v>0.3666666666666667</v>
      </c>
      <c r="Q506" s="152">
        <v>0.44799999999999995</v>
      </c>
      <c r="R506" s="152">
        <v>0.41600000000000009</v>
      </c>
      <c r="S506" s="152">
        <v>0.01</v>
      </c>
      <c r="T506" s="152">
        <v>0.02</v>
      </c>
      <c r="U506" s="473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4" t="s">
        <v>24</v>
      </c>
    </row>
    <row r="507" spans="1:27" ht="14.45" hidden="1">
      <c r="A507" s="24">
        <v>1506</v>
      </c>
      <c r="B507" s="24">
        <v>1506</v>
      </c>
      <c r="C507" s="468" t="s">
        <v>903</v>
      </c>
      <c r="D507" t="s">
        <v>151</v>
      </c>
      <c r="E507" s="469">
        <v>2</v>
      </c>
      <c r="F507" s="470">
        <v>29.9</v>
      </c>
      <c r="G507">
        <v>1</v>
      </c>
      <c r="H507">
        <v>1</v>
      </c>
      <c r="I507" s="471">
        <f t="shared" si="22"/>
        <v>0.40033333333333337</v>
      </c>
      <c r="J507" s="152">
        <v>0.3706666666666667</v>
      </c>
      <c r="K507" s="152">
        <v>0.3666666666666667</v>
      </c>
      <c r="L507" s="152">
        <v>0.44799999999999995</v>
      </c>
      <c r="M507" s="152">
        <v>0.41600000000000009</v>
      </c>
      <c r="N507" s="471">
        <f t="shared" si="23"/>
        <v>0.40033333333333337</v>
      </c>
      <c r="O507" s="152">
        <v>0.3706666666666667</v>
      </c>
      <c r="P507" s="152">
        <v>0.3666666666666667</v>
      </c>
      <c r="Q507" s="152">
        <v>0.44799999999999995</v>
      </c>
      <c r="R507" s="152">
        <v>0.41600000000000009</v>
      </c>
      <c r="S507" s="152">
        <v>0.01</v>
      </c>
      <c r="T507" s="152">
        <v>0.02</v>
      </c>
      <c r="U507" s="473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4" t="s">
        <v>24</v>
      </c>
    </row>
    <row r="508" spans="1:27" ht="14.45" hidden="1">
      <c r="A508" s="24">
        <v>1507</v>
      </c>
      <c r="B508" s="24">
        <v>1507</v>
      </c>
      <c r="C508" s="468" t="s">
        <v>904</v>
      </c>
      <c r="D508" t="s">
        <v>151</v>
      </c>
      <c r="E508" s="469">
        <v>2</v>
      </c>
      <c r="F508" s="470">
        <v>27.6</v>
      </c>
      <c r="G508">
        <v>1</v>
      </c>
      <c r="H508">
        <v>1</v>
      </c>
      <c r="I508" s="471">
        <f t="shared" si="22"/>
        <v>0.40033333333333337</v>
      </c>
      <c r="J508" s="152">
        <v>0.3706666666666667</v>
      </c>
      <c r="K508" s="152">
        <v>0.3666666666666667</v>
      </c>
      <c r="L508" s="152">
        <v>0.44799999999999995</v>
      </c>
      <c r="M508" s="152">
        <v>0.41600000000000009</v>
      </c>
      <c r="N508" s="471">
        <f t="shared" si="23"/>
        <v>0.40033333333333337</v>
      </c>
      <c r="O508" s="152">
        <v>0.3706666666666667</v>
      </c>
      <c r="P508" s="152">
        <v>0.3666666666666667</v>
      </c>
      <c r="Q508" s="152">
        <v>0.44799999999999995</v>
      </c>
      <c r="R508" s="152">
        <v>0.41600000000000009</v>
      </c>
      <c r="S508" s="152">
        <v>0.01</v>
      </c>
      <c r="T508" s="152">
        <v>0.02</v>
      </c>
      <c r="U508" s="473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4" t="s">
        <v>24</v>
      </c>
    </row>
    <row r="509" spans="1:27" ht="14.45">
      <c r="A509" s="24">
        <v>1508</v>
      </c>
      <c r="B509" s="24">
        <v>1508</v>
      </c>
      <c r="C509" s="468" t="s">
        <v>905</v>
      </c>
      <c r="D509" t="s">
        <v>154</v>
      </c>
      <c r="E509" s="469">
        <v>3</v>
      </c>
      <c r="F509" s="470">
        <v>29.7</v>
      </c>
      <c r="G509">
        <v>1</v>
      </c>
      <c r="H509">
        <v>1</v>
      </c>
      <c r="I509" s="471">
        <f t="shared" si="22"/>
        <v>0.47039166666666665</v>
      </c>
      <c r="J509" s="472">
        <v>0.36503333333333332</v>
      </c>
      <c r="K509" s="472">
        <v>0.44336666666666663</v>
      </c>
      <c r="L509" s="472">
        <v>0.58906666666666663</v>
      </c>
      <c r="M509" s="472">
        <v>0.48410000000000003</v>
      </c>
      <c r="N509" s="471">
        <f t="shared" si="23"/>
        <v>0.47039166666666665</v>
      </c>
      <c r="O509" s="472">
        <v>0.36503333333333332</v>
      </c>
      <c r="P509" s="472">
        <v>0.44336666666666663</v>
      </c>
      <c r="Q509" s="472">
        <v>0.58906666666666663</v>
      </c>
      <c r="R509" s="472">
        <v>0.48410000000000003</v>
      </c>
      <c r="S509" s="152">
        <v>0.01</v>
      </c>
      <c r="T509" s="152">
        <v>0.02</v>
      </c>
      <c r="U509" s="473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4" t="s">
        <v>24</v>
      </c>
    </row>
    <row r="510" spans="1:27" ht="14.45" hidden="1">
      <c r="A510" s="24">
        <v>1509</v>
      </c>
      <c r="B510" s="24">
        <v>1509</v>
      </c>
      <c r="C510" s="468" t="s">
        <v>906</v>
      </c>
      <c r="D510" t="s">
        <v>148</v>
      </c>
      <c r="E510" s="469">
        <v>1</v>
      </c>
      <c r="F510" s="470">
        <v>2</v>
      </c>
      <c r="G510">
        <v>1</v>
      </c>
      <c r="H510">
        <v>1</v>
      </c>
      <c r="I510" s="471">
        <f t="shared" si="22"/>
        <v>0.32845968612834514</v>
      </c>
      <c r="J510" s="152">
        <v>3.8473756479098807E-2</v>
      </c>
      <c r="K510" s="152">
        <v>0.39358026214566905</v>
      </c>
      <c r="L510" s="152">
        <v>0.53857526864315253</v>
      </c>
      <c r="M510" s="152">
        <v>0.3432094572454602</v>
      </c>
      <c r="N510" s="471">
        <f t="shared" si="23"/>
        <v>0.32845968612834514</v>
      </c>
      <c r="O510" s="152">
        <v>3.8473756479098807E-2</v>
      </c>
      <c r="P510" s="152">
        <v>0.39358026214566905</v>
      </c>
      <c r="Q510" s="152">
        <v>0.53857526864315253</v>
      </c>
      <c r="R510" s="152">
        <v>0.3432094572454602</v>
      </c>
      <c r="S510" s="152">
        <v>0.03</v>
      </c>
      <c r="T510" s="152">
        <v>0</v>
      </c>
      <c r="U510" s="473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4" t="s">
        <v>23</v>
      </c>
    </row>
    <row r="511" spans="1:27" ht="14.45">
      <c r="A511" s="24">
        <v>1510</v>
      </c>
      <c r="B511" s="24">
        <v>1510</v>
      </c>
      <c r="C511" s="468" t="s">
        <v>907</v>
      </c>
      <c r="D511" t="s">
        <v>154</v>
      </c>
      <c r="E511" s="469">
        <v>3</v>
      </c>
      <c r="F511" s="470">
        <v>29.6</v>
      </c>
      <c r="G511">
        <v>1</v>
      </c>
      <c r="H511">
        <v>1</v>
      </c>
      <c r="I511" s="471">
        <f t="shared" si="22"/>
        <v>0.47039166666666665</v>
      </c>
      <c r="J511" s="472">
        <v>0.36503333333333332</v>
      </c>
      <c r="K511" s="472">
        <v>0.44336666666666663</v>
      </c>
      <c r="L511" s="472">
        <v>0.58906666666666663</v>
      </c>
      <c r="M511" s="472">
        <v>0.48410000000000003</v>
      </c>
      <c r="N511" s="471">
        <f t="shared" si="23"/>
        <v>0.47039166666666665</v>
      </c>
      <c r="O511" s="472">
        <v>0.36503333333333332</v>
      </c>
      <c r="P511" s="472">
        <v>0.44336666666666663</v>
      </c>
      <c r="Q511" s="472">
        <v>0.58906666666666663</v>
      </c>
      <c r="R511" s="472">
        <v>0.48410000000000003</v>
      </c>
      <c r="S511" s="152">
        <v>0.01</v>
      </c>
      <c r="T511" s="152">
        <v>0.02</v>
      </c>
      <c r="U511" s="473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4" t="s">
        <v>24</v>
      </c>
    </row>
    <row r="512" spans="1:27" ht="14.45">
      <c r="A512" s="24">
        <v>1511</v>
      </c>
      <c r="B512" s="24">
        <v>1511</v>
      </c>
      <c r="C512" s="468" t="s">
        <v>908</v>
      </c>
      <c r="D512" t="s">
        <v>154</v>
      </c>
      <c r="E512" s="469">
        <v>3</v>
      </c>
      <c r="F512" s="470">
        <v>29.6</v>
      </c>
      <c r="G512">
        <v>1</v>
      </c>
      <c r="H512">
        <v>1</v>
      </c>
      <c r="I512" s="471">
        <f t="shared" si="22"/>
        <v>0.47039166666666665</v>
      </c>
      <c r="J512" s="472">
        <v>0.36503333333333332</v>
      </c>
      <c r="K512" s="472">
        <v>0.44336666666666663</v>
      </c>
      <c r="L512" s="472">
        <v>0.58906666666666663</v>
      </c>
      <c r="M512" s="472">
        <v>0.48410000000000003</v>
      </c>
      <c r="N512" s="471">
        <f t="shared" si="23"/>
        <v>0.47039166666666665</v>
      </c>
      <c r="O512" s="472">
        <v>0.36503333333333332</v>
      </c>
      <c r="P512" s="472">
        <v>0.44336666666666663</v>
      </c>
      <c r="Q512" s="472">
        <v>0.58906666666666663</v>
      </c>
      <c r="R512" s="472">
        <v>0.48410000000000003</v>
      </c>
      <c r="S512" s="152">
        <v>0.01</v>
      </c>
      <c r="T512" s="152">
        <v>0.02</v>
      </c>
      <c r="U512" s="473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4" t="s">
        <v>24</v>
      </c>
    </row>
    <row r="513" spans="1:27" ht="14.45">
      <c r="A513" s="24">
        <v>1512</v>
      </c>
      <c r="B513" s="24">
        <v>1512</v>
      </c>
      <c r="C513" s="468" t="s">
        <v>909</v>
      </c>
      <c r="D513" t="s">
        <v>154</v>
      </c>
      <c r="E513" s="469">
        <v>3</v>
      </c>
      <c r="F513" s="470">
        <v>28.9</v>
      </c>
      <c r="G513">
        <v>1</v>
      </c>
      <c r="H513">
        <v>1</v>
      </c>
      <c r="I513" s="471">
        <f t="shared" si="22"/>
        <v>0.47039166666666665</v>
      </c>
      <c r="J513" s="472">
        <v>0.36503333333333332</v>
      </c>
      <c r="K513" s="472">
        <v>0.44336666666666663</v>
      </c>
      <c r="L513" s="472">
        <v>0.58906666666666663</v>
      </c>
      <c r="M513" s="472">
        <v>0.48410000000000003</v>
      </c>
      <c r="N513" s="471">
        <f t="shared" si="23"/>
        <v>0.47039166666666665</v>
      </c>
      <c r="O513" s="472">
        <v>0.36503333333333332</v>
      </c>
      <c r="P513" s="472">
        <v>0.44336666666666663</v>
      </c>
      <c r="Q513" s="472">
        <v>0.58906666666666663</v>
      </c>
      <c r="R513" s="472">
        <v>0.48410000000000003</v>
      </c>
      <c r="S513" s="152">
        <v>0.01</v>
      </c>
      <c r="T513" s="152">
        <v>0.02</v>
      </c>
      <c r="U513" s="473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4" t="s">
        <v>24</v>
      </c>
    </row>
    <row r="514" spans="1:27" ht="14.45" hidden="1">
      <c r="A514" s="24">
        <v>1513</v>
      </c>
      <c r="B514" s="24">
        <v>1513</v>
      </c>
      <c r="C514" s="468" t="s">
        <v>910</v>
      </c>
      <c r="D514" t="s">
        <v>148</v>
      </c>
      <c r="E514" s="469">
        <v>1</v>
      </c>
      <c r="F514" s="470">
        <v>0</v>
      </c>
      <c r="G514">
        <v>1</v>
      </c>
      <c r="H514">
        <v>1</v>
      </c>
      <c r="I514" s="471">
        <f t="shared" ref="I514:I577" si="27">AVERAGE(J514:M514)</f>
        <v>0.32845968612834514</v>
      </c>
      <c r="J514" s="152">
        <v>3.8473756479098807E-2</v>
      </c>
      <c r="K514" s="152">
        <v>0.39358026214566905</v>
      </c>
      <c r="L514" s="152">
        <v>0.53857526864315253</v>
      </c>
      <c r="M514" s="152">
        <v>0.3432094572454602</v>
      </c>
      <c r="N514" s="471">
        <f t="shared" ref="N514:N577" si="28">AVERAGE(O514:R514)</f>
        <v>0.32845968612834514</v>
      </c>
      <c r="O514" s="152">
        <v>3.8473756479098807E-2</v>
      </c>
      <c r="P514" s="152">
        <v>0.39358026214566905</v>
      </c>
      <c r="Q514" s="152">
        <v>0.53857526864315253</v>
      </c>
      <c r="R514" s="152">
        <v>0.3432094572454602</v>
      </c>
      <c r="S514" s="152">
        <v>0.03</v>
      </c>
      <c r="T514" s="152">
        <v>0</v>
      </c>
      <c r="U514" s="473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4" t="s">
        <v>23</v>
      </c>
    </row>
    <row r="515" spans="1:27" ht="14.45" hidden="1">
      <c r="A515" s="24">
        <v>1514</v>
      </c>
      <c r="B515" s="24">
        <v>1514</v>
      </c>
      <c r="C515" s="468" t="s">
        <v>911</v>
      </c>
      <c r="D515" t="s">
        <v>148</v>
      </c>
      <c r="E515" s="469">
        <v>1</v>
      </c>
      <c r="F515" s="470">
        <v>70</v>
      </c>
      <c r="G515">
        <v>1</v>
      </c>
      <c r="H515">
        <v>1</v>
      </c>
      <c r="I515" s="471">
        <f t="shared" si="27"/>
        <v>0.32845968612834514</v>
      </c>
      <c r="J515" s="152">
        <v>3.8473756479098807E-2</v>
      </c>
      <c r="K515" s="152">
        <v>0.39358026214566905</v>
      </c>
      <c r="L515" s="152">
        <v>0.53857526864315253</v>
      </c>
      <c r="M515" s="152">
        <v>0.3432094572454602</v>
      </c>
      <c r="N515" s="471">
        <f t="shared" si="28"/>
        <v>0.32845968612834514</v>
      </c>
      <c r="O515" s="152">
        <v>3.8473756479098807E-2</v>
      </c>
      <c r="P515" s="152">
        <v>0.39358026214566905</v>
      </c>
      <c r="Q515" s="152">
        <v>0.53857526864315253</v>
      </c>
      <c r="R515" s="152">
        <v>0.3432094572454602</v>
      </c>
      <c r="S515" s="152">
        <v>0.03</v>
      </c>
      <c r="T515" s="152">
        <v>0</v>
      </c>
      <c r="U515" s="473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4" t="s">
        <v>23</v>
      </c>
    </row>
    <row r="516" spans="1:27" ht="14.45" hidden="1">
      <c r="A516" s="24">
        <v>1515</v>
      </c>
      <c r="B516" s="24">
        <v>1515</v>
      </c>
      <c r="C516" s="468" t="s">
        <v>912</v>
      </c>
      <c r="D516" t="s">
        <v>148</v>
      </c>
      <c r="E516" s="469">
        <v>1</v>
      </c>
      <c r="F516" s="470">
        <v>0</v>
      </c>
      <c r="G516">
        <v>1</v>
      </c>
      <c r="H516">
        <v>1</v>
      </c>
      <c r="I516" s="471">
        <f t="shared" si="27"/>
        <v>0.32845968612834514</v>
      </c>
      <c r="J516" s="152">
        <v>3.8473756479098807E-2</v>
      </c>
      <c r="K516" s="152">
        <v>0.39358026214566905</v>
      </c>
      <c r="L516" s="152">
        <v>0.53857526864315253</v>
      </c>
      <c r="M516" s="152">
        <v>0.3432094572454602</v>
      </c>
      <c r="N516" s="471">
        <f t="shared" si="28"/>
        <v>0.32845968612834514</v>
      </c>
      <c r="O516" s="152">
        <v>3.8473756479098807E-2</v>
      </c>
      <c r="P516" s="152">
        <v>0.39358026214566905</v>
      </c>
      <c r="Q516" s="152">
        <v>0.53857526864315253</v>
      </c>
      <c r="R516" s="152">
        <v>0.3432094572454602</v>
      </c>
      <c r="S516" s="152">
        <v>0.03</v>
      </c>
      <c r="T516" s="152">
        <v>0</v>
      </c>
      <c r="U516" s="473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4" t="s">
        <v>23</v>
      </c>
    </row>
    <row r="517" spans="1:27" ht="14.45">
      <c r="A517" s="24">
        <v>1516</v>
      </c>
      <c r="B517" s="24">
        <v>1516</v>
      </c>
      <c r="C517" s="468" t="s">
        <v>913</v>
      </c>
      <c r="D517" t="s">
        <v>154</v>
      </c>
      <c r="E517" s="469">
        <v>3</v>
      </c>
      <c r="F517" s="470">
        <v>28.9</v>
      </c>
      <c r="G517">
        <v>1</v>
      </c>
      <c r="H517">
        <v>1</v>
      </c>
      <c r="I517" s="471">
        <f t="shared" si="27"/>
        <v>0.47039166666666665</v>
      </c>
      <c r="J517" s="472">
        <v>0.36503333333333332</v>
      </c>
      <c r="K517" s="472">
        <v>0.44336666666666663</v>
      </c>
      <c r="L517" s="472">
        <v>0.58906666666666663</v>
      </c>
      <c r="M517" s="472">
        <v>0.48410000000000003</v>
      </c>
      <c r="N517" s="471">
        <f t="shared" si="28"/>
        <v>0.47039166666666665</v>
      </c>
      <c r="O517" s="472">
        <v>0.36503333333333332</v>
      </c>
      <c r="P517" s="472">
        <v>0.44336666666666663</v>
      </c>
      <c r="Q517" s="472">
        <v>0.58906666666666663</v>
      </c>
      <c r="R517" s="472">
        <v>0.48410000000000003</v>
      </c>
      <c r="S517" s="152">
        <v>0.01</v>
      </c>
      <c r="T517" s="152">
        <v>0.02</v>
      </c>
      <c r="U517" s="473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4" t="s">
        <v>24</v>
      </c>
    </row>
    <row r="518" spans="1:27" ht="14.45" hidden="1">
      <c r="A518" s="24">
        <v>1517</v>
      </c>
      <c r="B518" s="24">
        <v>1517</v>
      </c>
      <c r="C518" s="468" t="s">
        <v>914</v>
      </c>
      <c r="D518" t="s">
        <v>148</v>
      </c>
      <c r="E518" s="469">
        <v>1</v>
      </c>
      <c r="F518" s="470">
        <v>16.399999999999999</v>
      </c>
      <c r="G518">
        <v>1</v>
      </c>
      <c r="H518">
        <v>1</v>
      </c>
      <c r="I518" s="471">
        <f t="shared" si="27"/>
        <v>0.32845968612834514</v>
      </c>
      <c r="J518" s="152">
        <v>3.8473756479098807E-2</v>
      </c>
      <c r="K518" s="152">
        <v>0.39358026214566905</v>
      </c>
      <c r="L518" s="152">
        <v>0.53857526864315253</v>
      </c>
      <c r="M518" s="152">
        <v>0.3432094572454602</v>
      </c>
      <c r="N518" s="471">
        <f t="shared" si="28"/>
        <v>0.32845968612834514</v>
      </c>
      <c r="O518" s="152">
        <v>3.8473756479098807E-2</v>
      </c>
      <c r="P518" s="152">
        <v>0.39358026214566905</v>
      </c>
      <c r="Q518" s="152">
        <v>0.53857526864315253</v>
      </c>
      <c r="R518" s="152">
        <v>0.3432094572454602</v>
      </c>
      <c r="S518" s="152">
        <v>0.03</v>
      </c>
      <c r="T518" s="152">
        <v>0</v>
      </c>
      <c r="U518" s="473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4" t="s">
        <v>23</v>
      </c>
    </row>
    <row r="519" spans="1:27" ht="14.45" hidden="1">
      <c r="A519" s="24">
        <v>1518</v>
      </c>
      <c r="B519" s="24">
        <v>1518</v>
      </c>
      <c r="C519" s="468" t="s">
        <v>915</v>
      </c>
      <c r="D519" t="s">
        <v>148</v>
      </c>
      <c r="E519" s="469">
        <v>1</v>
      </c>
      <c r="F519" s="470">
        <v>0</v>
      </c>
      <c r="G519">
        <v>1</v>
      </c>
      <c r="H519">
        <v>1</v>
      </c>
      <c r="I519" s="471">
        <f t="shared" si="27"/>
        <v>0.32845968612834514</v>
      </c>
      <c r="J519" s="152">
        <v>3.8473756479098807E-2</v>
      </c>
      <c r="K519" s="152">
        <v>0.39358026214566905</v>
      </c>
      <c r="L519" s="152">
        <v>0.53857526864315253</v>
      </c>
      <c r="M519" s="152">
        <v>0.3432094572454602</v>
      </c>
      <c r="N519" s="471">
        <f t="shared" si="28"/>
        <v>0.32845968612834514</v>
      </c>
      <c r="O519" s="152">
        <v>3.8473756479098807E-2</v>
      </c>
      <c r="P519" s="152">
        <v>0.39358026214566905</v>
      </c>
      <c r="Q519" s="152">
        <v>0.53857526864315253</v>
      </c>
      <c r="R519" s="152">
        <v>0.3432094572454602</v>
      </c>
      <c r="S519" s="152">
        <v>0.03</v>
      </c>
      <c r="T519" s="152">
        <v>0</v>
      </c>
      <c r="U519" s="473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4" t="s">
        <v>23</v>
      </c>
    </row>
    <row r="520" spans="1:27" ht="14.45">
      <c r="A520" s="24">
        <v>1519</v>
      </c>
      <c r="B520" s="24">
        <v>1519</v>
      </c>
      <c r="C520" s="468" t="s">
        <v>916</v>
      </c>
      <c r="D520" t="s">
        <v>154</v>
      </c>
      <c r="E520" s="469">
        <v>3</v>
      </c>
      <c r="F520" s="470">
        <v>28.9</v>
      </c>
      <c r="G520">
        <v>1</v>
      </c>
      <c r="H520">
        <v>1</v>
      </c>
      <c r="I520" s="471">
        <f t="shared" si="27"/>
        <v>0.47039166666666665</v>
      </c>
      <c r="J520" s="472">
        <v>0.36503333333333332</v>
      </c>
      <c r="K520" s="472">
        <v>0.44336666666666663</v>
      </c>
      <c r="L520" s="472">
        <v>0.58906666666666663</v>
      </c>
      <c r="M520" s="472">
        <v>0.48410000000000003</v>
      </c>
      <c r="N520" s="471">
        <f t="shared" si="28"/>
        <v>0.47039166666666665</v>
      </c>
      <c r="O520" s="472">
        <v>0.36503333333333332</v>
      </c>
      <c r="P520" s="472">
        <v>0.44336666666666663</v>
      </c>
      <c r="Q520" s="472">
        <v>0.58906666666666663</v>
      </c>
      <c r="R520" s="472">
        <v>0.48410000000000003</v>
      </c>
      <c r="S520" s="152">
        <v>0.01</v>
      </c>
      <c r="T520" s="152">
        <v>0.02</v>
      </c>
      <c r="U520" s="473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4" t="s">
        <v>24</v>
      </c>
    </row>
    <row r="521" spans="1:27" ht="14.45" hidden="1">
      <c r="A521" s="24">
        <v>1520</v>
      </c>
      <c r="B521" s="24">
        <v>1520</v>
      </c>
      <c r="C521" s="468" t="s">
        <v>917</v>
      </c>
      <c r="D521" t="s">
        <v>148</v>
      </c>
      <c r="E521" s="469">
        <v>1</v>
      </c>
      <c r="F521" s="470">
        <v>0.42</v>
      </c>
      <c r="G521">
        <v>1</v>
      </c>
      <c r="H521">
        <v>1</v>
      </c>
      <c r="I521" s="471">
        <f t="shared" si="27"/>
        <v>0.40033333333333337</v>
      </c>
      <c r="J521" s="152">
        <v>0.3706666666666667</v>
      </c>
      <c r="K521" s="152">
        <v>0.3666666666666667</v>
      </c>
      <c r="L521" s="152">
        <v>0.44799999999999995</v>
      </c>
      <c r="M521" s="152">
        <v>0.41600000000000009</v>
      </c>
      <c r="N521" s="471">
        <f t="shared" si="28"/>
        <v>0.40033333333333337</v>
      </c>
      <c r="O521" s="152">
        <v>0.3706666666666667</v>
      </c>
      <c r="P521" s="152">
        <v>0.3666666666666667</v>
      </c>
      <c r="Q521" s="152">
        <v>0.44799999999999995</v>
      </c>
      <c r="R521" s="152">
        <v>0.41600000000000009</v>
      </c>
      <c r="S521" s="152">
        <v>0.01</v>
      </c>
      <c r="T521" s="152">
        <v>0.02</v>
      </c>
      <c r="U521" s="473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4" t="s">
        <v>24</v>
      </c>
    </row>
    <row r="522" spans="1:27" ht="14.45" hidden="1">
      <c r="A522" s="24">
        <v>1521</v>
      </c>
      <c r="B522" s="24">
        <v>1521</v>
      </c>
      <c r="C522" s="468" t="s">
        <v>918</v>
      </c>
      <c r="D522" t="s">
        <v>148</v>
      </c>
      <c r="E522" s="469">
        <v>1</v>
      </c>
      <c r="F522" s="470">
        <v>59.680851063829785</v>
      </c>
      <c r="G522">
        <v>1</v>
      </c>
      <c r="H522">
        <v>1</v>
      </c>
      <c r="I522" s="471">
        <f t="shared" si="27"/>
        <v>0.32845968612834514</v>
      </c>
      <c r="J522" s="152">
        <v>3.8473756479098807E-2</v>
      </c>
      <c r="K522" s="152">
        <v>0.39358026214566905</v>
      </c>
      <c r="L522" s="152">
        <v>0.53857526864315253</v>
      </c>
      <c r="M522" s="152">
        <v>0.3432094572454602</v>
      </c>
      <c r="N522" s="471">
        <f t="shared" si="28"/>
        <v>0.32845968612834514</v>
      </c>
      <c r="O522" s="152">
        <v>3.8473756479098807E-2</v>
      </c>
      <c r="P522" s="152">
        <v>0.39358026214566905</v>
      </c>
      <c r="Q522" s="152">
        <v>0.53857526864315253</v>
      </c>
      <c r="R522" s="152">
        <v>0.3432094572454602</v>
      </c>
      <c r="S522" s="152">
        <v>0.03</v>
      </c>
      <c r="T522" s="152">
        <v>0</v>
      </c>
      <c r="U522" s="473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4" t="s">
        <v>23</v>
      </c>
    </row>
    <row r="523" spans="1:27" ht="14.45" hidden="1">
      <c r="A523" s="24">
        <v>1522</v>
      </c>
      <c r="B523" s="24">
        <v>1522</v>
      </c>
      <c r="C523" s="468" t="s">
        <v>919</v>
      </c>
      <c r="D523" t="s">
        <v>148</v>
      </c>
      <c r="E523" s="469">
        <v>1</v>
      </c>
      <c r="F523" s="470">
        <v>0.31914893617021278</v>
      </c>
      <c r="G523">
        <v>1</v>
      </c>
      <c r="H523">
        <v>1</v>
      </c>
      <c r="I523" s="471">
        <f t="shared" si="27"/>
        <v>0.32845968612834514</v>
      </c>
      <c r="J523" s="152">
        <v>3.8473756479098807E-2</v>
      </c>
      <c r="K523" s="152">
        <v>0.39358026214566905</v>
      </c>
      <c r="L523" s="152">
        <v>0.53857526864315253</v>
      </c>
      <c r="M523" s="152">
        <v>0.3432094572454602</v>
      </c>
      <c r="N523" s="471">
        <f t="shared" si="28"/>
        <v>0.32845968612834514</v>
      </c>
      <c r="O523" s="152">
        <v>3.8473756479098807E-2</v>
      </c>
      <c r="P523" s="152">
        <v>0.39358026214566905</v>
      </c>
      <c r="Q523" s="152">
        <v>0.53857526864315253</v>
      </c>
      <c r="R523" s="152">
        <v>0.3432094572454602</v>
      </c>
      <c r="S523" s="152">
        <v>0.03</v>
      </c>
      <c r="T523" s="152">
        <v>0</v>
      </c>
      <c r="U523" s="473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4" t="s">
        <v>23</v>
      </c>
    </row>
    <row r="524" spans="1:27" ht="14.45" hidden="1">
      <c r="A524" s="24">
        <v>1523</v>
      </c>
      <c r="B524" s="24">
        <v>1523</v>
      </c>
      <c r="C524" s="468" t="s">
        <v>920</v>
      </c>
      <c r="D524" t="s">
        <v>148</v>
      </c>
      <c r="E524" s="469">
        <v>1</v>
      </c>
      <c r="F524" s="470">
        <v>8.8000000000000007</v>
      </c>
      <c r="G524">
        <v>1</v>
      </c>
      <c r="H524">
        <v>1</v>
      </c>
      <c r="I524" s="471">
        <f t="shared" si="27"/>
        <v>0.32845968612834514</v>
      </c>
      <c r="J524" s="152">
        <v>3.8473756479098807E-2</v>
      </c>
      <c r="K524" s="152">
        <v>0.39358026214566905</v>
      </c>
      <c r="L524" s="152">
        <v>0.53857526864315253</v>
      </c>
      <c r="M524" s="152">
        <v>0.3432094572454602</v>
      </c>
      <c r="N524" s="471">
        <f t="shared" si="28"/>
        <v>0.32845968612834514</v>
      </c>
      <c r="O524" s="152">
        <v>3.8473756479098807E-2</v>
      </c>
      <c r="P524" s="152">
        <v>0.39358026214566905</v>
      </c>
      <c r="Q524" s="152">
        <v>0.53857526864315253</v>
      </c>
      <c r="R524" s="152">
        <v>0.3432094572454602</v>
      </c>
      <c r="S524" s="152">
        <v>0.03</v>
      </c>
      <c r="T524" s="152">
        <v>0</v>
      </c>
      <c r="U524" s="473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4" t="s">
        <v>23</v>
      </c>
    </row>
    <row r="525" spans="1:27" ht="14.45">
      <c r="A525" s="24">
        <v>1524</v>
      </c>
      <c r="B525" s="24">
        <v>1524</v>
      </c>
      <c r="C525" s="468" t="s">
        <v>921</v>
      </c>
      <c r="D525" t="s">
        <v>154</v>
      </c>
      <c r="E525" s="469">
        <v>3</v>
      </c>
      <c r="F525" s="470">
        <v>4.25</v>
      </c>
      <c r="G525">
        <v>1</v>
      </c>
      <c r="H525">
        <v>1</v>
      </c>
      <c r="I525" s="471">
        <f t="shared" si="27"/>
        <v>0.47039166666666665</v>
      </c>
      <c r="J525" s="472">
        <v>0.36503333333333332</v>
      </c>
      <c r="K525" s="472">
        <v>0.44336666666666663</v>
      </c>
      <c r="L525" s="472">
        <v>0.58906666666666663</v>
      </c>
      <c r="M525" s="472">
        <v>0.48410000000000003</v>
      </c>
      <c r="N525" s="471">
        <f t="shared" si="28"/>
        <v>0.47039166666666665</v>
      </c>
      <c r="O525" s="472">
        <v>0.36503333333333332</v>
      </c>
      <c r="P525" s="472">
        <v>0.44336666666666663</v>
      </c>
      <c r="Q525" s="472">
        <v>0.58906666666666663</v>
      </c>
      <c r="R525" s="472">
        <v>0.48410000000000003</v>
      </c>
      <c r="S525" s="152">
        <v>0.01</v>
      </c>
      <c r="T525" s="152">
        <v>0.02</v>
      </c>
      <c r="U525" s="473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4" t="s">
        <v>24</v>
      </c>
    </row>
    <row r="526" spans="1:27" ht="14.45" hidden="1">
      <c r="A526" s="24">
        <v>1525</v>
      </c>
      <c r="B526" s="24">
        <v>1525</v>
      </c>
      <c r="C526" s="468" t="s">
        <v>922</v>
      </c>
      <c r="D526" t="s">
        <v>151</v>
      </c>
      <c r="E526" s="469">
        <v>2</v>
      </c>
      <c r="F526" s="470">
        <v>3</v>
      </c>
      <c r="G526">
        <v>1</v>
      </c>
      <c r="H526">
        <v>1</v>
      </c>
      <c r="I526" s="471">
        <f t="shared" si="27"/>
        <v>0.40033333333333337</v>
      </c>
      <c r="J526" s="152">
        <v>0.3706666666666667</v>
      </c>
      <c r="K526" s="152">
        <v>0.3666666666666667</v>
      </c>
      <c r="L526" s="152">
        <v>0.44799999999999995</v>
      </c>
      <c r="M526" s="152">
        <v>0.41600000000000009</v>
      </c>
      <c r="N526" s="471">
        <f t="shared" si="28"/>
        <v>0.40033333333333337</v>
      </c>
      <c r="O526" s="152">
        <v>0.3706666666666667</v>
      </c>
      <c r="P526" s="152">
        <v>0.3666666666666667</v>
      </c>
      <c r="Q526" s="152">
        <v>0.44799999999999995</v>
      </c>
      <c r="R526" s="152">
        <v>0.41600000000000009</v>
      </c>
      <c r="S526" s="152">
        <v>0.01</v>
      </c>
      <c r="T526" s="152">
        <v>0.02</v>
      </c>
      <c r="U526" s="473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4" t="s">
        <v>24</v>
      </c>
    </row>
    <row r="527" spans="1:27" ht="14.45" hidden="1">
      <c r="A527" s="24">
        <v>1526</v>
      </c>
      <c r="B527" s="24">
        <v>1526</v>
      </c>
      <c r="C527" s="468" t="s">
        <v>923</v>
      </c>
      <c r="D527" t="s">
        <v>148</v>
      </c>
      <c r="E527" s="469">
        <v>1</v>
      </c>
      <c r="F527" s="470">
        <v>0</v>
      </c>
      <c r="G527">
        <v>1</v>
      </c>
      <c r="H527">
        <v>1</v>
      </c>
      <c r="I527" s="471">
        <f t="shared" si="27"/>
        <v>0.32845968612834514</v>
      </c>
      <c r="J527" s="152">
        <v>3.8473756479098807E-2</v>
      </c>
      <c r="K527" s="152">
        <v>0.39358026214566905</v>
      </c>
      <c r="L527" s="152">
        <v>0.53857526864315253</v>
      </c>
      <c r="M527" s="152">
        <v>0.3432094572454602</v>
      </c>
      <c r="N527" s="471">
        <f t="shared" si="28"/>
        <v>0.32845968612834514</v>
      </c>
      <c r="O527" s="152">
        <v>3.8473756479098807E-2</v>
      </c>
      <c r="P527" s="152">
        <v>0.39358026214566905</v>
      </c>
      <c r="Q527" s="152">
        <v>0.53857526864315253</v>
      </c>
      <c r="R527" s="152">
        <v>0.3432094572454602</v>
      </c>
      <c r="S527" s="152">
        <v>0.03</v>
      </c>
      <c r="T527" s="152">
        <v>0</v>
      </c>
      <c r="U527" s="473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4" t="s">
        <v>23</v>
      </c>
    </row>
    <row r="528" spans="1:27" ht="14.45">
      <c r="A528" s="24">
        <v>1527</v>
      </c>
      <c r="B528" s="24">
        <v>1527</v>
      </c>
      <c r="C528" s="468" t="s">
        <v>924</v>
      </c>
      <c r="D528" t="s">
        <v>154</v>
      </c>
      <c r="E528" s="469">
        <v>3</v>
      </c>
      <c r="F528" s="470">
        <v>26</v>
      </c>
      <c r="G528">
        <v>1</v>
      </c>
      <c r="H528">
        <v>1</v>
      </c>
      <c r="I528" s="471">
        <f t="shared" si="27"/>
        <v>0.47039166666666665</v>
      </c>
      <c r="J528" s="472">
        <v>0.36503333333333332</v>
      </c>
      <c r="K528" s="472">
        <v>0.44336666666666663</v>
      </c>
      <c r="L528" s="472">
        <v>0.58906666666666663</v>
      </c>
      <c r="M528" s="472">
        <v>0.48410000000000003</v>
      </c>
      <c r="N528" s="471">
        <f t="shared" si="28"/>
        <v>0.47039166666666665</v>
      </c>
      <c r="O528" s="472">
        <v>0.36503333333333332</v>
      </c>
      <c r="P528" s="472">
        <v>0.44336666666666663</v>
      </c>
      <c r="Q528" s="472">
        <v>0.58906666666666663</v>
      </c>
      <c r="R528" s="472">
        <v>0.48410000000000003</v>
      </c>
      <c r="S528" s="152">
        <v>0.01</v>
      </c>
      <c r="T528" s="152">
        <v>0.02</v>
      </c>
      <c r="U528" s="473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4" t="s">
        <v>24</v>
      </c>
    </row>
    <row r="529" spans="1:27" ht="14.45">
      <c r="A529" s="24">
        <v>1528</v>
      </c>
      <c r="B529" s="24">
        <v>1528</v>
      </c>
      <c r="C529" s="468" t="s">
        <v>925</v>
      </c>
      <c r="D529" t="s">
        <v>154</v>
      </c>
      <c r="E529" s="469">
        <v>3</v>
      </c>
      <c r="F529" s="470">
        <v>24</v>
      </c>
      <c r="G529">
        <v>1</v>
      </c>
      <c r="H529">
        <v>1</v>
      </c>
      <c r="I529" s="471">
        <f t="shared" si="27"/>
        <v>0.47039166666666665</v>
      </c>
      <c r="J529" s="472">
        <v>0.36503333333333332</v>
      </c>
      <c r="K529" s="472">
        <v>0.44336666666666663</v>
      </c>
      <c r="L529" s="472">
        <v>0.58906666666666663</v>
      </c>
      <c r="M529" s="472">
        <v>0.48410000000000003</v>
      </c>
      <c r="N529" s="471">
        <f t="shared" si="28"/>
        <v>0.47039166666666665</v>
      </c>
      <c r="O529" s="472">
        <v>0.36503333333333332</v>
      </c>
      <c r="P529" s="472">
        <v>0.44336666666666663</v>
      </c>
      <c r="Q529" s="472">
        <v>0.58906666666666663</v>
      </c>
      <c r="R529" s="472">
        <v>0.48410000000000003</v>
      </c>
      <c r="S529" s="152">
        <v>0.01</v>
      </c>
      <c r="T529" s="152">
        <v>0.02</v>
      </c>
      <c r="U529" s="473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4" t="s">
        <v>24</v>
      </c>
    </row>
    <row r="530" spans="1:27" ht="14.45">
      <c r="A530" s="24">
        <v>1529</v>
      </c>
      <c r="B530" s="24">
        <v>1529</v>
      </c>
      <c r="C530" s="468" t="s">
        <v>926</v>
      </c>
      <c r="D530" t="s">
        <v>154</v>
      </c>
      <c r="E530" s="469">
        <v>3</v>
      </c>
      <c r="F530" s="470">
        <v>30</v>
      </c>
      <c r="G530">
        <v>1</v>
      </c>
      <c r="H530">
        <v>1</v>
      </c>
      <c r="I530" s="471">
        <f t="shared" si="27"/>
        <v>0.47039166666666665</v>
      </c>
      <c r="J530" s="472">
        <v>0.36503333333333332</v>
      </c>
      <c r="K530" s="472">
        <v>0.44336666666666663</v>
      </c>
      <c r="L530" s="472">
        <v>0.58906666666666663</v>
      </c>
      <c r="M530" s="472">
        <v>0.48410000000000003</v>
      </c>
      <c r="N530" s="471">
        <f t="shared" si="28"/>
        <v>0.47039166666666665</v>
      </c>
      <c r="O530" s="472">
        <v>0.36503333333333332</v>
      </c>
      <c r="P530" s="472">
        <v>0.44336666666666663</v>
      </c>
      <c r="Q530" s="472">
        <v>0.58906666666666663</v>
      </c>
      <c r="R530" s="472">
        <v>0.48410000000000003</v>
      </c>
      <c r="S530" s="152">
        <v>0.01</v>
      </c>
      <c r="T530" s="152">
        <v>0.02</v>
      </c>
      <c r="U530" s="473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4" t="s">
        <v>24</v>
      </c>
    </row>
    <row r="531" spans="1:27" ht="14.45">
      <c r="A531" s="24">
        <v>1530</v>
      </c>
      <c r="B531" s="24">
        <v>1530</v>
      </c>
      <c r="C531" s="468" t="s">
        <v>927</v>
      </c>
      <c r="D531" t="s">
        <v>154</v>
      </c>
      <c r="E531" s="469">
        <v>3</v>
      </c>
      <c r="F531" s="470">
        <v>30</v>
      </c>
      <c r="G531">
        <v>1</v>
      </c>
      <c r="H531">
        <v>1</v>
      </c>
      <c r="I531" s="471">
        <f t="shared" si="27"/>
        <v>0.47039166666666665</v>
      </c>
      <c r="J531" s="472">
        <v>0.36503333333333332</v>
      </c>
      <c r="K531" s="472">
        <v>0.44336666666666663</v>
      </c>
      <c r="L531" s="472">
        <v>0.58906666666666663</v>
      </c>
      <c r="M531" s="472">
        <v>0.48410000000000003</v>
      </c>
      <c r="N531" s="471">
        <f t="shared" si="28"/>
        <v>0.47039166666666665</v>
      </c>
      <c r="O531" s="472">
        <v>0.36503333333333332</v>
      </c>
      <c r="P531" s="472">
        <v>0.44336666666666663</v>
      </c>
      <c r="Q531" s="472">
        <v>0.58906666666666663</v>
      </c>
      <c r="R531" s="472">
        <v>0.48410000000000003</v>
      </c>
      <c r="S531" s="152">
        <v>0.01</v>
      </c>
      <c r="T531" s="152">
        <v>0.02</v>
      </c>
      <c r="U531" s="473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4" t="s">
        <v>24</v>
      </c>
    </row>
    <row r="532" spans="1:27" ht="14.45">
      <c r="A532" s="24">
        <v>1531</v>
      </c>
      <c r="B532" s="24">
        <v>1531</v>
      </c>
      <c r="C532" s="468" t="s">
        <v>928</v>
      </c>
      <c r="D532" t="s">
        <v>154</v>
      </c>
      <c r="E532" s="469">
        <v>3</v>
      </c>
      <c r="F532" s="470">
        <v>30.06</v>
      </c>
      <c r="G532">
        <v>1</v>
      </c>
      <c r="H532">
        <v>1</v>
      </c>
      <c r="I532" s="471">
        <f t="shared" si="27"/>
        <v>0.47039166666666665</v>
      </c>
      <c r="J532" s="472">
        <v>0.36503333333333332</v>
      </c>
      <c r="K532" s="472">
        <v>0.44336666666666663</v>
      </c>
      <c r="L532" s="472">
        <v>0.58906666666666663</v>
      </c>
      <c r="M532" s="472">
        <v>0.48410000000000003</v>
      </c>
      <c r="N532" s="471">
        <f t="shared" si="28"/>
        <v>0.47039166666666665</v>
      </c>
      <c r="O532" s="472">
        <v>0.36503333333333332</v>
      </c>
      <c r="P532" s="472">
        <v>0.44336666666666663</v>
      </c>
      <c r="Q532" s="472">
        <v>0.58906666666666663</v>
      </c>
      <c r="R532" s="472">
        <v>0.48410000000000003</v>
      </c>
      <c r="S532" s="152">
        <v>0.01</v>
      </c>
      <c r="T532" s="152">
        <v>0.02</v>
      </c>
      <c r="U532" s="473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4" t="s">
        <v>24</v>
      </c>
    </row>
    <row r="533" spans="1:27" ht="14.45">
      <c r="A533" s="24">
        <v>1532</v>
      </c>
      <c r="B533" s="24">
        <v>1532</v>
      </c>
      <c r="C533" s="468" t="s">
        <v>929</v>
      </c>
      <c r="D533" t="s">
        <v>154</v>
      </c>
      <c r="E533" s="469">
        <v>3</v>
      </c>
      <c r="F533" s="470">
        <v>30.24</v>
      </c>
      <c r="G533">
        <v>1</v>
      </c>
      <c r="H533">
        <v>1</v>
      </c>
      <c r="I533" s="471">
        <f t="shared" si="27"/>
        <v>0.47039166666666665</v>
      </c>
      <c r="J533" s="472">
        <v>0.36503333333333332</v>
      </c>
      <c r="K533" s="472">
        <v>0.44336666666666663</v>
      </c>
      <c r="L533" s="472">
        <v>0.58906666666666663</v>
      </c>
      <c r="M533" s="472">
        <v>0.48410000000000003</v>
      </c>
      <c r="N533" s="471">
        <f t="shared" si="28"/>
        <v>0.47039166666666665</v>
      </c>
      <c r="O533" s="472">
        <v>0.36503333333333332</v>
      </c>
      <c r="P533" s="472">
        <v>0.44336666666666663</v>
      </c>
      <c r="Q533" s="472">
        <v>0.58906666666666663</v>
      </c>
      <c r="R533" s="472">
        <v>0.48410000000000003</v>
      </c>
      <c r="S533" s="152">
        <v>0.01</v>
      </c>
      <c r="T533" s="152">
        <v>0.02</v>
      </c>
      <c r="U533" s="473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4" t="s">
        <v>24</v>
      </c>
    </row>
    <row r="534" spans="1:27" ht="14.45">
      <c r="A534" s="24">
        <v>1533</v>
      </c>
      <c r="B534" s="24">
        <v>1533</v>
      </c>
      <c r="C534" s="468" t="s">
        <v>930</v>
      </c>
      <c r="D534" t="s">
        <v>154</v>
      </c>
      <c r="E534" s="469">
        <v>3</v>
      </c>
      <c r="F534" s="470">
        <v>19.2</v>
      </c>
      <c r="G534">
        <v>1</v>
      </c>
      <c r="H534">
        <v>1</v>
      </c>
      <c r="I534" s="471">
        <f t="shared" si="27"/>
        <v>0.47039166666666665</v>
      </c>
      <c r="J534" s="472">
        <v>0.36503333333333332</v>
      </c>
      <c r="K534" s="472">
        <v>0.44336666666666663</v>
      </c>
      <c r="L534" s="472">
        <v>0.58906666666666663</v>
      </c>
      <c r="M534" s="472">
        <v>0.48410000000000003</v>
      </c>
      <c r="N534" s="471">
        <f t="shared" si="28"/>
        <v>0.47039166666666665</v>
      </c>
      <c r="O534" s="472">
        <v>0.36503333333333332</v>
      </c>
      <c r="P534" s="472">
        <v>0.44336666666666663</v>
      </c>
      <c r="Q534" s="472">
        <v>0.58906666666666663</v>
      </c>
      <c r="R534" s="472">
        <v>0.48410000000000003</v>
      </c>
      <c r="S534" s="152">
        <v>0.01</v>
      </c>
      <c r="T534" s="152">
        <v>0.02</v>
      </c>
      <c r="U534" s="473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4" t="s">
        <v>24</v>
      </c>
    </row>
    <row r="535" spans="1:27" ht="14.45" hidden="1">
      <c r="A535" s="24">
        <v>1534</v>
      </c>
      <c r="B535" s="24">
        <v>1534</v>
      </c>
      <c r="C535" s="468" t="s">
        <v>931</v>
      </c>
      <c r="D535" t="s">
        <v>148</v>
      </c>
      <c r="E535" s="469">
        <v>1</v>
      </c>
      <c r="F535" s="470">
        <v>89</v>
      </c>
      <c r="G535">
        <v>1</v>
      </c>
      <c r="H535">
        <v>1</v>
      </c>
      <c r="I535" s="471">
        <f t="shared" si="27"/>
        <v>0.32845968612834514</v>
      </c>
      <c r="J535" s="152">
        <v>3.8473756479098807E-2</v>
      </c>
      <c r="K535" s="152">
        <v>0.39358026214566905</v>
      </c>
      <c r="L535" s="152">
        <v>0.53857526864315253</v>
      </c>
      <c r="M535" s="152">
        <v>0.3432094572454602</v>
      </c>
      <c r="N535" s="471">
        <f t="shared" si="28"/>
        <v>0.32845968612834514</v>
      </c>
      <c r="O535" s="152">
        <v>3.8473756479098807E-2</v>
      </c>
      <c r="P535" s="152">
        <v>0.39358026214566905</v>
      </c>
      <c r="Q535" s="152">
        <v>0.53857526864315253</v>
      </c>
      <c r="R535" s="152">
        <v>0.3432094572454602</v>
      </c>
      <c r="S535" s="152">
        <v>0.03</v>
      </c>
      <c r="T535" s="152">
        <v>0</v>
      </c>
      <c r="U535" s="473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4" t="s">
        <v>23</v>
      </c>
    </row>
    <row r="536" spans="1:27" ht="14.45">
      <c r="A536" s="24">
        <v>1535</v>
      </c>
      <c r="B536" s="24">
        <v>1535</v>
      </c>
      <c r="C536" s="468" t="s">
        <v>932</v>
      </c>
      <c r="D536" t="s">
        <v>154</v>
      </c>
      <c r="E536" s="469">
        <v>3</v>
      </c>
      <c r="F536" s="470">
        <v>30</v>
      </c>
      <c r="G536">
        <v>1</v>
      </c>
      <c r="H536">
        <v>1</v>
      </c>
      <c r="I536" s="471">
        <f t="shared" si="27"/>
        <v>0.47039166666666665</v>
      </c>
      <c r="J536" s="472">
        <v>0.36503333333333332</v>
      </c>
      <c r="K536" s="472">
        <v>0.44336666666666663</v>
      </c>
      <c r="L536" s="472">
        <v>0.58906666666666663</v>
      </c>
      <c r="M536" s="472">
        <v>0.48410000000000003</v>
      </c>
      <c r="N536" s="471">
        <f t="shared" si="28"/>
        <v>0.47039166666666665</v>
      </c>
      <c r="O536" s="472">
        <v>0.36503333333333332</v>
      </c>
      <c r="P536" s="472">
        <v>0.44336666666666663</v>
      </c>
      <c r="Q536" s="472">
        <v>0.58906666666666663</v>
      </c>
      <c r="R536" s="472">
        <v>0.48410000000000003</v>
      </c>
      <c r="S536" s="152">
        <v>0.01</v>
      </c>
      <c r="T536" s="152">
        <v>0.02</v>
      </c>
      <c r="U536" s="473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4" t="s">
        <v>24</v>
      </c>
    </row>
    <row r="537" spans="1:27" ht="14.45">
      <c r="A537" s="24">
        <v>1536</v>
      </c>
      <c r="B537" s="24">
        <v>1536</v>
      </c>
      <c r="C537" s="468" t="s">
        <v>933</v>
      </c>
      <c r="D537" t="s">
        <v>154</v>
      </c>
      <c r="E537" s="469">
        <v>3</v>
      </c>
      <c r="F537" s="470">
        <v>29.7</v>
      </c>
      <c r="G537">
        <v>1</v>
      </c>
      <c r="H537">
        <v>1</v>
      </c>
      <c r="I537" s="471">
        <f t="shared" si="27"/>
        <v>0.47039166666666665</v>
      </c>
      <c r="J537" s="472">
        <v>0.36503333333333332</v>
      </c>
      <c r="K537" s="472">
        <v>0.44336666666666663</v>
      </c>
      <c r="L537" s="472">
        <v>0.58906666666666663</v>
      </c>
      <c r="M537" s="472">
        <v>0.48410000000000003</v>
      </c>
      <c r="N537" s="471">
        <f t="shared" si="28"/>
        <v>0.47039166666666665</v>
      </c>
      <c r="O537" s="472">
        <v>0.36503333333333332</v>
      </c>
      <c r="P537" s="472">
        <v>0.44336666666666663</v>
      </c>
      <c r="Q537" s="472">
        <v>0.58906666666666663</v>
      </c>
      <c r="R537" s="472">
        <v>0.48410000000000003</v>
      </c>
      <c r="S537" s="152">
        <v>0.01</v>
      </c>
      <c r="T537" s="152">
        <v>0.02</v>
      </c>
      <c r="U537" s="473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4" t="s">
        <v>24</v>
      </c>
    </row>
    <row r="538" spans="1:27" ht="14.45">
      <c r="A538" s="24">
        <v>1537</v>
      </c>
      <c r="B538" s="24">
        <v>1537</v>
      </c>
      <c r="C538" s="468" t="s">
        <v>934</v>
      </c>
      <c r="D538" t="s">
        <v>154</v>
      </c>
      <c r="E538" s="469">
        <v>3</v>
      </c>
      <c r="F538" s="470">
        <v>30</v>
      </c>
      <c r="G538">
        <v>1</v>
      </c>
      <c r="H538">
        <v>1</v>
      </c>
      <c r="I538" s="471">
        <f t="shared" si="27"/>
        <v>0.47039166666666665</v>
      </c>
      <c r="J538" s="472">
        <v>0.36503333333333332</v>
      </c>
      <c r="K538" s="472">
        <v>0.44336666666666663</v>
      </c>
      <c r="L538" s="472">
        <v>0.58906666666666663</v>
      </c>
      <c r="M538" s="472">
        <v>0.48410000000000003</v>
      </c>
      <c r="N538" s="471">
        <f t="shared" si="28"/>
        <v>0.47039166666666665</v>
      </c>
      <c r="O538" s="472">
        <v>0.36503333333333332</v>
      </c>
      <c r="P538" s="472">
        <v>0.44336666666666663</v>
      </c>
      <c r="Q538" s="472">
        <v>0.58906666666666663</v>
      </c>
      <c r="R538" s="472">
        <v>0.48410000000000003</v>
      </c>
      <c r="S538" s="152">
        <v>0.01</v>
      </c>
      <c r="T538" s="152">
        <v>0.02</v>
      </c>
      <c r="U538" s="473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4" t="s">
        <v>24</v>
      </c>
    </row>
    <row r="539" spans="1:27" ht="14.45">
      <c r="A539" s="24">
        <v>1538</v>
      </c>
      <c r="B539" s="24">
        <v>1538</v>
      </c>
      <c r="C539" s="468" t="s">
        <v>935</v>
      </c>
      <c r="D539" t="s">
        <v>154</v>
      </c>
      <c r="E539" s="469">
        <v>3</v>
      </c>
      <c r="F539" s="470">
        <v>30</v>
      </c>
      <c r="G539">
        <v>1</v>
      </c>
      <c r="H539">
        <v>1</v>
      </c>
      <c r="I539" s="471">
        <f t="shared" si="27"/>
        <v>0.47039166666666665</v>
      </c>
      <c r="J539" s="472">
        <v>0.36503333333333332</v>
      </c>
      <c r="K539" s="472">
        <v>0.44336666666666663</v>
      </c>
      <c r="L539" s="472">
        <v>0.58906666666666663</v>
      </c>
      <c r="M539" s="472">
        <v>0.48410000000000003</v>
      </c>
      <c r="N539" s="471">
        <f t="shared" si="28"/>
        <v>0.47039166666666665</v>
      </c>
      <c r="O539" s="472">
        <v>0.36503333333333332</v>
      </c>
      <c r="P539" s="472">
        <v>0.44336666666666663</v>
      </c>
      <c r="Q539" s="472">
        <v>0.58906666666666663</v>
      </c>
      <c r="R539" s="472">
        <v>0.48410000000000003</v>
      </c>
      <c r="S539" s="152">
        <v>0.01</v>
      </c>
      <c r="T539" s="152">
        <v>0.02</v>
      </c>
      <c r="U539" s="473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4" t="s">
        <v>24</v>
      </c>
    </row>
    <row r="540" spans="1:27" ht="14.45">
      <c r="A540" s="24">
        <v>1539</v>
      </c>
      <c r="B540" s="24">
        <v>1539</v>
      </c>
      <c r="C540" s="468" t="s">
        <v>936</v>
      </c>
      <c r="D540" t="s">
        <v>154</v>
      </c>
      <c r="E540" s="469">
        <v>3</v>
      </c>
      <c r="F540" s="470">
        <v>30</v>
      </c>
      <c r="G540">
        <v>1</v>
      </c>
      <c r="H540">
        <v>1</v>
      </c>
      <c r="I540" s="471">
        <f t="shared" si="27"/>
        <v>0.47039166666666665</v>
      </c>
      <c r="J540" s="472">
        <v>0.36503333333333332</v>
      </c>
      <c r="K540" s="472">
        <v>0.44336666666666663</v>
      </c>
      <c r="L540" s="472">
        <v>0.58906666666666663</v>
      </c>
      <c r="M540" s="472">
        <v>0.48410000000000003</v>
      </c>
      <c r="N540" s="471">
        <f t="shared" si="28"/>
        <v>0.47039166666666665</v>
      </c>
      <c r="O540" s="472">
        <v>0.36503333333333332</v>
      </c>
      <c r="P540" s="472">
        <v>0.44336666666666663</v>
      </c>
      <c r="Q540" s="472">
        <v>0.58906666666666663</v>
      </c>
      <c r="R540" s="472">
        <v>0.48410000000000003</v>
      </c>
      <c r="S540" s="152">
        <v>0.01</v>
      </c>
      <c r="T540" s="152">
        <v>0.02</v>
      </c>
      <c r="U540" s="473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4" t="s">
        <v>24</v>
      </c>
    </row>
    <row r="541" spans="1:27" ht="14.45">
      <c r="A541" s="24">
        <v>1540</v>
      </c>
      <c r="B541" s="24">
        <v>1540</v>
      </c>
      <c r="C541" s="468" t="s">
        <v>937</v>
      </c>
      <c r="D541" t="s">
        <v>154</v>
      </c>
      <c r="E541" s="469">
        <v>3</v>
      </c>
      <c r="F541" s="470">
        <v>30</v>
      </c>
      <c r="G541">
        <v>1</v>
      </c>
      <c r="H541">
        <v>1</v>
      </c>
      <c r="I541" s="471">
        <f t="shared" si="27"/>
        <v>0.47039166666666665</v>
      </c>
      <c r="J541" s="472">
        <v>0.36503333333333332</v>
      </c>
      <c r="K541" s="472">
        <v>0.44336666666666663</v>
      </c>
      <c r="L541" s="472">
        <v>0.58906666666666663</v>
      </c>
      <c r="M541" s="472">
        <v>0.48410000000000003</v>
      </c>
      <c r="N541" s="471">
        <f t="shared" si="28"/>
        <v>0.47039166666666665</v>
      </c>
      <c r="O541" s="472">
        <v>0.36503333333333332</v>
      </c>
      <c r="P541" s="472">
        <v>0.44336666666666663</v>
      </c>
      <c r="Q541" s="472">
        <v>0.58906666666666663</v>
      </c>
      <c r="R541" s="472">
        <v>0.48410000000000003</v>
      </c>
      <c r="S541" s="152">
        <v>0.01</v>
      </c>
      <c r="T541" s="152">
        <v>0.02</v>
      </c>
      <c r="U541" s="473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4" t="s">
        <v>24</v>
      </c>
    </row>
    <row r="542" spans="1:27" ht="14.45" hidden="1">
      <c r="A542" s="24">
        <v>1541</v>
      </c>
      <c r="B542" s="24">
        <v>1541</v>
      </c>
      <c r="C542" s="468" t="s">
        <v>938</v>
      </c>
      <c r="D542" t="s">
        <v>148</v>
      </c>
      <c r="E542" s="469">
        <v>1</v>
      </c>
      <c r="F542" s="470">
        <v>0</v>
      </c>
      <c r="G542">
        <v>1</v>
      </c>
      <c r="H542">
        <v>1</v>
      </c>
      <c r="I542" s="471">
        <f t="shared" si="27"/>
        <v>0.32845968612834514</v>
      </c>
      <c r="J542" s="152">
        <v>3.8473756479098807E-2</v>
      </c>
      <c r="K542" s="152">
        <v>0.39358026214566905</v>
      </c>
      <c r="L542" s="152">
        <v>0.53857526864315253</v>
      </c>
      <c r="M542" s="152">
        <v>0.3432094572454602</v>
      </c>
      <c r="N542" s="471">
        <f t="shared" si="28"/>
        <v>0.32845968612834514</v>
      </c>
      <c r="O542" s="152">
        <v>3.8473756479098807E-2</v>
      </c>
      <c r="P542" s="152">
        <v>0.39358026214566905</v>
      </c>
      <c r="Q542" s="152">
        <v>0.53857526864315253</v>
      </c>
      <c r="R542" s="152">
        <v>0.3432094572454602</v>
      </c>
      <c r="S542" s="152">
        <v>0.03</v>
      </c>
      <c r="T542" s="152">
        <v>0</v>
      </c>
      <c r="U542" s="473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4" t="s">
        <v>23</v>
      </c>
    </row>
    <row r="543" spans="1:27" ht="14.45">
      <c r="A543" s="24">
        <v>1542</v>
      </c>
      <c r="B543" s="24">
        <v>1542</v>
      </c>
      <c r="C543" s="468" t="s">
        <v>939</v>
      </c>
      <c r="D543" t="s">
        <v>154</v>
      </c>
      <c r="E543" s="469">
        <v>3</v>
      </c>
      <c r="F543" s="470">
        <v>30</v>
      </c>
      <c r="G543">
        <v>1</v>
      </c>
      <c r="H543">
        <v>1</v>
      </c>
      <c r="I543" s="471">
        <f t="shared" si="27"/>
        <v>0.47039166666666665</v>
      </c>
      <c r="J543" s="472">
        <v>0.36503333333333332</v>
      </c>
      <c r="K543" s="472">
        <v>0.44336666666666663</v>
      </c>
      <c r="L543" s="472">
        <v>0.58906666666666663</v>
      </c>
      <c r="M543" s="472">
        <v>0.48410000000000003</v>
      </c>
      <c r="N543" s="471">
        <f t="shared" si="28"/>
        <v>0.47039166666666665</v>
      </c>
      <c r="O543" s="472">
        <v>0.36503333333333332</v>
      </c>
      <c r="P543" s="472">
        <v>0.44336666666666663</v>
      </c>
      <c r="Q543" s="472">
        <v>0.58906666666666663</v>
      </c>
      <c r="R543" s="472">
        <v>0.48410000000000003</v>
      </c>
      <c r="S543" s="152">
        <v>0.01</v>
      </c>
      <c r="T543" s="152">
        <v>0.02</v>
      </c>
      <c r="U543" s="473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4" t="s">
        <v>24</v>
      </c>
    </row>
    <row r="544" spans="1:27" ht="14.45" hidden="1">
      <c r="A544" s="24">
        <v>1543</v>
      </c>
      <c r="B544" s="24">
        <v>1543</v>
      </c>
      <c r="C544" s="468" t="s">
        <v>940</v>
      </c>
      <c r="D544" t="s">
        <v>148</v>
      </c>
      <c r="E544" s="469">
        <v>1</v>
      </c>
      <c r="F544" s="470">
        <v>20</v>
      </c>
      <c r="G544">
        <v>1</v>
      </c>
      <c r="H544">
        <v>1</v>
      </c>
      <c r="I544" s="471">
        <f t="shared" si="27"/>
        <v>0.32845968612834514</v>
      </c>
      <c r="J544" s="152">
        <v>3.8473756479098807E-2</v>
      </c>
      <c r="K544" s="152">
        <v>0.39358026214566905</v>
      </c>
      <c r="L544" s="152">
        <v>0.53857526864315253</v>
      </c>
      <c r="M544" s="152">
        <v>0.3432094572454602</v>
      </c>
      <c r="N544" s="471">
        <f t="shared" si="28"/>
        <v>0.32845968612834514</v>
      </c>
      <c r="O544" s="152">
        <v>3.8473756479098807E-2</v>
      </c>
      <c r="P544" s="152">
        <v>0.39358026214566905</v>
      </c>
      <c r="Q544" s="152">
        <v>0.53857526864315253</v>
      </c>
      <c r="R544" s="152">
        <v>0.3432094572454602</v>
      </c>
      <c r="S544" s="152">
        <v>0.03</v>
      </c>
      <c r="T544" s="152">
        <v>0</v>
      </c>
      <c r="U544" s="473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4" t="s">
        <v>23</v>
      </c>
    </row>
    <row r="545" spans="1:27" ht="14.45" hidden="1">
      <c r="A545" s="24">
        <v>1544</v>
      </c>
      <c r="B545" s="24">
        <v>1544</v>
      </c>
      <c r="C545" s="468" t="s">
        <v>941</v>
      </c>
      <c r="D545" t="s">
        <v>148</v>
      </c>
      <c r="E545" s="469">
        <v>1</v>
      </c>
      <c r="F545" s="470">
        <v>0</v>
      </c>
      <c r="G545">
        <v>1</v>
      </c>
      <c r="H545">
        <v>1</v>
      </c>
      <c r="I545" s="471">
        <f t="shared" si="27"/>
        <v>0.32845968612834514</v>
      </c>
      <c r="J545" s="152">
        <v>3.8473756479098807E-2</v>
      </c>
      <c r="K545" s="152">
        <v>0.39358026214566905</v>
      </c>
      <c r="L545" s="152">
        <v>0.53857526864315253</v>
      </c>
      <c r="M545" s="152">
        <v>0.3432094572454602</v>
      </c>
      <c r="N545" s="471">
        <f t="shared" si="28"/>
        <v>0.32845968612834514</v>
      </c>
      <c r="O545" s="152">
        <v>3.8473756479098807E-2</v>
      </c>
      <c r="P545" s="152">
        <v>0.39358026214566905</v>
      </c>
      <c r="Q545" s="152">
        <v>0.53857526864315253</v>
      </c>
      <c r="R545" s="152">
        <v>0.3432094572454602</v>
      </c>
      <c r="S545" s="152">
        <v>0.03</v>
      </c>
      <c r="T545" s="152">
        <v>0</v>
      </c>
      <c r="U545" s="473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4" t="s">
        <v>23</v>
      </c>
    </row>
    <row r="546" spans="1:27" ht="14.45" hidden="1">
      <c r="A546" s="24">
        <v>1545</v>
      </c>
      <c r="B546" s="24">
        <v>1545</v>
      </c>
      <c r="C546" s="468" t="s">
        <v>942</v>
      </c>
      <c r="D546" t="s">
        <v>148</v>
      </c>
      <c r="E546" s="469">
        <v>1</v>
      </c>
      <c r="F546" s="470">
        <v>16</v>
      </c>
      <c r="G546">
        <v>1</v>
      </c>
      <c r="H546">
        <v>1</v>
      </c>
      <c r="I546" s="471">
        <f t="shared" si="27"/>
        <v>0.32845968612834514</v>
      </c>
      <c r="J546" s="152">
        <v>3.8473756479098807E-2</v>
      </c>
      <c r="K546" s="152">
        <v>0.39358026214566905</v>
      </c>
      <c r="L546" s="152">
        <v>0.53857526864315253</v>
      </c>
      <c r="M546" s="152">
        <v>0.3432094572454602</v>
      </c>
      <c r="N546" s="471">
        <f t="shared" si="28"/>
        <v>0.32845968612834514</v>
      </c>
      <c r="O546" s="152">
        <v>3.8473756479098807E-2</v>
      </c>
      <c r="P546" s="152">
        <v>0.39358026214566905</v>
      </c>
      <c r="Q546" s="152">
        <v>0.53857526864315253</v>
      </c>
      <c r="R546" s="152">
        <v>0.3432094572454602</v>
      </c>
      <c r="S546" s="152">
        <v>0.03</v>
      </c>
      <c r="T546" s="152">
        <v>0</v>
      </c>
      <c r="U546" s="473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4" t="s">
        <v>23</v>
      </c>
    </row>
    <row r="547" spans="1:27" ht="14.45" hidden="1">
      <c r="A547" s="24">
        <v>1546</v>
      </c>
      <c r="B547" s="24">
        <v>1546</v>
      </c>
      <c r="C547" s="468" t="s">
        <v>943</v>
      </c>
      <c r="D547" t="s">
        <v>148</v>
      </c>
      <c r="E547" s="469">
        <v>1</v>
      </c>
      <c r="F547" s="470">
        <v>0</v>
      </c>
      <c r="G547">
        <v>1</v>
      </c>
      <c r="H547">
        <v>1</v>
      </c>
      <c r="I547" s="471">
        <f t="shared" si="27"/>
        <v>0.32845968612834514</v>
      </c>
      <c r="J547" s="152">
        <v>3.8473756479098807E-2</v>
      </c>
      <c r="K547" s="152">
        <v>0.39358026214566905</v>
      </c>
      <c r="L547" s="152">
        <v>0.53857526864315253</v>
      </c>
      <c r="M547" s="152">
        <v>0.3432094572454602</v>
      </c>
      <c r="N547" s="471">
        <f t="shared" si="28"/>
        <v>0.32845968612834514</v>
      </c>
      <c r="O547" s="152">
        <v>3.8473756479098807E-2</v>
      </c>
      <c r="P547" s="152">
        <v>0.39358026214566905</v>
      </c>
      <c r="Q547" s="152">
        <v>0.53857526864315253</v>
      </c>
      <c r="R547" s="152">
        <v>0.3432094572454602</v>
      </c>
      <c r="S547" s="152">
        <v>0.03</v>
      </c>
      <c r="T547" s="152">
        <v>0</v>
      </c>
      <c r="U547" s="473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4" t="s">
        <v>23</v>
      </c>
    </row>
    <row r="548" spans="1:27" ht="14.45">
      <c r="A548" s="24">
        <v>1547</v>
      </c>
      <c r="B548" s="24">
        <v>1547</v>
      </c>
      <c r="C548" s="468" t="s">
        <v>944</v>
      </c>
      <c r="D548" t="s">
        <v>154</v>
      </c>
      <c r="E548" s="469">
        <v>3</v>
      </c>
      <c r="F548" s="470">
        <v>30</v>
      </c>
      <c r="G548">
        <v>1</v>
      </c>
      <c r="H548">
        <v>1</v>
      </c>
      <c r="I548" s="471">
        <f t="shared" si="27"/>
        <v>0.47039166666666665</v>
      </c>
      <c r="J548" s="472">
        <v>0.36503333333333332</v>
      </c>
      <c r="K548" s="472">
        <v>0.44336666666666663</v>
      </c>
      <c r="L548" s="472">
        <v>0.58906666666666663</v>
      </c>
      <c r="M548" s="472">
        <v>0.48410000000000003</v>
      </c>
      <c r="N548" s="471">
        <f t="shared" si="28"/>
        <v>0.47039166666666665</v>
      </c>
      <c r="O548" s="472">
        <v>0.36503333333333332</v>
      </c>
      <c r="P548" s="472">
        <v>0.44336666666666663</v>
      </c>
      <c r="Q548" s="472">
        <v>0.58906666666666663</v>
      </c>
      <c r="R548" s="472">
        <v>0.48410000000000003</v>
      </c>
      <c r="S548" s="152">
        <v>0.01</v>
      </c>
      <c r="T548" s="152">
        <v>0.02</v>
      </c>
      <c r="U548" s="473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4" t="s">
        <v>24</v>
      </c>
    </row>
    <row r="549" spans="1:27" ht="14.45">
      <c r="A549" s="24">
        <v>1548</v>
      </c>
      <c r="B549" s="24">
        <v>1548</v>
      </c>
      <c r="C549" s="468" t="s">
        <v>945</v>
      </c>
      <c r="D549" t="s">
        <v>154</v>
      </c>
      <c r="E549" s="469">
        <v>3</v>
      </c>
      <c r="F549" s="470">
        <v>14</v>
      </c>
      <c r="G549">
        <v>1</v>
      </c>
      <c r="H549">
        <v>1</v>
      </c>
      <c r="I549" s="471">
        <f t="shared" si="27"/>
        <v>0.47039166666666665</v>
      </c>
      <c r="J549" s="472">
        <v>0.36503333333333332</v>
      </c>
      <c r="K549" s="472">
        <v>0.44336666666666663</v>
      </c>
      <c r="L549" s="472">
        <v>0.58906666666666663</v>
      </c>
      <c r="M549" s="472">
        <v>0.48410000000000003</v>
      </c>
      <c r="N549" s="471">
        <f t="shared" si="28"/>
        <v>0.47039166666666665</v>
      </c>
      <c r="O549" s="472">
        <v>0.36503333333333332</v>
      </c>
      <c r="P549" s="472">
        <v>0.44336666666666663</v>
      </c>
      <c r="Q549" s="472">
        <v>0.58906666666666663</v>
      </c>
      <c r="R549" s="472">
        <v>0.48410000000000003</v>
      </c>
      <c r="S549" s="152">
        <v>0.01</v>
      </c>
      <c r="T549" s="152">
        <v>0.02</v>
      </c>
      <c r="U549" s="473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4" t="s">
        <v>24</v>
      </c>
    </row>
    <row r="550" spans="1:27" ht="14.45">
      <c r="A550" s="24">
        <v>1549</v>
      </c>
      <c r="B550" s="24">
        <v>1549</v>
      </c>
      <c r="C550" s="468" t="s">
        <v>946</v>
      </c>
      <c r="D550" t="s">
        <v>154</v>
      </c>
      <c r="E550" s="469">
        <v>3</v>
      </c>
      <c r="F550" s="470">
        <v>18.8</v>
      </c>
      <c r="G550">
        <v>1</v>
      </c>
      <c r="H550">
        <v>1</v>
      </c>
      <c r="I550" s="471">
        <f t="shared" si="27"/>
        <v>0.47039166666666665</v>
      </c>
      <c r="J550" s="472">
        <v>0.36503333333333332</v>
      </c>
      <c r="K550" s="472">
        <v>0.44336666666666663</v>
      </c>
      <c r="L550" s="472">
        <v>0.58906666666666663</v>
      </c>
      <c r="M550" s="472">
        <v>0.48410000000000003</v>
      </c>
      <c r="N550" s="471">
        <f t="shared" si="28"/>
        <v>0.47039166666666665</v>
      </c>
      <c r="O550" s="472">
        <v>0.36503333333333332</v>
      </c>
      <c r="P550" s="472">
        <v>0.44336666666666663</v>
      </c>
      <c r="Q550" s="472">
        <v>0.58906666666666663</v>
      </c>
      <c r="R550" s="472">
        <v>0.48410000000000003</v>
      </c>
      <c r="S550" s="152">
        <v>0.01</v>
      </c>
      <c r="T550" s="152">
        <v>0.02</v>
      </c>
      <c r="U550" s="473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4" t="s">
        <v>24</v>
      </c>
    </row>
    <row r="551" spans="1:27" ht="14.45">
      <c r="A551" s="24">
        <v>1550</v>
      </c>
      <c r="B551" s="24">
        <v>1550</v>
      </c>
      <c r="C551" s="468" t="s">
        <v>947</v>
      </c>
      <c r="D551" t="s">
        <v>154</v>
      </c>
      <c r="E551" s="469">
        <v>3</v>
      </c>
      <c r="F551" s="470">
        <v>23.1</v>
      </c>
      <c r="G551">
        <v>1</v>
      </c>
      <c r="H551">
        <v>1</v>
      </c>
      <c r="I551" s="471">
        <f t="shared" si="27"/>
        <v>0.47039166666666665</v>
      </c>
      <c r="J551" s="472">
        <v>0.36503333333333332</v>
      </c>
      <c r="K551" s="472">
        <v>0.44336666666666663</v>
      </c>
      <c r="L551" s="472">
        <v>0.58906666666666663</v>
      </c>
      <c r="M551" s="472">
        <v>0.48410000000000003</v>
      </c>
      <c r="N551" s="471">
        <f t="shared" si="28"/>
        <v>0.47039166666666665</v>
      </c>
      <c r="O551" s="472">
        <v>0.36503333333333332</v>
      </c>
      <c r="P551" s="472">
        <v>0.44336666666666663</v>
      </c>
      <c r="Q551" s="472">
        <v>0.58906666666666663</v>
      </c>
      <c r="R551" s="472">
        <v>0.48410000000000003</v>
      </c>
      <c r="S551" s="152">
        <v>0.01</v>
      </c>
      <c r="T551" s="152">
        <v>0.02</v>
      </c>
      <c r="U551" s="473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4" t="s">
        <v>24</v>
      </c>
    </row>
    <row r="552" spans="1:27" ht="14.45">
      <c r="A552" s="24">
        <v>1551</v>
      </c>
      <c r="B552" s="24">
        <v>1551</v>
      </c>
      <c r="C552" s="468" t="s">
        <v>948</v>
      </c>
      <c r="D552" t="s">
        <v>154</v>
      </c>
      <c r="E552" s="469">
        <v>3</v>
      </c>
      <c r="F552" s="470">
        <v>16.5</v>
      </c>
      <c r="G552">
        <v>1</v>
      </c>
      <c r="H552">
        <v>1</v>
      </c>
      <c r="I552" s="471">
        <f t="shared" si="27"/>
        <v>0.47039166666666665</v>
      </c>
      <c r="J552" s="472">
        <v>0.36503333333333332</v>
      </c>
      <c r="K552" s="472">
        <v>0.44336666666666663</v>
      </c>
      <c r="L552" s="472">
        <v>0.58906666666666663</v>
      </c>
      <c r="M552" s="472">
        <v>0.48410000000000003</v>
      </c>
      <c r="N552" s="471">
        <f t="shared" si="28"/>
        <v>0.47039166666666665</v>
      </c>
      <c r="O552" s="472">
        <v>0.36503333333333332</v>
      </c>
      <c r="P552" s="472">
        <v>0.44336666666666663</v>
      </c>
      <c r="Q552" s="472">
        <v>0.58906666666666663</v>
      </c>
      <c r="R552" s="472">
        <v>0.48410000000000003</v>
      </c>
      <c r="S552" s="152">
        <v>0.01</v>
      </c>
      <c r="T552" s="152">
        <v>0.02</v>
      </c>
      <c r="U552" s="473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4" t="s">
        <v>24</v>
      </c>
    </row>
    <row r="553" spans="1:27" ht="14.45">
      <c r="A553" s="24">
        <v>1552</v>
      </c>
      <c r="B553" s="24">
        <v>1552</v>
      </c>
      <c r="C553" s="468" t="s">
        <v>949</v>
      </c>
      <c r="D553" t="s">
        <v>154</v>
      </c>
      <c r="E553" s="469">
        <v>3</v>
      </c>
      <c r="F553" s="470">
        <v>14.7</v>
      </c>
      <c r="G553">
        <v>1</v>
      </c>
      <c r="H553">
        <v>1</v>
      </c>
      <c r="I553" s="471">
        <f t="shared" si="27"/>
        <v>0.47039166666666665</v>
      </c>
      <c r="J553" s="472">
        <v>0.36503333333333332</v>
      </c>
      <c r="K553" s="472">
        <v>0.44336666666666663</v>
      </c>
      <c r="L553" s="472">
        <v>0.58906666666666663</v>
      </c>
      <c r="M553" s="472">
        <v>0.48410000000000003</v>
      </c>
      <c r="N553" s="471">
        <f t="shared" si="28"/>
        <v>0.47039166666666665</v>
      </c>
      <c r="O553" s="472">
        <v>0.36503333333333332</v>
      </c>
      <c r="P553" s="472">
        <v>0.44336666666666663</v>
      </c>
      <c r="Q553" s="472">
        <v>0.58906666666666663</v>
      </c>
      <c r="R553" s="472">
        <v>0.48410000000000003</v>
      </c>
      <c r="S553" s="152">
        <v>0.01</v>
      </c>
      <c r="T553" s="152">
        <v>0.02</v>
      </c>
      <c r="U553" s="473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4" t="s">
        <v>24</v>
      </c>
    </row>
    <row r="554" spans="1:27" ht="14.45">
      <c r="A554" s="24">
        <v>1553</v>
      </c>
      <c r="B554" s="24">
        <v>1553</v>
      </c>
      <c r="C554" s="468" t="s">
        <v>950</v>
      </c>
      <c r="D554" t="s">
        <v>154</v>
      </c>
      <c r="E554" s="469">
        <v>3</v>
      </c>
      <c r="F554" s="470">
        <v>30</v>
      </c>
      <c r="G554">
        <v>1</v>
      </c>
      <c r="H554">
        <v>1</v>
      </c>
      <c r="I554" s="471">
        <f t="shared" si="27"/>
        <v>0.47039166666666665</v>
      </c>
      <c r="J554" s="472">
        <v>0.36503333333333332</v>
      </c>
      <c r="K554" s="472">
        <v>0.44336666666666663</v>
      </c>
      <c r="L554" s="472">
        <v>0.58906666666666663</v>
      </c>
      <c r="M554" s="472">
        <v>0.48410000000000003</v>
      </c>
      <c r="N554" s="471">
        <f t="shared" si="28"/>
        <v>0.47039166666666665</v>
      </c>
      <c r="O554" s="472">
        <v>0.36503333333333332</v>
      </c>
      <c r="P554" s="472">
        <v>0.44336666666666663</v>
      </c>
      <c r="Q554" s="472">
        <v>0.58906666666666663</v>
      </c>
      <c r="R554" s="472">
        <v>0.48410000000000003</v>
      </c>
      <c r="S554" s="152">
        <v>0.01</v>
      </c>
      <c r="T554" s="152">
        <v>0.02</v>
      </c>
      <c r="U554" s="473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4" t="s">
        <v>24</v>
      </c>
    </row>
    <row r="555" spans="1:27" ht="14.45" hidden="1">
      <c r="A555" s="24">
        <v>1554</v>
      </c>
      <c r="B555" s="24">
        <v>1554</v>
      </c>
      <c r="C555" s="468" t="s">
        <v>951</v>
      </c>
      <c r="D555" t="s">
        <v>154</v>
      </c>
      <c r="E555" s="469">
        <v>3</v>
      </c>
      <c r="F555" s="470">
        <v>30</v>
      </c>
      <c r="G555">
        <v>1</v>
      </c>
      <c r="H555">
        <v>1</v>
      </c>
      <c r="I555" s="471">
        <f t="shared" si="27"/>
        <v>0.47039166666666665</v>
      </c>
      <c r="J555" s="472">
        <v>0.36503333333333332</v>
      </c>
      <c r="K555" s="472">
        <v>0.44336666666666663</v>
      </c>
      <c r="L555" s="472">
        <v>0.58906666666666663</v>
      </c>
      <c r="M555" s="472">
        <v>0.48410000000000003</v>
      </c>
      <c r="N555" s="471">
        <f t="shared" si="28"/>
        <v>0.47039166666666665</v>
      </c>
      <c r="O555" s="472">
        <v>0.36503333333333332</v>
      </c>
      <c r="P555" s="472">
        <v>0.44336666666666663</v>
      </c>
      <c r="Q555" s="472">
        <v>0.58906666666666663</v>
      </c>
      <c r="R555" s="472">
        <v>0.48410000000000003</v>
      </c>
      <c r="S555" s="152">
        <v>0.01</v>
      </c>
      <c r="T555" s="152">
        <v>0.02</v>
      </c>
      <c r="U555" s="473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4" t="s">
        <v>24</v>
      </c>
    </row>
    <row r="556" spans="1:27" ht="14.45">
      <c r="A556" s="24">
        <v>1555</v>
      </c>
      <c r="B556" s="24">
        <v>1555</v>
      </c>
      <c r="C556" s="468" t="s">
        <v>952</v>
      </c>
      <c r="D556" t="s">
        <v>154</v>
      </c>
      <c r="E556" s="469">
        <v>3</v>
      </c>
      <c r="F556" s="470">
        <v>25.388000000000002</v>
      </c>
      <c r="G556">
        <v>1</v>
      </c>
      <c r="H556">
        <v>1</v>
      </c>
      <c r="I556" s="471">
        <f t="shared" si="27"/>
        <v>0.47039166666666665</v>
      </c>
      <c r="J556" s="472">
        <v>0.36503333333333332</v>
      </c>
      <c r="K556" s="472">
        <v>0.44336666666666663</v>
      </c>
      <c r="L556" s="472">
        <v>0.58906666666666663</v>
      </c>
      <c r="M556" s="472">
        <v>0.48410000000000003</v>
      </c>
      <c r="N556" s="471">
        <f t="shared" si="28"/>
        <v>0.47039166666666665</v>
      </c>
      <c r="O556" s="472">
        <v>0.36503333333333332</v>
      </c>
      <c r="P556" s="472">
        <v>0.44336666666666663</v>
      </c>
      <c r="Q556" s="472">
        <v>0.58906666666666663</v>
      </c>
      <c r="R556" s="472">
        <v>0.48410000000000003</v>
      </c>
      <c r="S556" s="152">
        <v>0.01</v>
      </c>
      <c r="T556" s="152">
        <v>0.02</v>
      </c>
      <c r="U556" s="473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4" t="s">
        <v>24</v>
      </c>
    </row>
    <row r="557" spans="1:27" ht="14.45" hidden="1">
      <c r="A557" s="24">
        <v>1556</v>
      </c>
      <c r="B557" s="24">
        <v>1556</v>
      </c>
      <c r="C557" s="468" t="s">
        <v>953</v>
      </c>
      <c r="D557" t="s">
        <v>151</v>
      </c>
      <c r="E557" s="469">
        <v>2</v>
      </c>
      <c r="F557" s="470">
        <v>2.0990000000000002</v>
      </c>
      <c r="G557">
        <v>1</v>
      </c>
      <c r="H557">
        <v>1</v>
      </c>
      <c r="I557" s="471">
        <f t="shared" si="27"/>
        <v>0.40033333333333337</v>
      </c>
      <c r="J557" s="152">
        <v>0.3706666666666667</v>
      </c>
      <c r="K557" s="152">
        <v>0.3666666666666667</v>
      </c>
      <c r="L557" s="152">
        <v>0.44799999999999995</v>
      </c>
      <c r="M557" s="152">
        <v>0.41600000000000009</v>
      </c>
      <c r="N557" s="471">
        <f t="shared" si="28"/>
        <v>0.40033333333333337</v>
      </c>
      <c r="O557" s="152">
        <v>0.3706666666666667</v>
      </c>
      <c r="P557" s="152">
        <v>0.3666666666666667</v>
      </c>
      <c r="Q557" s="152">
        <v>0.44799999999999995</v>
      </c>
      <c r="R557" s="152">
        <v>0.41600000000000009</v>
      </c>
      <c r="S557" s="152">
        <v>0.01</v>
      </c>
      <c r="T557" s="152">
        <v>0.02</v>
      </c>
      <c r="U557" s="473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4" t="s">
        <v>24</v>
      </c>
    </row>
    <row r="558" spans="1:27" ht="14.45">
      <c r="A558" s="24">
        <v>1557</v>
      </c>
      <c r="B558" s="24">
        <v>1557</v>
      </c>
      <c r="C558" s="468" t="s">
        <v>954</v>
      </c>
      <c r="D558" t="s">
        <v>154</v>
      </c>
      <c r="E558" s="469">
        <v>3</v>
      </c>
      <c r="F558" s="470">
        <v>22.4</v>
      </c>
      <c r="G558">
        <v>1</v>
      </c>
      <c r="H558">
        <v>1</v>
      </c>
      <c r="I558" s="471">
        <f t="shared" si="27"/>
        <v>0.47039166666666665</v>
      </c>
      <c r="J558" s="472">
        <v>0.36503333333333332</v>
      </c>
      <c r="K558" s="472">
        <v>0.44336666666666663</v>
      </c>
      <c r="L558" s="472">
        <v>0.58906666666666663</v>
      </c>
      <c r="M558" s="472">
        <v>0.48410000000000003</v>
      </c>
      <c r="N558" s="471">
        <f t="shared" si="28"/>
        <v>0.47039166666666665</v>
      </c>
      <c r="O558" s="472">
        <v>0.36503333333333332</v>
      </c>
      <c r="P558" s="472">
        <v>0.44336666666666663</v>
      </c>
      <c r="Q558" s="472">
        <v>0.58906666666666663</v>
      </c>
      <c r="R558" s="472">
        <v>0.48410000000000003</v>
      </c>
      <c r="S558" s="152">
        <v>0.01</v>
      </c>
      <c r="T558" s="152">
        <v>0.02</v>
      </c>
      <c r="U558" s="473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4" t="s">
        <v>24</v>
      </c>
    </row>
    <row r="559" spans="1:27" ht="14.45">
      <c r="A559" s="24">
        <v>1558</v>
      </c>
      <c r="B559" s="24">
        <v>1558</v>
      </c>
      <c r="C559" s="468" t="s">
        <v>955</v>
      </c>
      <c r="D559" t="s">
        <v>154</v>
      </c>
      <c r="E559" s="469">
        <v>3</v>
      </c>
      <c r="F559" s="470">
        <v>22.4</v>
      </c>
      <c r="G559">
        <v>1</v>
      </c>
      <c r="H559">
        <v>1</v>
      </c>
      <c r="I559" s="471">
        <f t="shared" si="27"/>
        <v>0.47039166666666665</v>
      </c>
      <c r="J559" s="472">
        <v>0.36503333333333332</v>
      </c>
      <c r="K559" s="472">
        <v>0.44336666666666663</v>
      </c>
      <c r="L559" s="472">
        <v>0.58906666666666663</v>
      </c>
      <c r="M559" s="472">
        <v>0.48410000000000003</v>
      </c>
      <c r="N559" s="471">
        <f t="shared" si="28"/>
        <v>0.47039166666666665</v>
      </c>
      <c r="O559" s="472">
        <v>0.36503333333333332</v>
      </c>
      <c r="P559" s="472">
        <v>0.44336666666666663</v>
      </c>
      <c r="Q559" s="472">
        <v>0.58906666666666663</v>
      </c>
      <c r="R559" s="472">
        <v>0.48410000000000003</v>
      </c>
      <c r="S559" s="152">
        <v>0.01</v>
      </c>
      <c r="T559" s="152">
        <v>0.02</v>
      </c>
      <c r="U559" s="473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4" t="s">
        <v>24</v>
      </c>
    </row>
    <row r="560" spans="1:27" ht="14.45">
      <c r="A560" s="24">
        <v>1559</v>
      </c>
      <c r="B560" s="24">
        <v>1559</v>
      </c>
      <c r="C560" s="468" t="s">
        <v>956</v>
      </c>
      <c r="D560" t="s">
        <v>154</v>
      </c>
      <c r="E560" s="469">
        <v>3</v>
      </c>
      <c r="F560" s="470">
        <v>22.4</v>
      </c>
      <c r="G560">
        <v>1</v>
      </c>
      <c r="H560">
        <v>1</v>
      </c>
      <c r="I560" s="471">
        <f t="shared" si="27"/>
        <v>0.47039166666666665</v>
      </c>
      <c r="J560" s="472">
        <v>0.36503333333333332</v>
      </c>
      <c r="K560" s="472">
        <v>0.44336666666666663</v>
      </c>
      <c r="L560" s="472">
        <v>0.58906666666666663</v>
      </c>
      <c r="M560" s="472">
        <v>0.48410000000000003</v>
      </c>
      <c r="N560" s="471">
        <f t="shared" si="28"/>
        <v>0.47039166666666665</v>
      </c>
      <c r="O560" s="472">
        <v>0.36503333333333332</v>
      </c>
      <c r="P560" s="472">
        <v>0.44336666666666663</v>
      </c>
      <c r="Q560" s="472">
        <v>0.58906666666666663</v>
      </c>
      <c r="R560" s="472">
        <v>0.48410000000000003</v>
      </c>
      <c r="S560" s="152">
        <v>0.01</v>
      </c>
      <c r="T560" s="152">
        <v>0.02</v>
      </c>
      <c r="U560" s="473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4" t="s">
        <v>24</v>
      </c>
    </row>
    <row r="561" spans="1:27" ht="14.45">
      <c r="A561" s="24">
        <v>1560</v>
      </c>
      <c r="B561" s="24">
        <v>1560</v>
      </c>
      <c r="C561" s="468" t="s">
        <v>957</v>
      </c>
      <c r="D561" t="s">
        <v>154</v>
      </c>
      <c r="E561" s="469">
        <v>3</v>
      </c>
      <c r="F561" s="470">
        <v>11.2</v>
      </c>
      <c r="G561">
        <v>1</v>
      </c>
      <c r="H561">
        <v>1</v>
      </c>
      <c r="I561" s="471">
        <f t="shared" si="27"/>
        <v>0.47039166666666665</v>
      </c>
      <c r="J561" s="472">
        <v>0.36503333333333332</v>
      </c>
      <c r="K561" s="472">
        <v>0.44336666666666663</v>
      </c>
      <c r="L561" s="472">
        <v>0.58906666666666663</v>
      </c>
      <c r="M561" s="472">
        <v>0.48410000000000003</v>
      </c>
      <c r="N561" s="471">
        <f t="shared" si="28"/>
        <v>0.47039166666666665</v>
      </c>
      <c r="O561" s="472">
        <v>0.36503333333333332</v>
      </c>
      <c r="P561" s="472">
        <v>0.44336666666666663</v>
      </c>
      <c r="Q561" s="472">
        <v>0.58906666666666663</v>
      </c>
      <c r="R561" s="472">
        <v>0.48410000000000003</v>
      </c>
      <c r="S561" s="152">
        <v>0.01</v>
      </c>
      <c r="T561" s="152">
        <v>0.02</v>
      </c>
      <c r="U561" s="473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4" t="s">
        <v>24</v>
      </c>
    </row>
    <row r="562" spans="1:27" ht="14.45">
      <c r="A562" s="24">
        <v>1561</v>
      </c>
      <c r="B562" s="24">
        <v>1561</v>
      </c>
      <c r="C562" s="468" t="s">
        <v>958</v>
      </c>
      <c r="D562" t="s">
        <v>154</v>
      </c>
      <c r="E562" s="469">
        <v>3</v>
      </c>
      <c r="F562" s="470">
        <v>24</v>
      </c>
      <c r="G562">
        <v>1</v>
      </c>
      <c r="H562">
        <v>1</v>
      </c>
      <c r="I562" s="471">
        <f t="shared" si="27"/>
        <v>0.47039166666666665</v>
      </c>
      <c r="J562" s="472">
        <v>0.36503333333333332</v>
      </c>
      <c r="K562" s="472">
        <v>0.44336666666666663</v>
      </c>
      <c r="L562" s="472">
        <v>0.58906666666666663</v>
      </c>
      <c r="M562" s="472">
        <v>0.48410000000000003</v>
      </c>
      <c r="N562" s="471">
        <f t="shared" si="28"/>
        <v>0.47039166666666665</v>
      </c>
      <c r="O562" s="472">
        <v>0.36503333333333332</v>
      </c>
      <c r="P562" s="472">
        <v>0.44336666666666663</v>
      </c>
      <c r="Q562" s="472">
        <v>0.58906666666666663</v>
      </c>
      <c r="R562" s="472">
        <v>0.48410000000000003</v>
      </c>
      <c r="S562" s="152">
        <v>0.01</v>
      </c>
      <c r="T562" s="152">
        <v>0.02</v>
      </c>
      <c r="U562" s="473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4" t="s">
        <v>24</v>
      </c>
    </row>
    <row r="563" spans="1:27" ht="14.45">
      <c r="A563" s="24">
        <v>1562</v>
      </c>
      <c r="B563" s="24">
        <v>1562</v>
      </c>
      <c r="C563" s="468" t="s">
        <v>959</v>
      </c>
      <c r="D563" t="s">
        <v>154</v>
      </c>
      <c r="E563" s="469">
        <v>3</v>
      </c>
      <c r="F563" s="470">
        <v>12.8</v>
      </c>
      <c r="G563">
        <v>1</v>
      </c>
      <c r="H563">
        <v>1</v>
      </c>
      <c r="I563" s="471">
        <f t="shared" si="27"/>
        <v>0.47039166666666665</v>
      </c>
      <c r="J563" s="472">
        <v>0.36503333333333332</v>
      </c>
      <c r="K563" s="472">
        <v>0.44336666666666663</v>
      </c>
      <c r="L563" s="472">
        <v>0.58906666666666663</v>
      </c>
      <c r="M563" s="472">
        <v>0.48410000000000003</v>
      </c>
      <c r="N563" s="471">
        <f t="shared" si="28"/>
        <v>0.47039166666666665</v>
      </c>
      <c r="O563" s="472">
        <v>0.36503333333333332</v>
      </c>
      <c r="P563" s="472">
        <v>0.44336666666666663</v>
      </c>
      <c r="Q563" s="472">
        <v>0.58906666666666663</v>
      </c>
      <c r="R563" s="472">
        <v>0.48410000000000003</v>
      </c>
      <c r="S563" s="152">
        <v>0.01</v>
      </c>
      <c r="T563" s="152">
        <v>0.02</v>
      </c>
      <c r="U563" s="473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4" t="s">
        <v>24</v>
      </c>
    </row>
    <row r="564" spans="1:27" ht="14.45">
      <c r="A564" s="24">
        <v>1563</v>
      </c>
      <c r="B564" s="24">
        <v>1563</v>
      </c>
      <c r="C564" s="468" t="s">
        <v>960</v>
      </c>
      <c r="D564" t="s">
        <v>154</v>
      </c>
      <c r="E564" s="469">
        <v>3</v>
      </c>
      <c r="F564" s="470">
        <v>14.4</v>
      </c>
      <c r="G564">
        <v>1</v>
      </c>
      <c r="H564">
        <v>1</v>
      </c>
      <c r="I564" s="471">
        <f t="shared" si="27"/>
        <v>0.47039166666666665</v>
      </c>
      <c r="J564" s="472">
        <v>0.36503333333333332</v>
      </c>
      <c r="K564" s="472">
        <v>0.44336666666666663</v>
      </c>
      <c r="L564" s="472">
        <v>0.58906666666666663</v>
      </c>
      <c r="M564" s="472">
        <v>0.48410000000000003</v>
      </c>
      <c r="N564" s="471">
        <f t="shared" si="28"/>
        <v>0.47039166666666665</v>
      </c>
      <c r="O564" s="472">
        <v>0.36503333333333332</v>
      </c>
      <c r="P564" s="472">
        <v>0.44336666666666663</v>
      </c>
      <c r="Q564" s="472">
        <v>0.58906666666666663</v>
      </c>
      <c r="R564" s="472">
        <v>0.48410000000000003</v>
      </c>
      <c r="S564" s="152">
        <v>0.01</v>
      </c>
      <c r="T564" s="152">
        <v>0.02</v>
      </c>
      <c r="U564" s="473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4" t="s">
        <v>24</v>
      </c>
    </row>
    <row r="565" spans="1:27" ht="14.45">
      <c r="A565" s="24">
        <v>1564</v>
      </c>
      <c r="B565" s="24">
        <v>1564</v>
      </c>
      <c r="C565" s="468" t="s">
        <v>961</v>
      </c>
      <c r="D565" t="s">
        <v>154</v>
      </c>
      <c r="E565" s="469">
        <v>3</v>
      </c>
      <c r="F565" s="470">
        <v>14.4</v>
      </c>
      <c r="G565">
        <v>1</v>
      </c>
      <c r="H565">
        <v>1</v>
      </c>
      <c r="I565" s="471">
        <f t="shared" si="27"/>
        <v>0.47039166666666665</v>
      </c>
      <c r="J565" s="472">
        <v>0.36503333333333332</v>
      </c>
      <c r="K565" s="472">
        <v>0.44336666666666663</v>
      </c>
      <c r="L565" s="472">
        <v>0.58906666666666663</v>
      </c>
      <c r="M565" s="472">
        <v>0.48410000000000003</v>
      </c>
      <c r="N565" s="471">
        <f t="shared" si="28"/>
        <v>0.47039166666666665</v>
      </c>
      <c r="O565" s="472">
        <v>0.36503333333333332</v>
      </c>
      <c r="P565" s="472">
        <v>0.44336666666666663</v>
      </c>
      <c r="Q565" s="472">
        <v>0.58906666666666663</v>
      </c>
      <c r="R565" s="472">
        <v>0.48410000000000003</v>
      </c>
      <c r="S565" s="152">
        <v>0.01</v>
      </c>
      <c r="T565" s="152">
        <v>0.02</v>
      </c>
      <c r="U565" s="473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4" t="s">
        <v>24</v>
      </c>
    </row>
    <row r="566" spans="1:27" ht="14.45">
      <c r="A566" s="24">
        <v>1565</v>
      </c>
      <c r="B566" s="24">
        <v>1565</v>
      </c>
      <c r="C566" s="468" t="s">
        <v>962</v>
      </c>
      <c r="D566" t="s">
        <v>154</v>
      </c>
      <c r="E566" s="469">
        <v>3</v>
      </c>
      <c r="F566" s="470">
        <v>11.2</v>
      </c>
      <c r="G566">
        <v>1</v>
      </c>
      <c r="H566">
        <v>1</v>
      </c>
      <c r="I566" s="471">
        <f t="shared" si="27"/>
        <v>0.47039166666666665</v>
      </c>
      <c r="J566" s="472">
        <v>0.36503333333333332</v>
      </c>
      <c r="K566" s="472">
        <v>0.44336666666666663</v>
      </c>
      <c r="L566" s="472">
        <v>0.58906666666666663</v>
      </c>
      <c r="M566" s="472">
        <v>0.48410000000000003</v>
      </c>
      <c r="N566" s="471">
        <f t="shared" si="28"/>
        <v>0.47039166666666665</v>
      </c>
      <c r="O566" s="472">
        <v>0.36503333333333332</v>
      </c>
      <c r="P566" s="472">
        <v>0.44336666666666663</v>
      </c>
      <c r="Q566" s="472">
        <v>0.58906666666666663</v>
      </c>
      <c r="R566" s="472">
        <v>0.48410000000000003</v>
      </c>
      <c r="S566" s="152">
        <v>0.01</v>
      </c>
      <c r="T566" s="152">
        <v>0.02</v>
      </c>
      <c r="U566" s="473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4" t="s">
        <v>24</v>
      </c>
    </row>
    <row r="567" spans="1:27" ht="14.45">
      <c r="A567" s="24">
        <v>1566</v>
      </c>
      <c r="B567" s="24">
        <v>1566</v>
      </c>
      <c r="C567" s="468" t="s">
        <v>963</v>
      </c>
      <c r="D567" t="s">
        <v>154</v>
      </c>
      <c r="E567" s="469">
        <v>3</v>
      </c>
      <c r="F567" s="470">
        <v>14.4</v>
      </c>
      <c r="G567">
        <v>1</v>
      </c>
      <c r="H567">
        <v>1</v>
      </c>
      <c r="I567" s="471">
        <f t="shared" si="27"/>
        <v>0.47039166666666665</v>
      </c>
      <c r="J567" s="472">
        <v>0.36503333333333332</v>
      </c>
      <c r="K567" s="472">
        <v>0.44336666666666663</v>
      </c>
      <c r="L567" s="472">
        <v>0.58906666666666663</v>
      </c>
      <c r="M567" s="472">
        <v>0.48410000000000003</v>
      </c>
      <c r="N567" s="471">
        <f t="shared" si="28"/>
        <v>0.47039166666666665</v>
      </c>
      <c r="O567" s="472">
        <v>0.36503333333333332</v>
      </c>
      <c r="P567" s="472">
        <v>0.44336666666666663</v>
      </c>
      <c r="Q567" s="472">
        <v>0.58906666666666663</v>
      </c>
      <c r="R567" s="472">
        <v>0.48410000000000003</v>
      </c>
      <c r="S567" s="152">
        <v>0.01</v>
      </c>
      <c r="T567" s="152">
        <v>0.02</v>
      </c>
      <c r="U567" s="473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4" t="s">
        <v>24</v>
      </c>
    </row>
    <row r="568" spans="1:27" ht="14.45">
      <c r="A568" s="24">
        <v>1567</v>
      </c>
      <c r="B568" s="24">
        <v>1567</v>
      </c>
      <c r="C568" s="468" t="s">
        <v>964</v>
      </c>
      <c r="D568" t="s">
        <v>154</v>
      </c>
      <c r="E568" s="469">
        <v>3</v>
      </c>
      <c r="F568" s="470">
        <v>23.52</v>
      </c>
      <c r="G568">
        <v>1</v>
      </c>
      <c r="H568">
        <v>1</v>
      </c>
      <c r="I568" s="471">
        <f t="shared" si="27"/>
        <v>0.47039166666666665</v>
      </c>
      <c r="J568" s="472">
        <v>0.36503333333333332</v>
      </c>
      <c r="K568" s="472">
        <v>0.44336666666666663</v>
      </c>
      <c r="L568" s="472">
        <v>0.58906666666666663</v>
      </c>
      <c r="M568" s="472">
        <v>0.48410000000000003</v>
      </c>
      <c r="N568" s="471">
        <f t="shared" si="28"/>
        <v>0.47039166666666665</v>
      </c>
      <c r="O568" s="472">
        <v>0.36503333333333332</v>
      </c>
      <c r="P568" s="472">
        <v>0.44336666666666663</v>
      </c>
      <c r="Q568" s="472">
        <v>0.58906666666666663</v>
      </c>
      <c r="R568" s="472">
        <v>0.48410000000000003</v>
      </c>
      <c r="S568" s="152">
        <v>0.01</v>
      </c>
      <c r="T568" s="152">
        <v>0.02</v>
      </c>
      <c r="U568" s="473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4" t="s">
        <v>24</v>
      </c>
    </row>
    <row r="569" spans="1:27" ht="14.45" hidden="1">
      <c r="A569" s="24">
        <v>1568</v>
      </c>
      <c r="B569" s="24">
        <v>1568</v>
      </c>
      <c r="C569" s="468" t="s">
        <v>965</v>
      </c>
      <c r="D569" t="s">
        <v>151</v>
      </c>
      <c r="E569" s="469">
        <v>2</v>
      </c>
      <c r="F569" s="470">
        <v>29.7</v>
      </c>
      <c r="G569">
        <v>1</v>
      </c>
      <c r="H569">
        <v>1</v>
      </c>
      <c r="I569" s="471">
        <f t="shared" si="27"/>
        <v>0.40033333333333337</v>
      </c>
      <c r="J569" s="152">
        <v>0.3706666666666667</v>
      </c>
      <c r="K569" s="152">
        <v>0.3666666666666667</v>
      </c>
      <c r="L569" s="152">
        <v>0.44799999999999995</v>
      </c>
      <c r="M569" s="152">
        <v>0.41600000000000009</v>
      </c>
      <c r="N569" s="471">
        <f t="shared" si="28"/>
        <v>0.40033333333333337</v>
      </c>
      <c r="O569" s="152">
        <v>0.3706666666666667</v>
      </c>
      <c r="P569" s="152">
        <v>0.3666666666666667</v>
      </c>
      <c r="Q569" s="152">
        <v>0.44799999999999995</v>
      </c>
      <c r="R569" s="152">
        <v>0.41600000000000009</v>
      </c>
      <c r="S569" s="152">
        <v>0.01</v>
      </c>
      <c r="T569" s="152">
        <v>0.02</v>
      </c>
      <c r="U569" s="473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4" t="s">
        <v>24</v>
      </c>
    </row>
    <row r="570" spans="1:27" ht="14.45" hidden="1">
      <c r="A570" s="24">
        <v>1569</v>
      </c>
      <c r="B570" s="24">
        <v>1569</v>
      </c>
      <c r="C570" s="468" t="s">
        <v>966</v>
      </c>
      <c r="D570" t="s">
        <v>154</v>
      </c>
      <c r="E570" s="469">
        <v>3</v>
      </c>
      <c r="F570" s="470">
        <v>30</v>
      </c>
      <c r="G570">
        <v>1</v>
      </c>
      <c r="H570">
        <v>1</v>
      </c>
      <c r="I570" s="471">
        <f t="shared" si="27"/>
        <v>0.47039166666666665</v>
      </c>
      <c r="J570" s="472">
        <v>0.36503333333333332</v>
      </c>
      <c r="K570" s="472">
        <v>0.44336666666666663</v>
      </c>
      <c r="L570" s="472">
        <v>0.58906666666666663</v>
      </c>
      <c r="M570" s="472">
        <v>0.48410000000000003</v>
      </c>
      <c r="N570" s="471">
        <f t="shared" si="28"/>
        <v>0.47039166666666665</v>
      </c>
      <c r="O570" s="472">
        <v>0.36503333333333332</v>
      </c>
      <c r="P570" s="472">
        <v>0.44336666666666663</v>
      </c>
      <c r="Q570" s="472">
        <v>0.58906666666666663</v>
      </c>
      <c r="R570" s="472">
        <v>0.48410000000000003</v>
      </c>
      <c r="S570" s="152">
        <v>0.01</v>
      </c>
      <c r="T570" s="152">
        <v>0.02</v>
      </c>
      <c r="U570" s="473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4" t="s">
        <v>24</v>
      </c>
    </row>
    <row r="571" spans="1:27" ht="14.45">
      <c r="A571" s="24">
        <v>1570</v>
      </c>
      <c r="B571" s="24">
        <v>1570</v>
      </c>
      <c r="C571" s="468" t="s">
        <v>967</v>
      </c>
      <c r="D571" t="s">
        <v>154</v>
      </c>
      <c r="E571" s="469">
        <v>3</v>
      </c>
      <c r="F571" s="470">
        <v>30</v>
      </c>
      <c r="G571">
        <v>1</v>
      </c>
      <c r="H571">
        <v>1</v>
      </c>
      <c r="I571" s="471">
        <f t="shared" si="27"/>
        <v>0.47039166666666665</v>
      </c>
      <c r="J571" s="472">
        <v>0.36503333333333332</v>
      </c>
      <c r="K571" s="472">
        <v>0.44336666666666663</v>
      </c>
      <c r="L571" s="472">
        <v>0.58906666666666663</v>
      </c>
      <c r="M571" s="472">
        <v>0.48410000000000003</v>
      </c>
      <c r="N571" s="471">
        <f t="shared" si="28"/>
        <v>0.47039166666666665</v>
      </c>
      <c r="O571" s="472">
        <v>0.36503333333333332</v>
      </c>
      <c r="P571" s="472">
        <v>0.44336666666666663</v>
      </c>
      <c r="Q571" s="472">
        <v>0.58906666666666663</v>
      </c>
      <c r="R571" s="472">
        <v>0.48410000000000003</v>
      </c>
      <c r="S571" s="152">
        <v>0.01</v>
      </c>
      <c r="T571" s="152">
        <v>0.02</v>
      </c>
      <c r="U571" s="473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4" t="s">
        <v>24</v>
      </c>
    </row>
    <row r="572" spans="1:27" ht="14.45">
      <c r="A572" s="24">
        <v>1571</v>
      </c>
      <c r="B572" s="24">
        <v>1571</v>
      </c>
      <c r="C572" s="468" t="s">
        <v>968</v>
      </c>
      <c r="D572" t="s">
        <v>154</v>
      </c>
      <c r="E572" s="469">
        <v>3</v>
      </c>
      <c r="F572" s="470">
        <v>16.2</v>
      </c>
      <c r="G572">
        <v>1</v>
      </c>
      <c r="H572">
        <v>1</v>
      </c>
      <c r="I572" s="471">
        <f t="shared" si="27"/>
        <v>0.47039166666666665</v>
      </c>
      <c r="J572" s="472">
        <v>0.36503333333333332</v>
      </c>
      <c r="K572" s="472">
        <v>0.44336666666666663</v>
      </c>
      <c r="L572" s="472">
        <v>0.58906666666666663</v>
      </c>
      <c r="M572" s="472">
        <v>0.48410000000000003</v>
      </c>
      <c r="N572" s="471">
        <f t="shared" si="28"/>
        <v>0.47039166666666665</v>
      </c>
      <c r="O572" s="472">
        <v>0.36503333333333332</v>
      </c>
      <c r="P572" s="472">
        <v>0.44336666666666663</v>
      </c>
      <c r="Q572" s="472">
        <v>0.58906666666666663</v>
      </c>
      <c r="R572" s="472">
        <v>0.48410000000000003</v>
      </c>
      <c r="S572" s="152">
        <v>0.01</v>
      </c>
      <c r="T572" s="152">
        <v>0.02</v>
      </c>
      <c r="U572" s="473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4" t="s">
        <v>24</v>
      </c>
    </row>
    <row r="573" spans="1:27" ht="14.45">
      <c r="A573" s="24">
        <v>1572</v>
      </c>
      <c r="B573" s="24">
        <v>1572</v>
      </c>
      <c r="C573" s="468" t="s">
        <v>969</v>
      </c>
      <c r="D573" t="s">
        <v>154</v>
      </c>
      <c r="E573" s="469">
        <v>3</v>
      </c>
      <c r="F573" s="470">
        <v>29.6</v>
      </c>
      <c r="G573">
        <v>1</v>
      </c>
      <c r="H573">
        <v>1</v>
      </c>
      <c r="I573" s="471">
        <f t="shared" si="27"/>
        <v>0.47039166666666665</v>
      </c>
      <c r="J573" s="472">
        <v>0.36503333333333332</v>
      </c>
      <c r="K573" s="472">
        <v>0.44336666666666663</v>
      </c>
      <c r="L573" s="472">
        <v>0.58906666666666663</v>
      </c>
      <c r="M573" s="472">
        <v>0.48410000000000003</v>
      </c>
      <c r="N573" s="471">
        <f t="shared" si="28"/>
        <v>0.47039166666666665</v>
      </c>
      <c r="O573" s="472">
        <v>0.36503333333333332</v>
      </c>
      <c r="P573" s="472">
        <v>0.44336666666666663</v>
      </c>
      <c r="Q573" s="472">
        <v>0.58906666666666663</v>
      </c>
      <c r="R573" s="472">
        <v>0.48410000000000003</v>
      </c>
      <c r="S573" s="152">
        <v>0.01</v>
      </c>
      <c r="T573" s="152">
        <v>0.02</v>
      </c>
      <c r="U573" s="473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4" t="s">
        <v>24</v>
      </c>
    </row>
    <row r="574" spans="1:27" ht="14.45">
      <c r="A574" s="24">
        <v>1573</v>
      </c>
      <c r="B574" s="24">
        <v>1573</v>
      </c>
      <c r="C574" s="468" t="s">
        <v>970</v>
      </c>
      <c r="D574" t="s">
        <v>154</v>
      </c>
      <c r="E574" s="469">
        <v>3</v>
      </c>
      <c r="F574" s="470">
        <v>29.6</v>
      </c>
      <c r="G574">
        <v>1</v>
      </c>
      <c r="H574">
        <v>1</v>
      </c>
      <c r="I574" s="471">
        <f t="shared" si="27"/>
        <v>0.47039166666666665</v>
      </c>
      <c r="J574" s="472">
        <v>0.36503333333333332</v>
      </c>
      <c r="K574" s="472">
        <v>0.44336666666666663</v>
      </c>
      <c r="L574" s="472">
        <v>0.58906666666666663</v>
      </c>
      <c r="M574" s="472">
        <v>0.48410000000000003</v>
      </c>
      <c r="N574" s="471">
        <f t="shared" si="28"/>
        <v>0.47039166666666665</v>
      </c>
      <c r="O574" s="472">
        <v>0.36503333333333332</v>
      </c>
      <c r="P574" s="472">
        <v>0.44336666666666663</v>
      </c>
      <c r="Q574" s="472">
        <v>0.58906666666666663</v>
      </c>
      <c r="R574" s="472">
        <v>0.48410000000000003</v>
      </c>
      <c r="S574" s="152">
        <v>0.01</v>
      </c>
      <c r="T574" s="152">
        <v>0.02</v>
      </c>
      <c r="U574" s="473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4" t="s">
        <v>24</v>
      </c>
    </row>
    <row r="575" spans="1:27" ht="14.45" hidden="1">
      <c r="A575" s="24">
        <v>1574</v>
      </c>
      <c r="B575" s="24">
        <v>1574</v>
      </c>
      <c r="C575" s="468" t="s">
        <v>971</v>
      </c>
      <c r="D575" t="s">
        <v>151</v>
      </c>
      <c r="E575" s="469">
        <v>2</v>
      </c>
      <c r="F575" s="470">
        <v>28</v>
      </c>
      <c r="G575">
        <v>1</v>
      </c>
      <c r="H575">
        <v>1</v>
      </c>
      <c r="I575" s="471">
        <f t="shared" si="27"/>
        <v>0.40033333333333337</v>
      </c>
      <c r="J575" s="152">
        <v>0.3706666666666667</v>
      </c>
      <c r="K575" s="152">
        <v>0.3666666666666667</v>
      </c>
      <c r="L575" s="152">
        <v>0.44799999999999995</v>
      </c>
      <c r="M575" s="152">
        <v>0.41600000000000009</v>
      </c>
      <c r="N575" s="471">
        <f t="shared" si="28"/>
        <v>0.40033333333333337</v>
      </c>
      <c r="O575" s="152">
        <v>0.3706666666666667</v>
      </c>
      <c r="P575" s="152">
        <v>0.3666666666666667</v>
      </c>
      <c r="Q575" s="152">
        <v>0.44799999999999995</v>
      </c>
      <c r="R575" s="152">
        <v>0.41600000000000009</v>
      </c>
      <c r="S575" s="152">
        <v>0.01</v>
      </c>
      <c r="T575" s="152">
        <v>0.02</v>
      </c>
      <c r="U575" s="473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4" t="s">
        <v>24</v>
      </c>
    </row>
    <row r="576" spans="1:27" ht="14.45" hidden="1">
      <c r="A576" s="24">
        <v>1575</v>
      </c>
      <c r="B576" s="24">
        <v>1575</v>
      </c>
      <c r="C576" s="468" t="s">
        <v>972</v>
      </c>
      <c r="D576" t="s">
        <v>151</v>
      </c>
      <c r="E576" s="469">
        <v>2</v>
      </c>
      <c r="F576" s="470">
        <v>19.690000000000001</v>
      </c>
      <c r="G576">
        <v>1</v>
      </c>
      <c r="H576">
        <v>1</v>
      </c>
      <c r="I576" s="471">
        <f t="shared" si="27"/>
        <v>0.40033333333333337</v>
      </c>
      <c r="J576" s="152">
        <v>0.3706666666666667</v>
      </c>
      <c r="K576" s="152">
        <v>0.3666666666666667</v>
      </c>
      <c r="L576" s="152">
        <v>0.44799999999999995</v>
      </c>
      <c r="M576" s="152">
        <v>0.41600000000000009</v>
      </c>
      <c r="N576" s="471">
        <f t="shared" si="28"/>
        <v>0.40033333333333337</v>
      </c>
      <c r="O576" s="152">
        <v>0.3706666666666667</v>
      </c>
      <c r="P576" s="152">
        <v>0.3666666666666667</v>
      </c>
      <c r="Q576" s="152">
        <v>0.44799999999999995</v>
      </c>
      <c r="R576" s="152">
        <v>0.41600000000000009</v>
      </c>
      <c r="S576" s="152">
        <v>0.01</v>
      </c>
      <c r="T576" s="152">
        <v>0.02</v>
      </c>
      <c r="U576" s="473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4" t="s">
        <v>24</v>
      </c>
    </row>
    <row r="577" spans="1:27" ht="14.45" hidden="1">
      <c r="A577" s="24">
        <v>1576</v>
      </c>
      <c r="B577" s="24">
        <v>1576</v>
      </c>
      <c r="C577" s="468" t="s">
        <v>973</v>
      </c>
      <c r="D577" t="s">
        <v>151</v>
      </c>
      <c r="E577" s="469">
        <v>2</v>
      </c>
      <c r="F577" s="470">
        <v>7.16</v>
      </c>
      <c r="G577">
        <v>1</v>
      </c>
      <c r="H577">
        <v>1</v>
      </c>
      <c r="I577" s="471">
        <f t="shared" si="27"/>
        <v>0.40033333333333337</v>
      </c>
      <c r="J577" s="152">
        <v>0.3706666666666667</v>
      </c>
      <c r="K577" s="152">
        <v>0.3666666666666667</v>
      </c>
      <c r="L577" s="152">
        <v>0.44799999999999995</v>
      </c>
      <c r="M577" s="152">
        <v>0.41600000000000009</v>
      </c>
      <c r="N577" s="471">
        <f t="shared" si="28"/>
        <v>0.40033333333333337</v>
      </c>
      <c r="O577" s="152">
        <v>0.3706666666666667</v>
      </c>
      <c r="P577" s="152">
        <v>0.3666666666666667</v>
      </c>
      <c r="Q577" s="152">
        <v>0.44799999999999995</v>
      </c>
      <c r="R577" s="152">
        <v>0.41600000000000009</v>
      </c>
      <c r="S577" s="152">
        <v>0.01</v>
      </c>
      <c r="T577" s="152">
        <v>0.02</v>
      </c>
      <c r="U577" s="473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4" t="s">
        <v>24</v>
      </c>
    </row>
    <row r="578" spans="1:27" ht="14.45" hidden="1">
      <c r="A578" s="24">
        <v>1577</v>
      </c>
      <c r="B578" s="24">
        <v>1577</v>
      </c>
      <c r="C578" s="468" t="s">
        <v>974</v>
      </c>
      <c r="D578" t="s">
        <v>151</v>
      </c>
      <c r="E578" s="469">
        <v>2</v>
      </c>
      <c r="F578" s="470">
        <v>14.32</v>
      </c>
      <c r="G578">
        <v>1</v>
      </c>
      <c r="H578">
        <v>1</v>
      </c>
      <c r="I578" s="471">
        <f t="shared" ref="I578:I641" si="29">AVERAGE(J578:M578)</f>
        <v>0.40033333333333337</v>
      </c>
      <c r="J578" s="152">
        <v>0.3706666666666667</v>
      </c>
      <c r="K578" s="152">
        <v>0.3666666666666667</v>
      </c>
      <c r="L578" s="152">
        <v>0.44799999999999995</v>
      </c>
      <c r="M578" s="152">
        <v>0.41600000000000009</v>
      </c>
      <c r="N578" s="471">
        <f t="shared" ref="N578:N641" si="30">AVERAGE(O578:R578)</f>
        <v>0.40033333333333337</v>
      </c>
      <c r="O578" s="152">
        <v>0.3706666666666667</v>
      </c>
      <c r="P578" s="152">
        <v>0.3666666666666667</v>
      </c>
      <c r="Q578" s="152">
        <v>0.44799999999999995</v>
      </c>
      <c r="R578" s="152">
        <v>0.41600000000000009</v>
      </c>
      <c r="S578" s="152">
        <v>0.01</v>
      </c>
      <c r="T578" s="152">
        <v>0.02</v>
      </c>
      <c r="U578" s="473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4" t="s">
        <v>24</v>
      </c>
    </row>
    <row r="579" spans="1:27" ht="14.45" hidden="1">
      <c r="A579" s="24">
        <v>1578</v>
      </c>
      <c r="B579" s="24">
        <v>1578</v>
      </c>
      <c r="C579" s="468" t="s">
        <v>975</v>
      </c>
      <c r="D579" t="s">
        <v>151</v>
      </c>
      <c r="E579" s="469">
        <v>2</v>
      </c>
      <c r="F579" s="470">
        <v>16.11</v>
      </c>
      <c r="G579">
        <v>1</v>
      </c>
      <c r="H579">
        <v>1</v>
      </c>
      <c r="I579" s="471">
        <f t="shared" si="29"/>
        <v>0.40033333333333337</v>
      </c>
      <c r="J579" s="152">
        <v>0.3706666666666667</v>
      </c>
      <c r="K579" s="152">
        <v>0.3666666666666667</v>
      </c>
      <c r="L579" s="152">
        <v>0.44799999999999995</v>
      </c>
      <c r="M579" s="152">
        <v>0.41600000000000009</v>
      </c>
      <c r="N579" s="471">
        <f t="shared" si="30"/>
        <v>0.40033333333333337</v>
      </c>
      <c r="O579" s="152">
        <v>0.3706666666666667</v>
      </c>
      <c r="P579" s="152">
        <v>0.3666666666666667</v>
      </c>
      <c r="Q579" s="152">
        <v>0.44799999999999995</v>
      </c>
      <c r="R579" s="152">
        <v>0.41600000000000009</v>
      </c>
      <c r="S579" s="152">
        <v>0.01</v>
      </c>
      <c r="T579" s="152">
        <v>0.02</v>
      </c>
      <c r="U579" s="473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4" t="s">
        <v>24</v>
      </c>
    </row>
    <row r="580" spans="1:27" ht="14.45" hidden="1">
      <c r="A580" s="24">
        <v>1579</v>
      </c>
      <c r="B580" s="24">
        <v>1579</v>
      </c>
      <c r="C580" s="468" t="s">
        <v>976</v>
      </c>
      <c r="D580" t="s">
        <v>151</v>
      </c>
      <c r="E580" s="469">
        <v>2</v>
      </c>
      <c r="F580" s="470">
        <v>30</v>
      </c>
      <c r="G580">
        <v>1</v>
      </c>
      <c r="H580">
        <v>1</v>
      </c>
      <c r="I580" s="471">
        <f t="shared" si="29"/>
        <v>0.40033333333333337</v>
      </c>
      <c r="J580" s="152">
        <v>0.3706666666666667</v>
      </c>
      <c r="K580" s="152">
        <v>0.3666666666666667</v>
      </c>
      <c r="L580" s="152">
        <v>0.44799999999999995</v>
      </c>
      <c r="M580" s="152">
        <v>0.41600000000000009</v>
      </c>
      <c r="N580" s="471">
        <f t="shared" si="30"/>
        <v>0.40033333333333337</v>
      </c>
      <c r="O580" s="152">
        <v>0.3706666666666667</v>
      </c>
      <c r="P580" s="152">
        <v>0.3666666666666667</v>
      </c>
      <c r="Q580" s="152">
        <v>0.44799999999999995</v>
      </c>
      <c r="R580" s="152">
        <v>0.41600000000000009</v>
      </c>
      <c r="S580" s="152">
        <v>0.01</v>
      </c>
      <c r="T580" s="152">
        <v>0.02</v>
      </c>
      <c r="U580" s="473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4" t="s">
        <v>24</v>
      </c>
    </row>
    <row r="581" spans="1:27" ht="14.45" hidden="1">
      <c r="A581" s="24">
        <v>1580</v>
      </c>
      <c r="B581" s="24">
        <v>1580</v>
      </c>
      <c r="C581" s="468" t="s">
        <v>977</v>
      </c>
      <c r="D581" t="s">
        <v>151</v>
      </c>
      <c r="E581" s="469">
        <v>2</v>
      </c>
      <c r="F581" s="470">
        <v>20</v>
      </c>
      <c r="G581">
        <v>1</v>
      </c>
      <c r="H581">
        <v>1</v>
      </c>
      <c r="I581" s="471">
        <f t="shared" si="29"/>
        <v>0.40033333333333337</v>
      </c>
      <c r="J581" s="152">
        <v>0.3706666666666667</v>
      </c>
      <c r="K581" s="152">
        <v>0.3666666666666667</v>
      </c>
      <c r="L581" s="152">
        <v>0.44799999999999995</v>
      </c>
      <c r="M581" s="152">
        <v>0.41600000000000009</v>
      </c>
      <c r="N581" s="471">
        <f t="shared" si="30"/>
        <v>0.40033333333333337</v>
      </c>
      <c r="O581" s="152">
        <v>0.3706666666666667</v>
      </c>
      <c r="P581" s="152">
        <v>0.3666666666666667</v>
      </c>
      <c r="Q581" s="152">
        <v>0.44799999999999995</v>
      </c>
      <c r="R581" s="152">
        <v>0.41600000000000009</v>
      </c>
      <c r="S581" s="152">
        <v>0.01</v>
      </c>
      <c r="T581" s="152">
        <v>0.02</v>
      </c>
      <c r="U581" s="473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4" t="s">
        <v>24</v>
      </c>
    </row>
    <row r="582" spans="1:27" ht="14.45" hidden="1">
      <c r="A582" s="24">
        <v>1581</v>
      </c>
      <c r="B582" s="24">
        <v>1581</v>
      </c>
      <c r="C582" s="468" t="s">
        <v>978</v>
      </c>
      <c r="D582" t="s">
        <v>151</v>
      </c>
      <c r="E582" s="469">
        <v>2</v>
      </c>
      <c r="F582" s="470">
        <v>20</v>
      </c>
      <c r="G582">
        <v>1</v>
      </c>
      <c r="H582">
        <v>1</v>
      </c>
      <c r="I582" s="471">
        <f t="shared" si="29"/>
        <v>0.40033333333333337</v>
      </c>
      <c r="J582" s="152">
        <v>0.3706666666666667</v>
      </c>
      <c r="K582" s="152">
        <v>0.3666666666666667</v>
      </c>
      <c r="L582" s="152">
        <v>0.44799999999999995</v>
      </c>
      <c r="M582" s="152">
        <v>0.41600000000000009</v>
      </c>
      <c r="N582" s="471">
        <f t="shared" si="30"/>
        <v>0.40033333333333337</v>
      </c>
      <c r="O582" s="152">
        <v>0.3706666666666667</v>
      </c>
      <c r="P582" s="152">
        <v>0.3666666666666667</v>
      </c>
      <c r="Q582" s="152">
        <v>0.44799999999999995</v>
      </c>
      <c r="R582" s="152">
        <v>0.41600000000000009</v>
      </c>
      <c r="S582" s="152">
        <v>0.01</v>
      </c>
      <c r="T582" s="152">
        <v>0.02</v>
      </c>
      <c r="U582" s="473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4" t="s">
        <v>24</v>
      </c>
    </row>
    <row r="583" spans="1:27" ht="14.45" hidden="1">
      <c r="A583" s="24">
        <v>1582</v>
      </c>
      <c r="B583" s="24">
        <v>1582</v>
      </c>
      <c r="C583" s="468" t="s">
        <v>979</v>
      </c>
      <c r="D583" t="s">
        <v>151</v>
      </c>
      <c r="E583" s="469">
        <v>2</v>
      </c>
      <c r="F583" s="470">
        <v>26</v>
      </c>
      <c r="G583">
        <v>1</v>
      </c>
      <c r="H583">
        <v>1</v>
      </c>
      <c r="I583" s="471">
        <f t="shared" si="29"/>
        <v>0.40033333333333337</v>
      </c>
      <c r="J583" s="152">
        <v>0.3706666666666667</v>
      </c>
      <c r="K583" s="152">
        <v>0.3666666666666667</v>
      </c>
      <c r="L583" s="152">
        <v>0.44799999999999995</v>
      </c>
      <c r="M583" s="152">
        <v>0.41600000000000009</v>
      </c>
      <c r="N583" s="471">
        <f t="shared" si="30"/>
        <v>0.40033333333333337</v>
      </c>
      <c r="O583" s="152">
        <v>0.3706666666666667</v>
      </c>
      <c r="P583" s="152">
        <v>0.3666666666666667</v>
      </c>
      <c r="Q583" s="152">
        <v>0.44799999999999995</v>
      </c>
      <c r="R583" s="152">
        <v>0.41600000000000009</v>
      </c>
      <c r="S583" s="152">
        <v>0.01</v>
      </c>
      <c r="T583" s="152">
        <v>0.02</v>
      </c>
      <c r="U583" s="473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4" t="s">
        <v>24</v>
      </c>
    </row>
    <row r="584" spans="1:27" ht="14.45" hidden="1">
      <c r="A584" s="24">
        <v>1583</v>
      </c>
      <c r="B584" s="24">
        <v>1583</v>
      </c>
      <c r="C584" s="468" t="s">
        <v>980</v>
      </c>
      <c r="D584" t="s">
        <v>151</v>
      </c>
      <c r="E584" s="469">
        <v>2</v>
      </c>
      <c r="F584" s="470">
        <v>30</v>
      </c>
      <c r="G584">
        <v>1</v>
      </c>
      <c r="H584">
        <v>1</v>
      </c>
      <c r="I584" s="471">
        <f t="shared" si="29"/>
        <v>0.40033333333333337</v>
      </c>
      <c r="J584" s="152">
        <v>0.3706666666666667</v>
      </c>
      <c r="K584" s="152">
        <v>0.3666666666666667</v>
      </c>
      <c r="L584" s="152">
        <v>0.44799999999999995</v>
      </c>
      <c r="M584" s="152">
        <v>0.41600000000000009</v>
      </c>
      <c r="N584" s="471">
        <f t="shared" si="30"/>
        <v>0.40033333333333337</v>
      </c>
      <c r="O584" s="152">
        <v>0.3706666666666667</v>
      </c>
      <c r="P584" s="152">
        <v>0.3666666666666667</v>
      </c>
      <c r="Q584" s="152">
        <v>0.44799999999999995</v>
      </c>
      <c r="R584" s="152">
        <v>0.41600000000000009</v>
      </c>
      <c r="S584" s="152">
        <v>0.01</v>
      </c>
      <c r="T584" s="152">
        <v>0.02</v>
      </c>
      <c r="U584" s="473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4" t="s">
        <v>24</v>
      </c>
    </row>
    <row r="585" spans="1:27" ht="14.45" hidden="1">
      <c r="A585" s="24">
        <v>1584</v>
      </c>
      <c r="B585" s="24">
        <v>1584</v>
      </c>
      <c r="C585" s="468" t="s">
        <v>981</v>
      </c>
      <c r="D585" t="s">
        <v>148</v>
      </c>
      <c r="E585" s="469">
        <v>1</v>
      </c>
      <c r="F585" s="470">
        <v>20</v>
      </c>
      <c r="G585">
        <v>1</v>
      </c>
      <c r="H585">
        <v>1</v>
      </c>
      <c r="I585" s="471">
        <f t="shared" si="29"/>
        <v>0.32845968612834514</v>
      </c>
      <c r="J585" s="152">
        <v>3.8473756479098807E-2</v>
      </c>
      <c r="K585" s="152">
        <v>0.39358026214566905</v>
      </c>
      <c r="L585" s="152">
        <v>0.53857526864315253</v>
      </c>
      <c r="M585" s="152">
        <v>0.3432094572454602</v>
      </c>
      <c r="N585" s="471">
        <f t="shared" si="30"/>
        <v>0.32845968612834514</v>
      </c>
      <c r="O585" s="152">
        <v>3.8473756479098807E-2</v>
      </c>
      <c r="P585" s="152">
        <v>0.39358026214566905</v>
      </c>
      <c r="Q585" s="152">
        <v>0.53857526864315253</v>
      </c>
      <c r="R585" s="152">
        <v>0.3432094572454602</v>
      </c>
      <c r="S585" s="152">
        <v>0.03</v>
      </c>
      <c r="T585" s="152">
        <v>0</v>
      </c>
      <c r="U585" s="473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4" t="s">
        <v>23</v>
      </c>
    </row>
    <row r="586" spans="1:27" ht="14.45" hidden="1">
      <c r="A586" s="24">
        <v>1585</v>
      </c>
      <c r="B586" s="24">
        <v>1585</v>
      </c>
      <c r="C586" s="468" t="s">
        <v>982</v>
      </c>
      <c r="D586" t="s">
        <v>151</v>
      </c>
      <c r="E586" s="469">
        <v>2</v>
      </c>
      <c r="F586" s="470">
        <v>30</v>
      </c>
      <c r="G586">
        <v>1</v>
      </c>
      <c r="H586">
        <v>1</v>
      </c>
      <c r="I586" s="471">
        <f t="shared" si="29"/>
        <v>0.40033333333333337</v>
      </c>
      <c r="J586" s="152">
        <v>0.3706666666666667</v>
      </c>
      <c r="K586" s="152">
        <v>0.3666666666666667</v>
      </c>
      <c r="L586" s="152">
        <v>0.44799999999999995</v>
      </c>
      <c r="M586" s="152">
        <v>0.41600000000000009</v>
      </c>
      <c r="N586" s="471">
        <f t="shared" si="30"/>
        <v>0.40033333333333337</v>
      </c>
      <c r="O586" s="152">
        <v>0.3706666666666667</v>
      </c>
      <c r="P586" s="152">
        <v>0.3666666666666667</v>
      </c>
      <c r="Q586" s="152">
        <v>0.44799999999999995</v>
      </c>
      <c r="R586" s="152">
        <v>0.41600000000000009</v>
      </c>
      <c r="S586" s="152">
        <v>0.01</v>
      </c>
      <c r="T586" s="152">
        <v>0.02</v>
      </c>
      <c r="U586" s="473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4" t="s">
        <v>24</v>
      </c>
    </row>
    <row r="587" spans="1:27" ht="14.45" hidden="1">
      <c r="A587" s="24">
        <v>1586</v>
      </c>
      <c r="B587" s="24">
        <v>1586</v>
      </c>
      <c r="C587" s="468" t="s">
        <v>983</v>
      </c>
      <c r="D587" t="s">
        <v>151</v>
      </c>
      <c r="E587" s="469">
        <v>2</v>
      </c>
      <c r="F587" s="470">
        <v>18</v>
      </c>
      <c r="G587">
        <v>1</v>
      </c>
      <c r="H587">
        <v>1</v>
      </c>
      <c r="I587" s="471">
        <f t="shared" si="29"/>
        <v>0.40033333333333337</v>
      </c>
      <c r="J587" s="152">
        <v>0.3706666666666667</v>
      </c>
      <c r="K587" s="152">
        <v>0.3666666666666667</v>
      </c>
      <c r="L587" s="152">
        <v>0.44799999999999995</v>
      </c>
      <c r="M587" s="152">
        <v>0.41600000000000009</v>
      </c>
      <c r="N587" s="471">
        <f t="shared" si="30"/>
        <v>0.40033333333333337</v>
      </c>
      <c r="O587" s="152">
        <v>0.3706666666666667</v>
      </c>
      <c r="P587" s="152">
        <v>0.3666666666666667</v>
      </c>
      <c r="Q587" s="152">
        <v>0.44799999999999995</v>
      </c>
      <c r="R587" s="152">
        <v>0.41600000000000009</v>
      </c>
      <c r="S587" s="152">
        <v>0.01</v>
      </c>
      <c r="T587" s="152">
        <v>0.02</v>
      </c>
      <c r="U587" s="473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4" t="s">
        <v>24</v>
      </c>
    </row>
    <row r="588" spans="1:27" ht="14.45" hidden="1">
      <c r="A588" s="24">
        <v>1587</v>
      </c>
      <c r="B588" s="24">
        <v>1587</v>
      </c>
      <c r="C588" s="468" t="s">
        <v>984</v>
      </c>
      <c r="D588" t="s">
        <v>151</v>
      </c>
      <c r="E588" s="469">
        <v>2</v>
      </c>
      <c r="F588" s="470">
        <v>30</v>
      </c>
      <c r="G588">
        <v>1</v>
      </c>
      <c r="H588">
        <v>1</v>
      </c>
      <c r="I588" s="471">
        <f t="shared" si="29"/>
        <v>0.40033333333333337</v>
      </c>
      <c r="J588" s="152">
        <v>0.3706666666666667</v>
      </c>
      <c r="K588" s="152">
        <v>0.3666666666666667</v>
      </c>
      <c r="L588" s="152">
        <v>0.44799999999999995</v>
      </c>
      <c r="M588" s="152">
        <v>0.41600000000000009</v>
      </c>
      <c r="N588" s="471">
        <f t="shared" si="30"/>
        <v>0.40033333333333337</v>
      </c>
      <c r="O588" s="152">
        <v>0.3706666666666667</v>
      </c>
      <c r="P588" s="152">
        <v>0.3666666666666667</v>
      </c>
      <c r="Q588" s="152">
        <v>0.44799999999999995</v>
      </c>
      <c r="R588" s="152">
        <v>0.41600000000000009</v>
      </c>
      <c r="S588" s="152">
        <v>0.01</v>
      </c>
      <c r="T588" s="152">
        <v>0.02</v>
      </c>
      <c r="U588" s="473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4" t="s">
        <v>24</v>
      </c>
    </row>
    <row r="589" spans="1:27" ht="14.45" hidden="1">
      <c r="A589" s="24">
        <v>1588</v>
      </c>
      <c r="B589" s="24">
        <v>1588</v>
      </c>
      <c r="C589" s="468" t="s">
        <v>985</v>
      </c>
      <c r="D589" t="s">
        <v>151</v>
      </c>
      <c r="E589" s="469">
        <v>2</v>
      </c>
      <c r="F589" s="470">
        <v>26</v>
      </c>
      <c r="G589">
        <v>1</v>
      </c>
      <c r="H589">
        <v>1</v>
      </c>
      <c r="I589" s="471">
        <f t="shared" si="29"/>
        <v>0.40033333333333337</v>
      </c>
      <c r="J589" s="152">
        <v>0.3706666666666667</v>
      </c>
      <c r="K589" s="152">
        <v>0.3666666666666667</v>
      </c>
      <c r="L589" s="152">
        <v>0.44799999999999995</v>
      </c>
      <c r="M589" s="152">
        <v>0.41600000000000009</v>
      </c>
      <c r="N589" s="471">
        <f t="shared" si="30"/>
        <v>0.40033333333333337</v>
      </c>
      <c r="O589" s="152">
        <v>0.3706666666666667</v>
      </c>
      <c r="P589" s="152">
        <v>0.3666666666666667</v>
      </c>
      <c r="Q589" s="152">
        <v>0.44799999999999995</v>
      </c>
      <c r="R589" s="152">
        <v>0.41600000000000009</v>
      </c>
      <c r="S589" s="152">
        <v>0.01</v>
      </c>
      <c r="T589" s="152">
        <v>0.02</v>
      </c>
      <c r="U589" s="473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4" t="s">
        <v>24</v>
      </c>
    </row>
    <row r="590" spans="1:27" ht="14.45" hidden="1">
      <c r="A590" s="24">
        <v>1589</v>
      </c>
      <c r="B590" s="24">
        <v>1589</v>
      </c>
      <c r="C590" s="468" t="s">
        <v>986</v>
      </c>
      <c r="D590" t="s">
        <v>148</v>
      </c>
      <c r="E590" s="469">
        <v>1</v>
      </c>
      <c r="F590" s="470">
        <v>0</v>
      </c>
      <c r="G590">
        <v>1</v>
      </c>
      <c r="H590">
        <v>1</v>
      </c>
      <c r="I590" s="471">
        <f t="shared" si="29"/>
        <v>0.32845968612834514</v>
      </c>
      <c r="J590" s="152">
        <v>3.8473756479098807E-2</v>
      </c>
      <c r="K590" s="152">
        <v>0.39358026214566905</v>
      </c>
      <c r="L590" s="152">
        <v>0.53857526864315253</v>
      </c>
      <c r="M590" s="152">
        <v>0.3432094572454602</v>
      </c>
      <c r="N590" s="471">
        <f t="shared" si="30"/>
        <v>0.32845968612834514</v>
      </c>
      <c r="O590" s="152">
        <v>3.8473756479098807E-2</v>
      </c>
      <c r="P590" s="152">
        <v>0.39358026214566905</v>
      </c>
      <c r="Q590" s="152">
        <v>0.53857526864315253</v>
      </c>
      <c r="R590" s="152">
        <v>0.3432094572454602</v>
      </c>
      <c r="S590" s="152">
        <v>0.03</v>
      </c>
      <c r="T590" s="152">
        <v>0</v>
      </c>
      <c r="U590" s="473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4" t="s">
        <v>23</v>
      </c>
    </row>
    <row r="591" spans="1:27" ht="14.45">
      <c r="A591" s="24">
        <v>1590</v>
      </c>
      <c r="B591" s="24">
        <v>1590</v>
      </c>
      <c r="C591" s="468" t="s">
        <v>987</v>
      </c>
      <c r="D591" t="s">
        <v>154</v>
      </c>
      <c r="E591" s="469">
        <v>3</v>
      </c>
      <c r="F591" s="470">
        <v>4.25</v>
      </c>
      <c r="G591">
        <v>1</v>
      </c>
      <c r="H591">
        <v>1</v>
      </c>
      <c r="I591" s="471">
        <f t="shared" si="29"/>
        <v>0.47039166666666665</v>
      </c>
      <c r="J591" s="472">
        <v>0.36503333333333332</v>
      </c>
      <c r="K591" s="472">
        <v>0.44336666666666663</v>
      </c>
      <c r="L591" s="472">
        <v>0.58906666666666663</v>
      </c>
      <c r="M591" s="472">
        <v>0.48410000000000003</v>
      </c>
      <c r="N591" s="471">
        <f t="shared" si="30"/>
        <v>0.47039166666666665</v>
      </c>
      <c r="O591" s="472">
        <v>0.36503333333333332</v>
      </c>
      <c r="P591" s="472">
        <v>0.44336666666666663</v>
      </c>
      <c r="Q591" s="472">
        <v>0.58906666666666663</v>
      </c>
      <c r="R591" s="472">
        <v>0.48410000000000003</v>
      </c>
      <c r="S591" s="152">
        <v>0.01</v>
      </c>
      <c r="T591" s="152">
        <v>0.02</v>
      </c>
      <c r="U591" s="473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4" t="s">
        <v>24</v>
      </c>
    </row>
    <row r="592" spans="1:27" ht="14.45" hidden="1">
      <c r="A592" s="24">
        <v>1591</v>
      </c>
      <c r="B592" s="24">
        <v>1591</v>
      </c>
      <c r="C592" s="468" t="s">
        <v>988</v>
      </c>
      <c r="D592" t="s">
        <v>148</v>
      </c>
      <c r="E592" s="469">
        <v>1</v>
      </c>
      <c r="F592" s="470">
        <v>0</v>
      </c>
      <c r="G592">
        <v>1</v>
      </c>
      <c r="H592">
        <v>1</v>
      </c>
      <c r="I592" s="471">
        <f t="shared" si="29"/>
        <v>0.32845968612834514</v>
      </c>
      <c r="J592" s="152">
        <v>3.8473756479098807E-2</v>
      </c>
      <c r="K592" s="152">
        <v>0.39358026214566905</v>
      </c>
      <c r="L592" s="152">
        <v>0.53857526864315253</v>
      </c>
      <c r="M592" s="152">
        <v>0.3432094572454602</v>
      </c>
      <c r="N592" s="471">
        <f t="shared" si="30"/>
        <v>0.32845968612834514</v>
      </c>
      <c r="O592" s="152">
        <v>3.8473756479098807E-2</v>
      </c>
      <c r="P592" s="152">
        <v>0.39358026214566905</v>
      </c>
      <c r="Q592" s="152">
        <v>0.53857526864315253</v>
      </c>
      <c r="R592" s="152">
        <v>0.3432094572454602</v>
      </c>
      <c r="S592" s="152">
        <v>0.03</v>
      </c>
      <c r="T592" s="152">
        <v>0</v>
      </c>
      <c r="U592" s="473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4" t="s">
        <v>23</v>
      </c>
    </row>
    <row r="593" spans="1:27" ht="14.45" hidden="1">
      <c r="A593" s="24">
        <v>1592</v>
      </c>
      <c r="B593" s="24">
        <v>1592</v>
      </c>
      <c r="C593" s="468" t="s">
        <v>989</v>
      </c>
      <c r="D593" t="s">
        <v>148</v>
      </c>
      <c r="E593" s="469">
        <v>1</v>
      </c>
      <c r="F593" s="470">
        <v>72.7</v>
      </c>
      <c r="G593">
        <v>1</v>
      </c>
      <c r="H593">
        <v>1</v>
      </c>
      <c r="I593" s="471">
        <f t="shared" si="29"/>
        <v>0.32845968612834514</v>
      </c>
      <c r="J593" s="152">
        <v>3.8473756479098807E-2</v>
      </c>
      <c r="K593" s="152">
        <v>0.39358026214566905</v>
      </c>
      <c r="L593" s="152">
        <v>0.53857526864315253</v>
      </c>
      <c r="M593" s="152">
        <v>0.3432094572454602</v>
      </c>
      <c r="N593" s="471">
        <f t="shared" si="30"/>
        <v>0.32845968612834514</v>
      </c>
      <c r="O593" s="152">
        <v>3.8473756479098807E-2</v>
      </c>
      <c r="P593" s="152">
        <v>0.39358026214566905</v>
      </c>
      <c r="Q593" s="152">
        <v>0.53857526864315253</v>
      </c>
      <c r="R593" s="152">
        <v>0.3432094572454602</v>
      </c>
      <c r="S593" s="152">
        <v>0.03</v>
      </c>
      <c r="T593" s="152">
        <v>0</v>
      </c>
      <c r="U593" s="473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4" t="s">
        <v>23</v>
      </c>
    </row>
    <row r="594" spans="1:27" ht="14.45" hidden="1">
      <c r="A594" s="24">
        <v>1593</v>
      </c>
      <c r="B594" s="24">
        <v>1593</v>
      </c>
      <c r="C594" s="468" t="s">
        <v>990</v>
      </c>
      <c r="D594" t="s">
        <v>148</v>
      </c>
      <c r="E594" s="469">
        <v>1</v>
      </c>
      <c r="F594" s="470">
        <v>54</v>
      </c>
      <c r="G594">
        <v>1</v>
      </c>
      <c r="H594">
        <v>1</v>
      </c>
      <c r="I594" s="471">
        <f t="shared" si="29"/>
        <v>0.32845968612834514</v>
      </c>
      <c r="J594" s="152">
        <v>3.8473756479098807E-2</v>
      </c>
      <c r="K594" s="152">
        <v>0.39358026214566905</v>
      </c>
      <c r="L594" s="152">
        <v>0.53857526864315253</v>
      </c>
      <c r="M594" s="152">
        <v>0.3432094572454602</v>
      </c>
      <c r="N594" s="471">
        <f t="shared" si="30"/>
        <v>0.32845968612834514</v>
      </c>
      <c r="O594" s="152">
        <v>3.8473756479098807E-2</v>
      </c>
      <c r="P594" s="152">
        <v>0.39358026214566905</v>
      </c>
      <c r="Q594" s="152">
        <v>0.53857526864315253</v>
      </c>
      <c r="R594" s="152">
        <v>0.3432094572454602</v>
      </c>
      <c r="S594" s="152">
        <v>0.03</v>
      </c>
      <c r="T594" s="152">
        <v>0</v>
      </c>
      <c r="U594" s="473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4" t="s">
        <v>23</v>
      </c>
    </row>
    <row r="595" spans="1:27" ht="14.45" hidden="1">
      <c r="A595" s="24">
        <v>1594</v>
      </c>
      <c r="B595" s="24">
        <v>1594</v>
      </c>
      <c r="C595" s="475" t="s">
        <v>991</v>
      </c>
      <c r="D595" t="s">
        <v>154</v>
      </c>
      <c r="E595" s="476">
        <v>3</v>
      </c>
      <c r="F595" s="470">
        <v>27</v>
      </c>
      <c r="G595">
        <v>1</v>
      </c>
      <c r="H595">
        <v>1</v>
      </c>
      <c r="I595" s="471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1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2">
        <v>0.04</v>
      </c>
      <c r="T595" s="152">
        <v>0</v>
      </c>
      <c r="U595" s="477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4" t="s">
        <v>25</v>
      </c>
    </row>
    <row r="596" spans="1:27" ht="14.45" hidden="1">
      <c r="A596" s="24">
        <v>1595</v>
      </c>
      <c r="B596" s="24">
        <v>1595</v>
      </c>
      <c r="C596" s="468" t="s">
        <v>992</v>
      </c>
      <c r="D596" t="s">
        <v>154</v>
      </c>
      <c r="E596" s="469">
        <v>3</v>
      </c>
      <c r="F596" s="470">
        <v>30</v>
      </c>
      <c r="G596">
        <v>1</v>
      </c>
      <c r="H596">
        <v>1</v>
      </c>
      <c r="I596" s="471">
        <f t="shared" si="29"/>
        <v>0.47039166666666665</v>
      </c>
      <c r="J596" s="472">
        <v>0.36503333333333332</v>
      </c>
      <c r="K596" s="472">
        <v>0.44336666666666663</v>
      </c>
      <c r="L596" s="472">
        <v>0.58906666666666663</v>
      </c>
      <c r="M596" s="472">
        <v>0.48410000000000003</v>
      </c>
      <c r="N596" s="471">
        <f t="shared" si="30"/>
        <v>0.47039166666666665</v>
      </c>
      <c r="O596" s="472">
        <v>0.36503333333333332</v>
      </c>
      <c r="P596" s="472">
        <v>0.44336666666666663</v>
      </c>
      <c r="Q596" s="472">
        <v>0.58906666666666663</v>
      </c>
      <c r="R596" s="472">
        <v>0.48410000000000003</v>
      </c>
      <c r="S596" s="152">
        <v>0.01</v>
      </c>
      <c r="T596" s="152">
        <v>0.02</v>
      </c>
      <c r="U596" s="473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4" t="s">
        <v>24</v>
      </c>
    </row>
    <row r="597" spans="1:27" ht="14.45">
      <c r="A597" s="24">
        <v>1596</v>
      </c>
      <c r="B597" s="24">
        <v>1596</v>
      </c>
      <c r="C597" s="468" t="s">
        <v>993</v>
      </c>
      <c r="D597" t="s">
        <v>154</v>
      </c>
      <c r="E597" s="469">
        <v>3</v>
      </c>
      <c r="F597" s="470">
        <v>42</v>
      </c>
      <c r="G597">
        <v>1</v>
      </c>
      <c r="H597">
        <v>1</v>
      </c>
      <c r="I597" s="471">
        <f t="shared" si="29"/>
        <v>0.47039166666666665</v>
      </c>
      <c r="J597" s="472">
        <v>0.36503333333333332</v>
      </c>
      <c r="K597" s="472">
        <v>0.44336666666666663</v>
      </c>
      <c r="L597" s="472">
        <v>0.58906666666666663</v>
      </c>
      <c r="M597" s="472">
        <v>0.48410000000000003</v>
      </c>
      <c r="N597" s="471">
        <f t="shared" si="30"/>
        <v>0.47039166666666665</v>
      </c>
      <c r="O597" s="472">
        <v>0.36503333333333332</v>
      </c>
      <c r="P597" s="472">
        <v>0.44336666666666663</v>
      </c>
      <c r="Q597" s="472">
        <v>0.58906666666666663</v>
      </c>
      <c r="R597" s="472">
        <v>0.48410000000000003</v>
      </c>
      <c r="S597" s="152">
        <v>0.01</v>
      </c>
      <c r="T597" s="152">
        <v>0.02</v>
      </c>
      <c r="U597" s="473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4" t="s">
        <v>24</v>
      </c>
    </row>
    <row r="598" spans="1:27" ht="14.45">
      <c r="A598" s="24">
        <v>1597</v>
      </c>
      <c r="B598" s="24">
        <v>1597</v>
      </c>
      <c r="C598" s="468" t="s">
        <v>994</v>
      </c>
      <c r="D598" t="s">
        <v>154</v>
      </c>
      <c r="E598" s="469">
        <v>3</v>
      </c>
      <c r="F598" s="470">
        <v>2.4</v>
      </c>
      <c r="G598">
        <v>1</v>
      </c>
      <c r="H598">
        <v>1</v>
      </c>
      <c r="I598" s="471">
        <f t="shared" si="29"/>
        <v>0.47039166666666665</v>
      </c>
      <c r="J598" s="472">
        <v>0.36503333333333332</v>
      </c>
      <c r="K598" s="472">
        <v>0.44336666666666663</v>
      </c>
      <c r="L598" s="472">
        <v>0.58906666666666663</v>
      </c>
      <c r="M598" s="472">
        <v>0.48410000000000003</v>
      </c>
      <c r="N598" s="471">
        <f t="shared" si="30"/>
        <v>0.47039166666666665</v>
      </c>
      <c r="O598" s="472">
        <v>0.36503333333333332</v>
      </c>
      <c r="P598" s="472">
        <v>0.44336666666666663</v>
      </c>
      <c r="Q598" s="472">
        <v>0.58906666666666663</v>
      </c>
      <c r="R598" s="472">
        <v>0.48410000000000003</v>
      </c>
      <c r="S598" s="152">
        <v>0.01</v>
      </c>
      <c r="T598" s="152">
        <v>0.02</v>
      </c>
      <c r="U598" s="473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4" t="s">
        <v>24</v>
      </c>
    </row>
    <row r="599" spans="1:27" ht="14.45">
      <c r="A599" s="24">
        <v>1598</v>
      </c>
      <c r="B599" s="24">
        <v>1598</v>
      </c>
      <c r="C599" s="468" t="s">
        <v>995</v>
      </c>
      <c r="D599" t="s">
        <v>154</v>
      </c>
      <c r="E599" s="469">
        <v>3</v>
      </c>
      <c r="F599" s="470">
        <v>5</v>
      </c>
      <c r="G599">
        <v>1</v>
      </c>
      <c r="H599">
        <v>1</v>
      </c>
      <c r="I599" s="471">
        <f t="shared" si="29"/>
        <v>0.47039166666666665</v>
      </c>
      <c r="J599" s="472">
        <v>0.36503333333333332</v>
      </c>
      <c r="K599" s="472">
        <v>0.44336666666666663</v>
      </c>
      <c r="L599" s="472">
        <v>0.58906666666666663</v>
      </c>
      <c r="M599" s="472">
        <v>0.48410000000000003</v>
      </c>
      <c r="N599" s="471">
        <f t="shared" si="30"/>
        <v>0.47039166666666665</v>
      </c>
      <c r="O599" s="472">
        <v>0.36503333333333332</v>
      </c>
      <c r="P599" s="472">
        <v>0.44336666666666663</v>
      </c>
      <c r="Q599" s="472">
        <v>0.58906666666666663</v>
      </c>
      <c r="R599" s="472">
        <v>0.48410000000000003</v>
      </c>
      <c r="S599" s="152">
        <v>0.01</v>
      </c>
      <c r="T599" s="152">
        <v>0.02</v>
      </c>
      <c r="U599" s="473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4" t="s">
        <v>24</v>
      </c>
    </row>
    <row r="600" spans="1:27" ht="14.45" hidden="1">
      <c r="A600" s="24">
        <v>1599</v>
      </c>
      <c r="B600" s="24">
        <v>1599</v>
      </c>
      <c r="C600" s="468" t="s">
        <v>996</v>
      </c>
      <c r="D600" t="s">
        <v>148</v>
      </c>
      <c r="E600" s="469">
        <v>1</v>
      </c>
      <c r="F600" s="470">
        <v>0</v>
      </c>
      <c r="G600">
        <v>1</v>
      </c>
      <c r="H600">
        <v>1</v>
      </c>
      <c r="I600" s="471">
        <f t="shared" si="29"/>
        <v>0.32845968612834514</v>
      </c>
      <c r="J600" s="152">
        <v>3.8473756479098807E-2</v>
      </c>
      <c r="K600" s="152">
        <v>0.39358026214566905</v>
      </c>
      <c r="L600" s="152">
        <v>0.53857526864315253</v>
      </c>
      <c r="M600" s="152">
        <v>0.3432094572454602</v>
      </c>
      <c r="N600" s="471">
        <f t="shared" si="30"/>
        <v>0.32845968612834514</v>
      </c>
      <c r="O600" s="152">
        <v>3.8473756479098807E-2</v>
      </c>
      <c r="P600" s="152">
        <v>0.39358026214566905</v>
      </c>
      <c r="Q600" s="152">
        <v>0.53857526864315253</v>
      </c>
      <c r="R600" s="152">
        <v>0.3432094572454602</v>
      </c>
      <c r="S600" s="152">
        <v>0.03</v>
      </c>
      <c r="T600" s="152">
        <v>0</v>
      </c>
      <c r="U600" s="473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4" t="s">
        <v>23</v>
      </c>
    </row>
    <row r="601" spans="1:27" ht="14.45" hidden="1">
      <c r="A601" s="24">
        <v>1600</v>
      </c>
      <c r="B601" s="24">
        <v>1600</v>
      </c>
      <c r="C601" s="468" t="s">
        <v>997</v>
      </c>
      <c r="D601" t="s">
        <v>148</v>
      </c>
      <c r="E601" s="469">
        <v>1</v>
      </c>
      <c r="F601" s="470">
        <v>29.814814814814813</v>
      </c>
      <c r="G601">
        <v>1</v>
      </c>
      <c r="H601">
        <v>1</v>
      </c>
      <c r="I601" s="471">
        <f t="shared" si="29"/>
        <v>0.32845968612834514</v>
      </c>
      <c r="J601" s="152">
        <v>3.8473756479098807E-2</v>
      </c>
      <c r="K601" s="152">
        <v>0.39358026214566905</v>
      </c>
      <c r="L601" s="152">
        <v>0.53857526864315253</v>
      </c>
      <c r="M601" s="152">
        <v>0.3432094572454602</v>
      </c>
      <c r="N601" s="471">
        <f t="shared" si="30"/>
        <v>0.32845968612834514</v>
      </c>
      <c r="O601" s="152">
        <v>3.8473756479098807E-2</v>
      </c>
      <c r="P601" s="152">
        <v>0.39358026214566905</v>
      </c>
      <c r="Q601" s="152">
        <v>0.53857526864315253</v>
      </c>
      <c r="R601" s="152">
        <v>0.3432094572454602</v>
      </c>
      <c r="S601" s="152">
        <v>0.03</v>
      </c>
      <c r="T601" s="152">
        <v>0</v>
      </c>
      <c r="U601" s="473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4" t="s">
        <v>23</v>
      </c>
    </row>
    <row r="602" spans="1:27" ht="14.45">
      <c r="A602" s="24">
        <v>1601</v>
      </c>
      <c r="B602" s="24">
        <v>1601</v>
      </c>
      <c r="C602" s="468" t="s">
        <v>998</v>
      </c>
      <c r="D602" t="s">
        <v>154</v>
      </c>
      <c r="E602" s="469">
        <v>3</v>
      </c>
      <c r="F602" s="470">
        <v>5</v>
      </c>
      <c r="G602">
        <v>1</v>
      </c>
      <c r="H602">
        <v>1</v>
      </c>
      <c r="I602" s="471">
        <f t="shared" si="29"/>
        <v>0.47039166666666665</v>
      </c>
      <c r="J602" s="472">
        <v>0.36503333333333332</v>
      </c>
      <c r="K602" s="472">
        <v>0.44336666666666663</v>
      </c>
      <c r="L602" s="472">
        <v>0.58906666666666663</v>
      </c>
      <c r="M602" s="472">
        <v>0.48410000000000003</v>
      </c>
      <c r="N602" s="471">
        <f t="shared" si="30"/>
        <v>0.47039166666666665</v>
      </c>
      <c r="O602" s="472">
        <v>0.36503333333333332</v>
      </c>
      <c r="P602" s="472">
        <v>0.44336666666666663</v>
      </c>
      <c r="Q602" s="472">
        <v>0.58906666666666663</v>
      </c>
      <c r="R602" s="472">
        <v>0.48410000000000003</v>
      </c>
      <c r="S602" s="152">
        <v>0.01</v>
      </c>
      <c r="T602" s="152">
        <v>0.02</v>
      </c>
      <c r="U602" s="473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4" t="s">
        <v>24</v>
      </c>
    </row>
    <row r="603" spans="1:27" ht="14.45" hidden="1">
      <c r="A603" s="24">
        <v>1602</v>
      </c>
      <c r="B603" s="24">
        <v>1602</v>
      </c>
      <c r="C603" s="468" t="s">
        <v>999</v>
      </c>
      <c r="D603" t="s">
        <v>148</v>
      </c>
      <c r="E603" s="469">
        <v>1</v>
      </c>
      <c r="F603" s="470">
        <v>0.1851851851851852</v>
      </c>
      <c r="G603">
        <v>1</v>
      </c>
      <c r="H603">
        <v>1</v>
      </c>
      <c r="I603" s="471">
        <f t="shared" si="29"/>
        <v>0.32845968612834514</v>
      </c>
      <c r="J603" s="152">
        <v>3.8473756479098807E-2</v>
      </c>
      <c r="K603" s="152">
        <v>0.39358026214566905</v>
      </c>
      <c r="L603" s="152">
        <v>0.53857526864315253</v>
      </c>
      <c r="M603" s="152">
        <v>0.3432094572454602</v>
      </c>
      <c r="N603" s="471">
        <f t="shared" si="30"/>
        <v>0.32845968612834514</v>
      </c>
      <c r="O603" s="152">
        <v>3.8473756479098807E-2</v>
      </c>
      <c r="P603" s="152">
        <v>0.39358026214566905</v>
      </c>
      <c r="Q603" s="152">
        <v>0.53857526864315253</v>
      </c>
      <c r="R603" s="152">
        <v>0.3432094572454602</v>
      </c>
      <c r="S603" s="152">
        <v>0.03</v>
      </c>
      <c r="T603" s="152">
        <v>0</v>
      </c>
      <c r="U603" s="473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4" t="s">
        <v>23</v>
      </c>
    </row>
    <row r="604" spans="1:27" ht="14.45">
      <c r="A604" s="24">
        <v>1603</v>
      </c>
      <c r="B604" s="24">
        <v>1603</v>
      </c>
      <c r="C604" s="468" t="s">
        <v>1000</v>
      </c>
      <c r="D604" t="s">
        <v>154</v>
      </c>
      <c r="E604" s="469">
        <v>3</v>
      </c>
      <c r="F604" s="470">
        <v>5</v>
      </c>
      <c r="G604">
        <v>1</v>
      </c>
      <c r="H604">
        <v>1</v>
      </c>
      <c r="I604" s="471">
        <f t="shared" si="29"/>
        <v>0.47039166666666665</v>
      </c>
      <c r="J604" s="472">
        <v>0.36503333333333332</v>
      </c>
      <c r="K604" s="472">
        <v>0.44336666666666663</v>
      </c>
      <c r="L604" s="472">
        <v>0.58906666666666663</v>
      </c>
      <c r="M604" s="472">
        <v>0.48410000000000003</v>
      </c>
      <c r="N604" s="471">
        <f t="shared" si="30"/>
        <v>0.47039166666666665</v>
      </c>
      <c r="O604" s="472">
        <v>0.36503333333333332</v>
      </c>
      <c r="P604" s="472">
        <v>0.44336666666666663</v>
      </c>
      <c r="Q604" s="472">
        <v>0.58906666666666663</v>
      </c>
      <c r="R604" s="472">
        <v>0.48410000000000003</v>
      </c>
      <c r="S604" s="152">
        <v>0.01</v>
      </c>
      <c r="T604" s="152">
        <v>0.02</v>
      </c>
      <c r="U604" s="473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4" t="s">
        <v>24</v>
      </c>
    </row>
    <row r="605" spans="1:27" ht="14.45" hidden="1">
      <c r="A605" s="24">
        <v>1604</v>
      </c>
      <c r="B605" s="24">
        <v>1604</v>
      </c>
      <c r="C605" s="468" t="s">
        <v>1001</v>
      </c>
      <c r="D605" t="s">
        <v>148</v>
      </c>
      <c r="E605" s="469">
        <v>1</v>
      </c>
      <c r="F605" s="470">
        <v>9.375</v>
      </c>
      <c r="G605">
        <v>1</v>
      </c>
      <c r="H605">
        <v>1</v>
      </c>
      <c r="I605" s="471">
        <f t="shared" si="29"/>
        <v>0.32845968612834514</v>
      </c>
      <c r="J605" s="152">
        <v>3.8473756479098807E-2</v>
      </c>
      <c r="K605" s="152">
        <v>0.39358026214566905</v>
      </c>
      <c r="L605" s="152">
        <v>0.53857526864315253</v>
      </c>
      <c r="M605" s="152">
        <v>0.3432094572454602</v>
      </c>
      <c r="N605" s="471">
        <f t="shared" si="30"/>
        <v>0.32845968612834514</v>
      </c>
      <c r="O605" s="152">
        <v>3.8473756479098807E-2</v>
      </c>
      <c r="P605" s="152">
        <v>0.39358026214566905</v>
      </c>
      <c r="Q605" s="152">
        <v>0.53857526864315253</v>
      </c>
      <c r="R605" s="152">
        <v>0.3432094572454602</v>
      </c>
      <c r="S605" s="152">
        <v>0.03</v>
      </c>
      <c r="T605" s="152">
        <v>0</v>
      </c>
      <c r="U605" s="473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4" t="s">
        <v>23</v>
      </c>
    </row>
    <row r="606" spans="1:27" ht="14.45" hidden="1">
      <c r="A606" s="24">
        <v>1605</v>
      </c>
      <c r="B606" s="24">
        <v>1605</v>
      </c>
      <c r="C606" s="468" t="s">
        <v>1002</v>
      </c>
      <c r="D606" t="s">
        <v>148</v>
      </c>
      <c r="E606" s="469">
        <v>1</v>
      </c>
      <c r="F606" s="470">
        <v>20.625</v>
      </c>
      <c r="G606">
        <v>1</v>
      </c>
      <c r="H606">
        <v>1</v>
      </c>
      <c r="I606" s="471">
        <f t="shared" si="29"/>
        <v>0.32845968612834514</v>
      </c>
      <c r="J606" s="152">
        <v>3.8473756479098807E-2</v>
      </c>
      <c r="K606" s="152">
        <v>0.39358026214566905</v>
      </c>
      <c r="L606" s="152">
        <v>0.53857526864315253</v>
      </c>
      <c r="M606" s="152">
        <v>0.3432094572454602</v>
      </c>
      <c r="N606" s="471">
        <f t="shared" si="30"/>
        <v>0.32845968612834514</v>
      </c>
      <c r="O606" s="152">
        <v>3.8473756479098807E-2</v>
      </c>
      <c r="P606" s="152">
        <v>0.39358026214566905</v>
      </c>
      <c r="Q606" s="152">
        <v>0.53857526864315253</v>
      </c>
      <c r="R606" s="152">
        <v>0.3432094572454602</v>
      </c>
      <c r="S606" s="152">
        <v>0.03</v>
      </c>
      <c r="T606" s="152">
        <v>0</v>
      </c>
      <c r="U606" s="473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4" t="s">
        <v>23</v>
      </c>
    </row>
    <row r="607" spans="1:27" ht="14.45" hidden="1">
      <c r="A607" s="24">
        <v>1606</v>
      </c>
      <c r="B607" s="24">
        <v>1606</v>
      </c>
      <c r="C607" s="468" t="s">
        <v>1003</v>
      </c>
      <c r="D607" t="s">
        <v>151</v>
      </c>
      <c r="E607" s="469">
        <v>2</v>
      </c>
      <c r="F607" s="470">
        <v>27.675000000000001</v>
      </c>
      <c r="G607">
        <v>1</v>
      </c>
      <c r="H607">
        <v>1</v>
      </c>
      <c r="I607" s="471">
        <f t="shared" si="29"/>
        <v>0.40033333333333337</v>
      </c>
      <c r="J607" s="152">
        <v>0.3706666666666667</v>
      </c>
      <c r="K607" s="152">
        <v>0.3666666666666667</v>
      </c>
      <c r="L607" s="152">
        <v>0.44799999999999995</v>
      </c>
      <c r="M607" s="152">
        <v>0.41600000000000009</v>
      </c>
      <c r="N607" s="471">
        <f t="shared" si="30"/>
        <v>0.40033333333333337</v>
      </c>
      <c r="O607" s="152">
        <v>0.3706666666666667</v>
      </c>
      <c r="P607" s="152">
        <v>0.3666666666666667</v>
      </c>
      <c r="Q607" s="152">
        <v>0.44799999999999995</v>
      </c>
      <c r="R607" s="152">
        <v>0.41600000000000009</v>
      </c>
      <c r="S607" s="152">
        <v>0.01</v>
      </c>
      <c r="T607" s="152">
        <v>0.02</v>
      </c>
      <c r="U607" s="473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4" t="s">
        <v>24</v>
      </c>
    </row>
    <row r="608" spans="1:27" ht="14.45" hidden="1">
      <c r="A608" s="24">
        <v>1607</v>
      </c>
      <c r="B608" s="24">
        <v>1607</v>
      </c>
      <c r="C608" s="468" t="s">
        <v>1004</v>
      </c>
      <c r="D608" t="s">
        <v>148</v>
      </c>
      <c r="E608" s="469">
        <v>1</v>
      </c>
      <c r="F608" s="470">
        <v>23.999961000000006</v>
      </c>
      <c r="G608">
        <v>1</v>
      </c>
      <c r="H608">
        <v>1</v>
      </c>
      <c r="I608" s="471">
        <f t="shared" si="29"/>
        <v>0.32845968612834514</v>
      </c>
      <c r="J608" s="152">
        <v>3.8473756479098807E-2</v>
      </c>
      <c r="K608" s="152">
        <v>0.39358026214566905</v>
      </c>
      <c r="L608" s="152">
        <v>0.53857526864315253</v>
      </c>
      <c r="M608" s="152">
        <v>0.3432094572454602</v>
      </c>
      <c r="N608" s="471">
        <f t="shared" si="30"/>
        <v>0.32845968612834514</v>
      </c>
      <c r="O608" s="152">
        <v>3.8473756479098807E-2</v>
      </c>
      <c r="P608" s="152">
        <v>0.39358026214566905</v>
      </c>
      <c r="Q608" s="152">
        <v>0.53857526864315253</v>
      </c>
      <c r="R608" s="152">
        <v>0.3432094572454602</v>
      </c>
      <c r="S608" s="152">
        <v>0.03</v>
      </c>
      <c r="T608" s="152">
        <v>0</v>
      </c>
      <c r="U608" s="473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4" t="s">
        <v>23</v>
      </c>
    </row>
    <row r="609" spans="1:27" ht="14.45">
      <c r="A609" s="24">
        <v>1608</v>
      </c>
      <c r="B609" s="24">
        <v>1608</v>
      </c>
      <c r="C609" s="468" t="s">
        <v>1005</v>
      </c>
      <c r="D609" t="s">
        <v>154</v>
      </c>
      <c r="E609" s="469">
        <v>3</v>
      </c>
      <c r="F609" s="470">
        <v>4.25</v>
      </c>
      <c r="G609">
        <v>1</v>
      </c>
      <c r="H609">
        <v>1</v>
      </c>
      <c r="I609" s="471">
        <f t="shared" si="29"/>
        <v>0.47039166666666665</v>
      </c>
      <c r="J609" s="472">
        <v>0.36503333333333332</v>
      </c>
      <c r="K609" s="472">
        <v>0.44336666666666663</v>
      </c>
      <c r="L609" s="472">
        <v>0.58906666666666663</v>
      </c>
      <c r="M609" s="472">
        <v>0.48410000000000003</v>
      </c>
      <c r="N609" s="471">
        <f t="shared" si="30"/>
        <v>0.47039166666666665</v>
      </c>
      <c r="O609" s="472">
        <v>0.36503333333333332</v>
      </c>
      <c r="P609" s="472">
        <v>0.44336666666666663</v>
      </c>
      <c r="Q609" s="472">
        <v>0.58906666666666663</v>
      </c>
      <c r="R609" s="472">
        <v>0.48410000000000003</v>
      </c>
      <c r="S609" s="152">
        <v>0.01</v>
      </c>
      <c r="T609" s="152">
        <v>0.02</v>
      </c>
      <c r="U609" s="473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4" t="s">
        <v>24</v>
      </c>
    </row>
    <row r="610" spans="1:27" ht="14.45" hidden="1">
      <c r="A610" s="24">
        <v>1609</v>
      </c>
      <c r="B610" s="24">
        <v>1609</v>
      </c>
      <c r="C610" s="475" t="s">
        <v>1006</v>
      </c>
      <c r="D610" t="s">
        <v>154</v>
      </c>
      <c r="E610" s="476">
        <v>3</v>
      </c>
      <c r="F610" s="470">
        <v>23.7</v>
      </c>
      <c r="G610">
        <v>1</v>
      </c>
      <c r="H610">
        <v>1</v>
      </c>
      <c r="I610" s="471">
        <f t="shared" si="29"/>
        <v>0.47039166666666665</v>
      </c>
      <c r="J610" s="472">
        <v>0.36503333333333332</v>
      </c>
      <c r="K610" s="472">
        <v>0.44336666666666663</v>
      </c>
      <c r="L610" s="472">
        <v>0.58906666666666663</v>
      </c>
      <c r="M610" s="472">
        <v>0.48410000000000003</v>
      </c>
      <c r="N610" s="471">
        <f t="shared" si="30"/>
        <v>0.47039166666666665</v>
      </c>
      <c r="O610" s="472">
        <v>0.36503333333333332</v>
      </c>
      <c r="P610" s="472">
        <v>0.44336666666666663</v>
      </c>
      <c r="Q610" s="472">
        <v>0.58906666666666663</v>
      </c>
      <c r="R610" s="472">
        <v>0.48410000000000003</v>
      </c>
      <c r="S610" s="152">
        <v>0.01</v>
      </c>
      <c r="T610" s="152">
        <v>0.02</v>
      </c>
      <c r="U610" s="477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4" t="s">
        <v>24</v>
      </c>
    </row>
    <row r="611" spans="1:27" ht="14.45" hidden="1">
      <c r="A611" s="24">
        <v>1610</v>
      </c>
      <c r="B611" s="24">
        <v>1610</v>
      </c>
      <c r="C611" s="475" t="s">
        <v>1007</v>
      </c>
      <c r="D611" t="s">
        <v>154</v>
      </c>
      <c r="E611" s="476">
        <v>3</v>
      </c>
      <c r="F611" s="470">
        <v>16.2</v>
      </c>
      <c r="G611">
        <v>1</v>
      </c>
      <c r="H611">
        <v>1</v>
      </c>
      <c r="I611" s="471">
        <f t="shared" si="29"/>
        <v>0.47039166666666665</v>
      </c>
      <c r="J611" s="472">
        <v>0.36503333333333332</v>
      </c>
      <c r="K611" s="472">
        <v>0.44336666666666663</v>
      </c>
      <c r="L611" s="472">
        <v>0.58906666666666663</v>
      </c>
      <c r="M611" s="472">
        <v>0.48410000000000003</v>
      </c>
      <c r="N611" s="471">
        <f t="shared" si="30"/>
        <v>0.47039166666666665</v>
      </c>
      <c r="O611" s="472">
        <v>0.36503333333333332</v>
      </c>
      <c r="P611" s="472">
        <v>0.44336666666666663</v>
      </c>
      <c r="Q611" s="472">
        <v>0.58906666666666663</v>
      </c>
      <c r="R611" s="472">
        <v>0.48410000000000003</v>
      </c>
      <c r="S611" s="152">
        <v>0.01</v>
      </c>
      <c r="T611" s="152">
        <v>0.02</v>
      </c>
      <c r="U611" s="477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4" t="s">
        <v>24</v>
      </c>
    </row>
    <row r="612" spans="1:27" ht="14.45" hidden="1">
      <c r="A612" s="24">
        <v>1611</v>
      </c>
      <c r="B612" s="24">
        <v>1611</v>
      </c>
      <c r="C612" s="475" t="s">
        <v>1008</v>
      </c>
      <c r="D612" t="s">
        <v>154</v>
      </c>
      <c r="E612" s="476">
        <v>3</v>
      </c>
      <c r="F612" s="470">
        <v>27</v>
      </c>
      <c r="G612">
        <v>1</v>
      </c>
      <c r="H612">
        <v>1</v>
      </c>
      <c r="I612" s="471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1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2">
        <v>0.04</v>
      </c>
      <c r="T612" s="152">
        <v>0</v>
      </c>
      <c r="U612" s="477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4" t="s">
        <v>25</v>
      </c>
    </row>
    <row r="613" spans="1:27" ht="14.45" hidden="1">
      <c r="A613" s="24">
        <v>1612</v>
      </c>
      <c r="B613" s="24">
        <v>1612</v>
      </c>
      <c r="C613" s="475" t="s">
        <v>1009</v>
      </c>
      <c r="D613" t="s">
        <v>154</v>
      </c>
      <c r="E613" s="476">
        <v>3</v>
      </c>
      <c r="F613" s="470">
        <v>12</v>
      </c>
      <c r="G613">
        <v>1</v>
      </c>
      <c r="H613">
        <v>1</v>
      </c>
      <c r="I613" s="471">
        <f t="shared" si="29"/>
        <v>0.47039166666666665</v>
      </c>
      <c r="J613" s="472">
        <v>0.36503333333333332</v>
      </c>
      <c r="K613" s="472">
        <v>0.44336666666666663</v>
      </c>
      <c r="L613" s="472">
        <v>0.58906666666666663</v>
      </c>
      <c r="M613" s="472">
        <v>0.48410000000000003</v>
      </c>
      <c r="N613" s="471">
        <f t="shared" si="30"/>
        <v>0.47039166666666665</v>
      </c>
      <c r="O613" s="472">
        <v>0.36503333333333332</v>
      </c>
      <c r="P613" s="472">
        <v>0.44336666666666663</v>
      </c>
      <c r="Q613" s="472">
        <v>0.58906666666666663</v>
      </c>
      <c r="R613" s="472">
        <v>0.48410000000000003</v>
      </c>
      <c r="S613" s="152">
        <v>0.01</v>
      </c>
      <c r="T613" s="152">
        <v>0.02</v>
      </c>
      <c r="U613" s="477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4" t="s">
        <v>24</v>
      </c>
    </row>
    <row r="614" spans="1:27" ht="14.45" hidden="1">
      <c r="A614" s="24">
        <v>1613</v>
      </c>
      <c r="B614" s="24">
        <v>1613</v>
      </c>
      <c r="C614" s="475" t="s">
        <v>1010</v>
      </c>
      <c r="D614" t="s">
        <v>154</v>
      </c>
      <c r="E614" s="476">
        <v>3</v>
      </c>
      <c r="F614" s="470">
        <v>13.5</v>
      </c>
      <c r="G614">
        <v>1</v>
      </c>
      <c r="H614">
        <v>1</v>
      </c>
      <c r="I614" s="471">
        <f t="shared" si="29"/>
        <v>0.47039166666666665</v>
      </c>
      <c r="J614" s="472">
        <v>0.36503333333333332</v>
      </c>
      <c r="K614" s="472">
        <v>0.44336666666666663</v>
      </c>
      <c r="L614" s="472">
        <v>0.58906666666666663</v>
      </c>
      <c r="M614" s="472">
        <v>0.48410000000000003</v>
      </c>
      <c r="N614" s="471">
        <f t="shared" si="30"/>
        <v>0.47039166666666665</v>
      </c>
      <c r="O614" s="472">
        <v>0.36503333333333332</v>
      </c>
      <c r="P614" s="472">
        <v>0.44336666666666663</v>
      </c>
      <c r="Q614" s="472">
        <v>0.58906666666666663</v>
      </c>
      <c r="R614" s="472">
        <v>0.48410000000000003</v>
      </c>
      <c r="S614" s="152">
        <v>0.01</v>
      </c>
      <c r="T614" s="152">
        <v>0.02</v>
      </c>
      <c r="U614" s="477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4" t="s">
        <v>24</v>
      </c>
    </row>
    <row r="615" spans="1:27" ht="14.45" hidden="1">
      <c r="A615" s="24">
        <v>1614</v>
      </c>
      <c r="B615" s="24">
        <v>1614</v>
      </c>
      <c r="C615" s="475" t="s">
        <v>1011</v>
      </c>
      <c r="D615" t="s">
        <v>154</v>
      </c>
      <c r="E615" s="476">
        <v>3</v>
      </c>
      <c r="F615" s="470">
        <v>21.6</v>
      </c>
      <c r="G615">
        <v>1</v>
      </c>
      <c r="H615">
        <v>1</v>
      </c>
      <c r="I615" s="471">
        <f t="shared" si="29"/>
        <v>0.47039166666666665</v>
      </c>
      <c r="J615" s="472">
        <v>0.36503333333333332</v>
      </c>
      <c r="K615" s="472">
        <v>0.44336666666666663</v>
      </c>
      <c r="L615" s="472">
        <v>0.58906666666666663</v>
      </c>
      <c r="M615" s="472">
        <v>0.48410000000000003</v>
      </c>
      <c r="N615" s="471">
        <f t="shared" si="30"/>
        <v>0.47039166666666665</v>
      </c>
      <c r="O615" s="472">
        <v>0.36503333333333332</v>
      </c>
      <c r="P615" s="472">
        <v>0.44336666666666663</v>
      </c>
      <c r="Q615" s="472">
        <v>0.58906666666666663</v>
      </c>
      <c r="R615" s="472">
        <v>0.48410000000000003</v>
      </c>
      <c r="S615" s="152">
        <v>0.01</v>
      </c>
      <c r="T615" s="152">
        <v>0.02</v>
      </c>
      <c r="U615" s="477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4" t="s">
        <v>24</v>
      </c>
    </row>
    <row r="616" spans="1:27" ht="14.45" hidden="1">
      <c r="A616" s="24">
        <v>1615</v>
      </c>
      <c r="B616" s="24">
        <v>1615</v>
      </c>
      <c r="C616" s="468" t="s">
        <v>1012</v>
      </c>
      <c r="D616" t="s">
        <v>148</v>
      </c>
      <c r="E616" s="469">
        <v>1</v>
      </c>
      <c r="F616" s="470">
        <v>60.000038999999994</v>
      </c>
      <c r="G616">
        <v>1</v>
      </c>
      <c r="H616">
        <v>1</v>
      </c>
      <c r="I616" s="471">
        <f t="shared" si="29"/>
        <v>0.32845968612834514</v>
      </c>
      <c r="J616" s="152">
        <v>3.8473756479098807E-2</v>
      </c>
      <c r="K616" s="152">
        <v>0.39358026214566905</v>
      </c>
      <c r="L616" s="152">
        <v>0.53857526864315253</v>
      </c>
      <c r="M616" s="152">
        <v>0.3432094572454602</v>
      </c>
      <c r="N616" s="471">
        <f t="shared" si="30"/>
        <v>0.32845968612834514</v>
      </c>
      <c r="O616" s="152">
        <v>3.8473756479098807E-2</v>
      </c>
      <c r="P616" s="152">
        <v>0.39358026214566905</v>
      </c>
      <c r="Q616" s="152">
        <v>0.53857526864315253</v>
      </c>
      <c r="R616" s="152">
        <v>0.3432094572454602</v>
      </c>
      <c r="S616" s="152">
        <v>0.03</v>
      </c>
      <c r="T616" s="152">
        <v>0</v>
      </c>
      <c r="U616" s="473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4" t="s">
        <v>23</v>
      </c>
    </row>
    <row r="617" spans="1:27" ht="14.45" hidden="1">
      <c r="A617" s="24">
        <v>1616</v>
      </c>
      <c r="B617" s="24">
        <v>1616</v>
      </c>
      <c r="C617" s="468" t="s">
        <v>1013</v>
      </c>
      <c r="D617" t="s">
        <v>148</v>
      </c>
      <c r="E617" s="469">
        <v>1</v>
      </c>
      <c r="F617" s="470">
        <v>12</v>
      </c>
      <c r="G617">
        <v>1</v>
      </c>
      <c r="H617">
        <v>1</v>
      </c>
      <c r="I617" s="471">
        <f t="shared" si="29"/>
        <v>0.32845968612834514</v>
      </c>
      <c r="J617" s="152">
        <v>3.8473756479098807E-2</v>
      </c>
      <c r="K617" s="152">
        <v>0.39358026214566905</v>
      </c>
      <c r="L617" s="152">
        <v>0.53857526864315253</v>
      </c>
      <c r="M617" s="152">
        <v>0.3432094572454602</v>
      </c>
      <c r="N617" s="471">
        <f t="shared" si="30"/>
        <v>0.32845968612834514</v>
      </c>
      <c r="O617" s="152">
        <v>3.8473756479098807E-2</v>
      </c>
      <c r="P617" s="152">
        <v>0.39358026214566905</v>
      </c>
      <c r="Q617" s="152">
        <v>0.53857526864315253</v>
      </c>
      <c r="R617" s="152">
        <v>0.3432094572454602</v>
      </c>
      <c r="S617" s="152">
        <v>0.03</v>
      </c>
      <c r="T617" s="152">
        <v>0</v>
      </c>
      <c r="U617" s="473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4" t="s">
        <v>23</v>
      </c>
    </row>
    <row r="618" spans="1:27" ht="14.45" hidden="1">
      <c r="A618" s="24">
        <v>1617</v>
      </c>
      <c r="B618" s="24">
        <v>1617</v>
      </c>
      <c r="C618" s="475" t="s">
        <v>1014</v>
      </c>
      <c r="D618" t="s">
        <v>154</v>
      </c>
      <c r="E618" s="476">
        <v>3</v>
      </c>
      <c r="F618" s="470">
        <v>14</v>
      </c>
      <c r="G618">
        <v>1</v>
      </c>
      <c r="H618">
        <v>1</v>
      </c>
      <c r="I618" s="471">
        <f t="shared" si="29"/>
        <v>0.47039166666666665</v>
      </c>
      <c r="J618" s="472">
        <v>0.36503333333333332</v>
      </c>
      <c r="K618" s="472">
        <v>0.44336666666666663</v>
      </c>
      <c r="L618" s="472">
        <v>0.58906666666666663</v>
      </c>
      <c r="M618" s="472">
        <v>0.48410000000000003</v>
      </c>
      <c r="N618" s="471">
        <f t="shared" si="30"/>
        <v>0.47039166666666665</v>
      </c>
      <c r="O618" s="472">
        <v>0.36503333333333332</v>
      </c>
      <c r="P618" s="472">
        <v>0.44336666666666663</v>
      </c>
      <c r="Q618" s="472">
        <v>0.58906666666666663</v>
      </c>
      <c r="R618" s="472">
        <v>0.48410000000000003</v>
      </c>
      <c r="S618" s="152">
        <v>0.01</v>
      </c>
      <c r="T618" s="152">
        <v>0.02</v>
      </c>
      <c r="U618" s="477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4" t="s">
        <v>24</v>
      </c>
    </row>
    <row r="619" spans="1:27" ht="14.45" hidden="1">
      <c r="A619" s="24">
        <v>1618</v>
      </c>
      <c r="B619" s="24">
        <v>1618</v>
      </c>
      <c r="C619" s="475" t="s">
        <v>1015</v>
      </c>
      <c r="D619" t="s">
        <v>154</v>
      </c>
      <c r="E619" s="476">
        <v>3</v>
      </c>
      <c r="F619" s="470">
        <v>12.95</v>
      </c>
      <c r="G619">
        <v>1</v>
      </c>
      <c r="H619">
        <v>1</v>
      </c>
      <c r="I619" s="471">
        <f t="shared" si="29"/>
        <v>0.47039166666666665</v>
      </c>
      <c r="J619" s="472">
        <v>0.36503333333333332</v>
      </c>
      <c r="K619" s="472">
        <v>0.44336666666666663</v>
      </c>
      <c r="L619" s="472">
        <v>0.58906666666666663</v>
      </c>
      <c r="M619" s="472">
        <v>0.48410000000000003</v>
      </c>
      <c r="N619" s="471">
        <f t="shared" si="30"/>
        <v>0.47039166666666665</v>
      </c>
      <c r="O619" s="472">
        <v>0.36503333333333332</v>
      </c>
      <c r="P619" s="472">
        <v>0.44336666666666663</v>
      </c>
      <c r="Q619" s="472">
        <v>0.58906666666666663</v>
      </c>
      <c r="R619" s="472">
        <v>0.48410000000000003</v>
      </c>
      <c r="S619" s="152">
        <v>0.01</v>
      </c>
      <c r="T619" s="152">
        <v>0.02</v>
      </c>
      <c r="U619" s="477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4" t="s">
        <v>24</v>
      </c>
    </row>
    <row r="620" spans="1:27" ht="14.45" hidden="1">
      <c r="A620" s="24">
        <v>1619</v>
      </c>
      <c r="B620" s="24">
        <v>1619</v>
      </c>
      <c r="C620" s="475" t="s">
        <v>1016</v>
      </c>
      <c r="D620" t="s">
        <v>154</v>
      </c>
      <c r="E620" s="476">
        <v>3</v>
      </c>
      <c r="F620" s="470">
        <v>8.1</v>
      </c>
      <c r="G620">
        <v>1</v>
      </c>
      <c r="H620">
        <v>1</v>
      </c>
      <c r="I620" s="471">
        <f t="shared" si="29"/>
        <v>0.47039166666666665</v>
      </c>
      <c r="J620" s="472">
        <v>0.36503333333333332</v>
      </c>
      <c r="K620" s="472">
        <v>0.44336666666666663</v>
      </c>
      <c r="L620" s="472">
        <v>0.58906666666666663</v>
      </c>
      <c r="M620" s="472">
        <v>0.48410000000000003</v>
      </c>
      <c r="N620" s="471">
        <f t="shared" si="30"/>
        <v>0.47039166666666665</v>
      </c>
      <c r="O620" s="472">
        <v>0.36503333333333332</v>
      </c>
      <c r="P620" s="472">
        <v>0.44336666666666663</v>
      </c>
      <c r="Q620" s="472">
        <v>0.58906666666666663</v>
      </c>
      <c r="R620" s="472">
        <v>0.48410000000000003</v>
      </c>
      <c r="S620" s="152">
        <v>0.01</v>
      </c>
      <c r="T620" s="152">
        <v>0.02</v>
      </c>
      <c r="U620" s="477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4" t="s">
        <v>24</v>
      </c>
    </row>
    <row r="621" spans="1:27" ht="14.45" hidden="1">
      <c r="A621" s="24">
        <v>1620</v>
      </c>
      <c r="B621" s="24">
        <v>1620</v>
      </c>
      <c r="C621" s="475" t="s">
        <v>1017</v>
      </c>
      <c r="D621" t="s">
        <v>154</v>
      </c>
      <c r="E621" s="476">
        <v>3</v>
      </c>
      <c r="F621" s="470">
        <v>10</v>
      </c>
      <c r="G621">
        <v>1</v>
      </c>
      <c r="H621">
        <v>1</v>
      </c>
      <c r="I621" s="471">
        <f t="shared" si="29"/>
        <v>0.47039166666666665</v>
      </c>
      <c r="J621" s="472">
        <v>0.36503333333333332</v>
      </c>
      <c r="K621" s="472">
        <v>0.44336666666666663</v>
      </c>
      <c r="L621" s="472">
        <v>0.58906666666666663</v>
      </c>
      <c r="M621" s="472">
        <v>0.48410000000000003</v>
      </c>
      <c r="N621" s="471">
        <f t="shared" si="30"/>
        <v>0.47039166666666665</v>
      </c>
      <c r="O621" s="472">
        <v>0.36503333333333332</v>
      </c>
      <c r="P621" s="472">
        <v>0.44336666666666663</v>
      </c>
      <c r="Q621" s="472">
        <v>0.58906666666666663</v>
      </c>
      <c r="R621" s="472">
        <v>0.48410000000000003</v>
      </c>
      <c r="S621" s="152">
        <v>0.01</v>
      </c>
      <c r="T621" s="152">
        <v>0.02</v>
      </c>
      <c r="U621" s="477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4" t="s">
        <v>24</v>
      </c>
    </row>
    <row r="622" spans="1:27" ht="14.45" hidden="1">
      <c r="A622" s="24">
        <v>1621</v>
      </c>
      <c r="B622" s="24">
        <v>1621</v>
      </c>
      <c r="C622" s="475" t="s">
        <v>1018</v>
      </c>
      <c r="D622" t="s">
        <v>154</v>
      </c>
      <c r="E622" s="476">
        <v>3</v>
      </c>
      <c r="F622" s="470">
        <v>27.5</v>
      </c>
      <c r="G622">
        <v>1</v>
      </c>
      <c r="H622">
        <v>1</v>
      </c>
      <c r="I622" s="471">
        <f t="shared" si="29"/>
        <v>0.47039166666666665</v>
      </c>
      <c r="J622" s="472">
        <v>0.36503333333333332</v>
      </c>
      <c r="K622" s="472">
        <v>0.44336666666666663</v>
      </c>
      <c r="L622" s="472">
        <v>0.58906666666666663</v>
      </c>
      <c r="M622" s="472">
        <v>0.48410000000000003</v>
      </c>
      <c r="N622" s="471">
        <f t="shared" si="30"/>
        <v>0.47039166666666665</v>
      </c>
      <c r="O622" s="472">
        <v>0.36503333333333332</v>
      </c>
      <c r="P622" s="472">
        <v>0.44336666666666663</v>
      </c>
      <c r="Q622" s="472">
        <v>0.58906666666666663</v>
      </c>
      <c r="R622" s="472">
        <v>0.48410000000000003</v>
      </c>
      <c r="S622" s="152">
        <v>0.01</v>
      </c>
      <c r="T622" s="152">
        <v>0.02</v>
      </c>
      <c r="U622" s="477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4" t="s">
        <v>24</v>
      </c>
    </row>
    <row r="623" spans="1:27" ht="14.45" hidden="1">
      <c r="A623" s="24">
        <v>1622</v>
      </c>
      <c r="B623" s="24">
        <v>1622</v>
      </c>
      <c r="C623" s="468" t="s">
        <v>1019</v>
      </c>
      <c r="D623" t="s">
        <v>148</v>
      </c>
      <c r="E623" s="469">
        <v>1</v>
      </c>
      <c r="F623" s="470">
        <v>0</v>
      </c>
      <c r="G623">
        <v>1</v>
      </c>
      <c r="H623">
        <v>1</v>
      </c>
      <c r="I623" s="471">
        <f t="shared" si="29"/>
        <v>0.32845968612834514</v>
      </c>
      <c r="J623" s="152">
        <v>3.8473756479098807E-2</v>
      </c>
      <c r="K623" s="152">
        <v>0.39358026214566905</v>
      </c>
      <c r="L623" s="152">
        <v>0.53857526864315253</v>
      </c>
      <c r="M623" s="152">
        <v>0.3432094572454602</v>
      </c>
      <c r="N623" s="471">
        <f t="shared" si="30"/>
        <v>0.32845968612834514</v>
      </c>
      <c r="O623" s="152">
        <v>3.8473756479098807E-2</v>
      </c>
      <c r="P623" s="152">
        <v>0.39358026214566905</v>
      </c>
      <c r="Q623" s="152">
        <v>0.53857526864315253</v>
      </c>
      <c r="R623" s="152">
        <v>0.3432094572454602</v>
      </c>
      <c r="S623" s="152">
        <v>0.03</v>
      </c>
      <c r="T623" s="152">
        <v>0</v>
      </c>
      <c r="U623" s="473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4" t="s">
        <v>23</v>
      </c>
    </row>
    <row r="624" spans="1:27" ht="14.45" hidden="1">
      <c r="A624" s="24">
        <v>1623</v>
      </c>
      <c r="B624" s="24">
        <v>1623</v>
      </c>
      <c r="C624" s="468" t="s">
        <v>1020</v>
      </c>
      <c r="D624" t="s">
        <v>154</v>
      </c>
      <c r="E624" s="469">
        <v>3</v>
      </c>
      <c r="F624" s="470">
        <v>4.0720000000000001</v>
      </c>
      <c r="G624">
        <v>1</v>
      </c>
      <c r="H624">
        <v>1</v>
      </c>
      <c r="I624" s="471">
        <f t="shared" si="29"/>
        <v>0.32845968612834514</v>
      </c>
      <c r="J624" s="152">
        <v>3.8473756479098807E-2</v>
      </c>
      <c r="K624" s="152">
        <v>0.39358026214566905</v>
      </c>
      <c r="L624" s="152">
        <v>0.53857526864315253</v>
      </c>
      <c r="M624" s="152">
        <v>0.3432094572454602</v>
      </c>
      <c r="N624" s="471">
        <f t="shared" si="30"/>
        <v>0.32845968612834514</v>
      </c>
      <c r="O624" s="152">
        <v>3.8473756479098807E-2</v>
      </c>
      <c r="P624" s="152">
        <v>0.39358026214566905</v>
      </c>
      <c r="Q624" s="152">
        <v>0.53857526864315253</v>
      </c>
      <c r="R624" s="152">
        <v>0.3432094572454602</v>
      </c>
      <c r="S624" s="152">
        <v>0.03</v>
      </c>
      <c r="T624" s="152">
        <v>0</v>
      </c>
      <c r="U624" s="473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4" t="s">
        <v>23</v>
      </c>
    </row>
    <row r="625" spans="1:27" ht="14.45" hidden="1">
      <c r="A625" s="24">
        <v>1624</v>
      </c>
      <c r="B625" s="24">
        <v>1624</v>
      </c>
      <c r="C625" s="468" t="s">
        <v>1021</v>
      </c>
      <c r="D625" t="s">
        <v>154</v>
      </c>
      <c r="E625" s="469">
        <v>3</v>
      </c>
      <c r="F625" s="470">
        <v>0</v>
      </c>
      <c r="G625">
        <v>1</v>
      </c>
      <c r="H625">
        <v>1</v>
      </c>
      <c r="I625" s="471">
        <f t="shared" si="29"/>
        <v>0.32845968612834514</v>
      </c>
      <c r="J625" s="152">
        <v>3.8473756479098807E-2</v>
      </c>
      <c r="K625" s="152">
        <v>0.39358026214566905</v>
      </c>
      <c r="L625" s="152">
        <v>0.53857526864315253</v>
      </c>
      <c r="M625" s="152">
        <v>0.3432094572454602</v>
      </c>
      <c r="N625" s="471">
        <f t="shared" si="30"/>
        <v>0.32845968612834514</v>
      </c>
      <c r="O625" s="152">
        <v>3.8473756479098807E-2</v>
      </c>
      <c r="P625" s="152">
        <v>0.39358026214566905</v>
      </c>
      <c r="Q625" s="152">
        <v>0.53857526864315253</v>
      </c>
      <c r="R625" s="152">
        <v>0.3432094572454602</v>
      </c>
      <c r="S625" s="152">
        <v>0.03</v>
      </c>
      <c r="T625" s="152">
        <v>0</v>
      </c>
      <c r="U625" s="473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4" t="s">
        <v>23</v>
      </c>
    </row>
    <row r="626" spans="1:27" ht="14.45" hidden="1">
      <c r="A626" s="24">
        <v>1625</v>
      </c>
      <c r="B626" s="24">
        <v>1625</v>
      </c>
      <c r="C626" s="468" t="s">
        <v>1022</v>
      </c>
      <c r="D626" t="s">
        <v>148</v>
      </c>
      <c r="E626" s="469">
        <v>1</v>
      </c>
      <c r="F626" s="470">
        <v>17.97570850202429</v>
      </c>
      <c r="G626">
        <v>1</v>
      </c>
      <c r="H626">
        <v>1</v>
      </c>
      <c r="I626" s="471">
        <f t="shared" si="29"/>
        <v>0.32845968612834514</v>
      </c>
      <c r="J626" s="152">
        <v>3.8473756479098807E-2</v>
      </c>
      <c r="K626" s="152">
        <v>0.39358026214566905</v>
      </c>
      <c r="L626" s="152">
        <v>0.53857526864315253</v>
      </c>
      <c r="M626" s="152">
        <v>0.3432094572454602</v>
      </c>
      <c r="N626" s="471">
        <f t="shared" si="30"/>
        <v>0.32845968612834514</v>
      </c>
      <c r="O626" s="152">
        <v>3.8473756479098807E-2</v>
      </c>
      <c r="P626" s="152">
        <v>0.39358026214566905</v>
      </c>
      <c r="Q626" s="152">
        <v>0.53857526864315253</v>
      </c>
      <c r="R626" s="152">
        <v>0.3432094572454602</v>
      </c>
      <c r="S626" s="152">
        <v>0.03</v>
      </c>
      <c r="T626" s="152">
        <v>0</v>
      </c>
      <c r="U626" s="473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4" t="s">
        <v>23</v>
      </c>
    </row>
    <row r="627" spans="1:27" ht="14.45" hidden="1">
      <c r="A627" s="24">
        <v>1626</v>
      </c>
      <c r="B627" s="24">
        <v>1626</v>
      </c>
      <c r="C627" s="475" t="s">
        <v>1023</v>
      </c>
      <c r="D627" t="s">
        <v>154</v>
      </c>
      <c r="E627" s="476">
        <v>3</v>
      </c>
      <c r="F627" s="470">
        <v>30</v>
      </c>
      <c r="G627">
        <v>1</v>
      </c>
      <c r="H627">
        <v>1</v>
      </c>
      <c r="I627" s="471">
        <f t="shared" si="29"/>
        <v>0.47039166666666665</v>
      </c>
      <c r="J627" s="472">
        <v>0.36503333333333332</v>
      </c>
      <c r="K627" s="472">
        <v>0.44336666666666663</v>
      </c>
      <c r="L627" s="472">
        <v>0.58906666666666663</v>
      </c>
      <c r="M627" s="472">
        <v>0.48410000000000003</v>
      </c>
      <c r="N627" s="471">
        <f t="shared" si="30"/>
        <v>0.47039166666666665</v>
      </c>
      <c r="O627" s="472">
        <v>0.36503333333333332</v>
      </c>
      <c r="P627" s="472">
        <v>0.44336666666666663</v>
      </c>
      <c r="Q627" s="472">
        <v>0.58906666666666663</v>
      </c>
      <c r="R627" s="472">
        <v>0.48410000000000003</v>
      </c>
      <c r="S627" s="152">
        <v>0.01</v>
      </c>
      <c r="T627" s="152">
        <v>0.02</v>
      </c>
      <c r="U627" s="477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4" t="s">
        <v>24</v>
      </c>
    </row>
    <row r="628" spans="1:27" ht="14.45" hidden="1">
      <c r="A628" s="24">
        <v>1627</v>
      </c>
      <c r="B628" s="24">
        <v>1627</v>
      </c>
      <c r="C628" s="475" t="s">
        <v>1024</v>
      </c>
      <c r="D628" t="s">
        <v>154</v>
      </c>
      <c r="E628" s="476">
        <v>3</v>
      </c>
      <c r="F628" s="470">
        <v>30</v>
      </c>
      <c r="G628">
        <v>1</v>
      </c>
      <c r="H628">
        <v>1</v>
      </c>
      <c r="I628" s="471">
        <f t="shared" si="29"/>
        <v>0.47039166666666665</v>
      </c>
      <c r="J628" s="472">
        <v>0.36503333333333332</v>
      </c>
      <c r="K628" s="472">
        <v>0.44336666666666663</v>
      </c>
      <c r="L628" s="472">
        <v>0.58906666666666663</v>
      </c>
      <c r="M628" s="472">
        <v>0.48410000000000003</v>
      </c>
      <c r="N628" s="471">
        <f t="shared" si="30"/>
        <v>0.47039166666666665</v>
      </c>
      <c r="O628" s="472">
        <v>0.36503333333333332</v>
      </c>
      <c r="P628" s="472">
        <v>0.44336666666666663</v>
      </c>
      <c r="Q628" s="472">
        <v>0.58906666666666663</v>
      </c>
      <c r="R628" s="472">
        <v>0.48410000000000003</v>
      </c>
      <c r="S628" s="152">
        <v>0.01</v>
      </c>
      <c r="T628" s="152">
        <v>0.02</v>
      </c>
      <c r="U628" s="477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4" t="s">
        <v>24</v>
      </c>
    </row>
    <row r="629" spans="1:27" ht="14.45" hidden="1">
      <c r="A629" s="24">
        <v>1628</v>
      </c>
      <c r="B629" s="24">
        <v>1628</v>
      </c>
      <c r="C629" s="475" t="s">
        <v>1025</v>
      </c>
      <c r="D629" t="s">
        <v>154</v>
      </c>
      <c r="E629" s="476">
        <v>3</v>
      </c>
      <c r="F629" s="470">
        <v>26</v>
      </c>
      <c r="G629">
        <v>1</v>
      </c>
      <c r="H629">
        <v>1</v>
      </c>
      <c r="I629" s="471">
        <f t="shared" si="29"/>
        <v>0.47039166666666665</v>
      </c>
      <c r="J629" s="472">
        <v>0.36503333333333332</v>
      </c>
      <c r="K629" s="472">
        <v>0.44336666666666663</v>
      </c>
      <c r="L629" s="472">
        <v>0.58906666666666663</v>
      </c>
      <c r="M629" s="472">
        <v>0.48410000000000003</v>
      </c>
      <c r="N629" s="471">
        <f t="shared" si="30"/>
        <v>0.47039166666666665</v>
      </c>
      <c r="O629" s="472">
        <v>0.36503333333333332</v>
      </c>
      <c r="P629" s="472">
        <v>0.44336666666666663</v>
      </c>
      <c r="Q629" s="472">
        <v>0.58906666666666663</v>
      </c>
      <c r="R629" s="472">
        <v>0.48410000000000003</v>
      </c>
      <c r="S629" s="152">
        <v>0.01</v>
      </c>
      <c r="T629" s="152">
        <v>0.02</v>
      </c>
      <c r="U629" s="477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4" t="s">
        <v>24</v>
      </c>
    </row>
    <row r="630" spans="1:27" ht="14.45" hidden="1">
      <c r="A630" s="24">
        <v>1629</v>
      </c>
      <c r="B630" s="24">
        <v>1629</v>
      </c>
      <c r="C630" s="468" t="s">
        <v>1026</v>
      </c>
      <c r="D630" t="s">
        <v>148</v>
      </c>
      <c r="E630" s="469">
        <v>1</v>
      </c>
      <c r="F630" s="470">
        <v>42.02429149797571</v>
      </c>
      <c r="G630">
        <v>1</v>
      </c>
      <c r="H630">
        <v>1</v>
      </c>
      <c r="I630" s="471">
        <f t="shared" si="29"/>
        <v>0.32845968612834514</v>
      </c>
      <c r="J630" s="152">
        <v>3.8473756479098807E-2</v>
      </c>
      <c r="K630" s="152">
        <v>0.39358026214566905</v>
      </c>
      <c r="L630" s="152">
        <v>0.53857526864315253</v>
      </c>
      <c r="M630" s="152">
        <v>0.3432094572454602</v>
      </c>
      <c r="N630" s="471">
        <f t="shared" si="30"/>
        <v>0.32845968612834514</v>
      </c>
      <c r="O630" s="152">
        <v>3.8473756479098807E-2</v>
      </c>
      <c r="P630" s="152">
        <v>0.39358026214566905</v>
      </c>
      <c r="Q630" s="152">
        <v>0.53857526864315253</v>
      </c>
      <c r="R630" s="152">
        <v>0.3432094572454602</v>
      </c>
      <c r="S630" s="152">
        <v>0.03</v>
      </c>
      <c r="T630" s="152">
        <v>0</v>
      </c>
      <c r="U630" s="473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4" t="s">
        <v>23</v>
      </c>
    </row>
    <row r="631" spans="1:27" ht="14.45" hidden="1">
      <c r="A631" s="24">
        <v>1630</v>
      </c>
      <c r="B631" s="24">
        <v>1630</v>
      </c>
      <c r="C631" s="475" t="s">
        <v>1027</v>
      </c>
      <c r="D631" t="s">
        <v>154</v>
      </c>
      <c r="E631" s="476">
        <v>3</v>
      </c>
      <c r="F631" s="470">
        <v>4</v>
      </c>
      <c r="G631">
        <v>1</v>
      </c>
      <c r="H631">
        <v>1</v>
      </c>
      <c r="I631" s="471">
        <f t="shared" si="29"/>
        <v>0.47039166666666665</v>
      </c>
      <c r="J631" s="472">
        <v>0.36503333333333332</v>
      </c>
      <c r="K631" s="472">
        <v>0.44336666666666663</v>
      </c>
      <c r="L631" s="472">
        <v>0.58906666666666663</v>
      </c>
      <c r="M631" s="472">
        <v>0.48410000000000003</v>
      </c>
      <c r="N631" s="471">
        <f t="shared" si="30"/>
        <v>0.47039166666666665</v>
      </c>
      <c r="O631" s="472">
        <v>0.36503333333333332</v>
      </c>
      <c r="P631" s="472">
        <v>0.44336666666666663</v>
      </c>
      <c r="Q631" s="472">
        <v>0.58906666666666663</v>
      </c>
      <c r="R631" s="472">
        <v>0.48410000000000003</v>
      </c>
      <c r="S631" s="152">
        <v>0.01</v>
      </c>
      <c r="T631" s="152">
        <v>0.02</v>
      </c>
      <c r="U631" s="477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4" t="s">
        <v>24</v>
      </c>
    </row>
    <row r="632" spans="1:27" ht="14.45" hidden="1">
      <c r="A632" s="24">
        <v>1631</v>
      </c>
      <c r="B632" s="24">
        <v>1631</v>
      </c>
      <c r="C632" s="468" t="s">
        <v>1028</v>
      </c>
      <c r="D632" t="s">
        <v>148</v>
      </c>
      <c r="E632" s="469">
        <v>1</v>
      </c>
      <c r="F632" s="470">
        <v>16.741085106382975</v>
      </c>
      <c r="G632">
        <v>1</v>
      </c>
      <c r="H632">
        <v>1</v>
      </c>
      <c r="I632" s="471">
        <f t="shared" si="29"/>
        <v>0.32845968612834514</v>
      </c>
      <c r="J632" s="152">
        <v>3.8473756479098807E-2</v>
      </c>
      <c r="K632" s="152">
        <v>0.39358026214566905</v>
      </c>
      <c r="L632" s="152">
        <v>0.53857526864315253</v>
      </c>
      <c r="M632" s="152">
        <v>0.3432094572454602</v>
      </c>
      <c r="N632" s="471">
        <f t="shared" si="30"/>
        <v>0.32845968612834514</v>
      </c>
      <c r="O632" s="152">
        <v>3.8473756479098807E-2</v>
      </c>
      <c r="P632" s="152">
        <v>0.39358026214566905</v>
      </c>
      <c r="Q632" s="152">
        <v>0.53857526864315253</v>
      </c>
      <c r="R632" s="152">
        <v>0.3432094572454602</v>
      </c>
      <c r="S632" s="152">
        <v>0.03</v>
      </c>
      <c r="T632" s="152">
        <v>0</v>
      </c>
      <c r="U632" s="473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4" t="s">
        <v>23</v>
      </c>
    </row>
    <row r="633" spans="1:27" ht="14.45" hidden="1">
      <c r="A633" s="24">
        <v>1632</v>
      </c>
      <c r="B633" s="24">
        <v>1632</v>
      </c>
      <c r="C633" s="468" t="s">
        <v>1029</v>
      </c>
      <c r="D633" t="s">
        <v>148</v>
      </c>
      <c r="E633" s="469">
        <v>1</v>
      </c>
      <c r="F633" s="470">
        <v>57.058914893617022</v>
      </c>
      <c r="G633">
        <v>1</v>
      </c>
      <c r="H633">
        <v>1</v>
      </c>
      <c r="I633" s="471">
        <f t="shared" si="29"/>
        <v>0.32845968612834514</v>
      </c>
      <c r="J633" s="152">
        <v>3.8473756479098807E-2</v>
      </c>
      <c r="K633" s="152">
        <v>0.39358026214566905</v>
      </c>
      <c r="L633" s="152">
        <v>0.53857526864315253</v>
      </c>
      <c r="M633" s="152">
        <v>0.3432094572454602</v>
      </c>
      <c r="N633" s="471">
        <f t="shared" si="30"/>
        <v>0.32845968612834514</v>
      </c>
      <c r="O633" s="152">
        <v>3.8473756479098807E-2</v>
      </c>
      <c r="P633" s="152">
        <v>0.39358026214566905</v>
      </c>
      <c r="Q633" s="152">
        <v>0.53857526864315253</v>
      </c>
      <c r="R633" s="152">
        <v>0.3432094572454602</v>
      </c>
      <c r="S633" s="152">
        <v>0.03</v>
      </c>
      <c r="T633" s="152">
        <v>0</v>
      </c>
      <c r="U633" s="473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4" t="s">
        <v>23</v>
      </c>
    </row>
    <row r="634" spans="1:27" ht="14.45" hidden="1">
      <c r="A634" s="24">
        <v>1633</v>
      </c>
      <c r="B634" s="24">
        <v>1633</v>
      </c>
      <c r="C634" s="468" t="s">
        <v>1030</v>
      </c>
      <c r="D634" t="s">
        <v>148</v>
      </c>
      <c r="E634" s="469">
        <v>1</v>
      </c>
      <c r="F634" s="470">
        <v>33.75</v>
      </c>
      <c r="G634">
        <v>1</v>
      </c>
      <c r="H634">
        <v>1</v>
      </c>
      <c r="I634" s="471">
        <f t="shared" si="29"/>
        <v>0.32845968612834514</v>
      </c>
      <c r="J634" s="152">
        <v>3.8473756479098807E-2</v>
      </c>
      <c r="K634" s="152">
        <v>0.39358026214566905</v>
      </c>
      <c r="L634" s="152">
        <v>0.53857526864315253</v>
      </c>
      <c r="M634" s="152">
        <v>0.3432094572454602</v>
      </c>
      <c r="N634" s="471">
        <f t="shared" si="30"/>
        <v>0.32845968612834514</v>
      </c>
      <c r="O634" s="152">
        <v>3.8473756479098807E-2</v>
      </c>
      <c r="P634" s="152">
        <v>0.39358026214566905</v>
      </c>
      <c r="Q634" s="152">
        <v>0.53857526864315253</v>
      </c>
      <c r="R634" s="152">
        <v>0.3432094572454602</v>
      </c>
      <c r="S634" s="152">
        <v>0.03</v>
      </c>
      <c r="T634" s="152">
        <v>0</v>
      </c>
      <c r="U634" s="473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4" t="s">
        <v>23</v>
      </c>
    </row>
    <row r="635" spans="1:27" ht="14.45" hidden="1">
      <c r="A635" s="24">
        <v>1634</v>
      </c>
      <c r="B635" s="24">
        <v>1634</v>
      </c>
      <c r="C635" s="468" t="s">
        <v>1031</v>
      </c>
      <c r="D635" t="s">
        <v>148</v>
      </c>
      <c r="E635" s="469">
        <v>1</v>
      </c>
      <c r="F635" s="470">
        <v>0</v>
      </c>
      <c r="G635">
        <v>1</v>
      </c>
      <c r="H635">
        <v>1</v>
      </c>
      <c r="I635" s="471">
        <f t="shared" si="29"/>
        <v>0.32845968612834514</v>
      </c>
      <c r="J635" s="152">
        <v>3.8473756479098807E-2</v>
      </c>
      <c r="K635" s="152">
        <v>0.39358026214566905</v>
      </c>
      <c r="L635" s="152">
        <v>0.53857526864315253</v>
      </c>
      <c r="M635" s="152">
        <v>0.3432094572454602</v>
      </c>
      <c r="N635" s="471">
        <f t="shared" si="30"/>
        <v>0.32845968612834514</v>
      </c>
      <c r="O635" s="152">
        <v>3.8473756479098807E-2</v>
      </c>
      <c r="P635" s="152">
        <v>0.39358026214566905</v>
      </c>
      <c r="Q635" s="152">
        <v>0.53857526864315253</v>
      </c>
      <c r="R635" s="152">
        <v>0.3432094572454602</v>
      </c>
      <c r="S635" s="152">
        <v>0.03</v>
      </c>
      <c r="T635" s="152">
        <v>0</v>
      </c>
      <c r="U635" s="473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4" t="s">
        <v>23</v>
      </c>
    </row>
    <row r="636" spans="1:27" ht="14.45" hidden="1">
      <c r="A636" s="24">
        <v>1635</v>
      </c>
      <c r="B636" s="24">
        <v>1635</v>
      </c>
      <c r="C636" s="468" t="s">
        <v>1032</v>
      </c>
      <c r="D636" t="s">
        <v>148</v>
      </c>
      <c r="E636" s="469">
        <v>1</v>
      </c>
      <c r="F636" s="470">
        <v>35</v>
      </c>
      <c r="G636">
        <v>1</v>
      </c>
      <c r="H636">
        <v>1</v>
      </c>
      <c r="I636" s="471">
        <f t="shared" si="29"/>
        <v>0.32845968612834514</v>
      </c>
      <c r="J636" s="152">
        <v>3.8473756479098807E-2</v>
      </c>
      <c r="K636" s="152">
        <v>0.39358026214566905</v>
      </c>
      <c r="L636" s="152">
        <v>0.53857526864315253</v>
      </c>
      <c r="M636" s="152">
        <v>0.3432094572454602</v>
      </c>
      <c r="N636" s="471">
        <f t="shared" si="30"/>
        <v>0.32845968612834514</v>
      </c>
      <c r="O636" s="152">
        <v>3.8473756479098807E-2</v>
      </c>
      <c r="P636" s="152">
        <v>0.39358026214566905</v>
      </c>
      <c r="Q636" s="152">
        <v>0.53857526864315253</v>
      </c>
      <c r="R636" s="152">
        <v>0.3432094572454602</v>
      </c>
      <c r="S636" s="152">
        <v>0.03</v>
      </c>
      <c r="T636" s="152">
        <v>0</v>
      </c>
      <c r="U636" s="473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4" t="s">
        <v>23</v>
      </c>
    </row>
    <row r="637" spans="1:27" ht="14.45" hidden="1">
      <c r="A637" s="24">
        <v>1636</v>
      </c>
      <c r="B637" s="24">
        <v>1636</v>
      </c>
      <c r="C637" s="475" t="s">
        <v>1033</v>
      </c>
      <c r="D637" t="s">
        <v>154</v>
      </c>
      <c r="E637" s="476">
        <v>3</v>
      </c>
      <c r="F637" s="470">
        <v>12</v>
      </c>
      <c r="G637">
        <v>1</v>
      </c>
      <c r="H637">
        <v>1</v>
      </c>
      <c r="I637" s="471">
        <f t="shared" si="29"/>
        <v>0.47039166666666665</v>
      </c>
      <c r="J637" s="472">
        <v>0.36503333333333332</v>
      </c>
      <c r="K637" s="472">
        <v>0.44336666666666663</v>
      </c>
      <c r="L637" s="472">
        <v>0.58906666666666663</v>
      </c>
      <c r="M637" s="472">
        <v>0.48410000000000003</v>
      </c>
      <c r="N637" s="471">
        <f t="shared" si="30"/>
        <v>0.47039166666666665</v>
      </c>
      <c r="O637" s="472">
        <v>0.36503333333333332</v>
      </c>
      <c r="P637" s="472">
        <v>0.44336666666666663</v>
      </c>
      <c r="Q637" s="472">
        <v>0.58906666666666663</v>
      </c>
      <c r="R637" s="472">
        <v>0.48410000000000003</v>
      </c>
      <c r="S637" s="152">
        <v>0.01</v>
      </c>
      <c r="T637" s="152">
        <v>0.02</v>
      </c>
      <c r="U637" s="477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4" t="s">
        <v>24</v>
      </c>
    </row>
    <row r="638" spans="1:27" ht="14.45" hidden="1">
      <c r="A638" s="24">
        <v>1637</v>
      </c>
      <c r="B638" s="24">
        <v>1637</v>
      </c>
      <c r="C638" s="475" t="s">
        <v>1034</v>
      </c>
      <c r="D638" t="s">
        <v>154</v>
      </c>
      <c r="E638" s="476">
        <v>3</v>
      </c>
      <c r="F638" s="470">
        <v>30</v>
      </c>
      <c r="G638">
        <v>1</v>
      </c>
      <c r="H638">
        <v>1</v>
      </c>
      <c r="I638" s="471">
        <f t="shared" si="29"/>
        <v>0.47039166666666665</v>
      </c>
      <c r="J638" s="472">
        <v>0.36503333333333332</v>
      </c>
      <c r="K638" s="472">
        <v>0.44336666666666663</v>
      </c>
      <c r="L638" s="472">
        <v>0.58906666666666663</v>
      </c>
      <c r="M638" s="472">
        <v>0.48410000000000003</v>
      </c>
      <c r="N638" s="471">
        <f t="shared" si="30"/>
        <v>0.47039166666666665</v>
      </c>
      <c r="O638" s="472">
        <v>0.36503333333333332</v>
      </c>
      <c r="P638" s="472">
        <v>0.44336666666666663</v>
      </c>
      <c r="Q638" s="472">
        <v>0.58906666666666663</v>
      </c>
      <c r="R638" s="472">
        <v>0.48410000000000003</v>
      </c>
      <c r="S638" s="152">
        <v>0.01</v>
      </c>
      <c r="T638" s="152">
        <v>0.02</v>
      </c>
      <c r="U638" s="477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4" t="s">
        <v>24</v>
      </c>
    </row>
    <row r="639" spans="1:27" ht="14.45" hidden="1">
      <c r="A639" s="24">
        <v>1638</v>
      </c>
      <c r="B639" s="24">
        <v>1638</v>
      </c>
      <c r="C639" s="475" t="s">
        <v>1035</v>
      </c>
      <c r="D639" t="s">
        <v>154</v>
      </c>
      <c r="E639" s="476">
        <v>3</v>
      </c>
      <c r="F639" s="470">
        <v>12</v>
      </c>
      <c r="G639">
        <v>1</v>
      </c>
      <c r="H639">
        <v>1</v>
      </c>
      <c r="I639" s="471">
        <f t="shared" si="29"/>
        <v>0.47039166666666665</v>
      </c>
      <c r="J639" s="472">
        <v>0.36503333333333332</v>
      </c>
      <c r="K639" s="472">
        <v>0.44336666666666663</v>
      </c>
      <c r="L639" s="472">
        <v>0.58906666666666663</v>
      </c>
      <c r="M639" s="472">
        <v>0.48410000000000003</v>
      </c>
      <c r="N639" s="471">
        <f t="shared" si="30"/>
        <v>0.47039166666666665</v>
      </c>
      <c r="O639" s="472">
        <v>0.36503333333333332</v>
      </c>
      <c r="P639" s="472">
        <v>0.44336666666666663</v>
      </c>
      <c r="Q639" s="472">
        <v>0.58906666666666663</v>
      </c>
      <c r="R639" s="472">
        <v>0.48410000000000003</v>
      </c>
      <c r="S639" s="152">
        <v>0.01</v>
      </c>
      <c r="T639" s="152">
        <v>0.02</v>
      </c>
      <c r="U639" s="477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4" t="s">
        <v>24</v>
      </c>
    </row>
    <row r="640" spans="1:27" ht="14.45" hidden="1">
      <c r="A640" s="24">
        <v>1639</v>
      </c>
      <c r="B640" s="24">
        <v>1639</v>
      </c>
      <c r="C640" s="475" t="s">
        <v>1036</v>
      </c>
      <c r="D640" t="s">
        <v>154</v>
      </c>
      <c r="E640" s="476">
        <v>3</v>
      </c>
      <c r="F640" s="470">
        <v>8</v>
      </c>
      <c r="G640">
        <v>1</v>
      </c>
      <c r="H640">
        <v>1</v>
      </c>
      <c r="I640" s="471">
        <f t="shared" si="29"/>
        <v>0.47039166666666665</v>
      </c>
      <c r="J640" s="472">
        <v>0.36503333333333332</v>
      </c>
      <c r="K640" s="472">
        <v>0.44336666666666663</v>
      </c>
      <c r="L640" s="472">
        <v>0.58906666666666663</v>
      </c>
      <c r="M640" s="472">
        <v>0.48410000000000003</v>
      </c>
      <c r="N640" s="471">
        <f t="shared" si="30"/>
        <v>0.47039166666666665</v>
      </c>
      <c r="O640" s="472">
        <v>0.36503333333333332</v>
      </c>
      <c r="P640" s="472">
        <v>0.44336666666666663</v>
      </c>
      <c r="Q640" s="472">
        <v>0.58906666666666663</v>
      </c>
      <c r="R640" s="472">
        <v>0.48410000000000003</v>
      </c>
      <c r="S640" s="152">
        <v>0.01</v>
      </c>
      <c r="T640" s="152">
        <v>0.02</v>
      </c>
      <c r="U640" s="477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4" t="s">
        <v>24</v>
      </c>
    </row>
    <row r="641" spans="1:27" ht="14.45" hidden="1">
      <c r="A641" s="24">
        <v>1640</v>
      </c>
      <c r="B641" s="24">
        <v>1640</v>
      </c>
      <c r="C641" s="475" t="s">
        <v>1037</v>
      </c>
      <c r="D641" t="s">
        <v>154</v>
      </c>
      <c r="E641" s="476">
        <v>3</v>
      </c>
      <c r="F641" s="470">
        <v>30</v>
      </c>
      <c r="G641">
        <v>1</v>
      </c>
      <c r="H641">
        <v>1</v>
      </c>
      <c r="I641" s="471">
        <f t="shared" si="29"/>
        <v>0.47039166666666665</v>
      </c>
      <c r="J641" s="472">
        <v>0.36503333333333332</v>
      </c>
      <c r="K641" s="472">
        <v>0.44336666666666663</v>
      </c>
      <c r="L641" s="472">
        <v>0.58906666666666663</v>
      </c>
      <c r="M641" s="472">
        <v>0.48410000000000003</v>
      </c>
      <c r="N641" s="471">
        <f t="shared" si="30"/>
        <v>0.47039166666666665</v>
      </c>
      <c r="O641" s="472">
        <v>0.36503333333333332</v>
      </c>
      <c r="P641" s="472">
        <v>0.44336666666666663</v>
      </c>
      <c r="Q641" s="472">
        <v>0.58906666666666663</v>
      </c>
      <c r="R641" s="472">
        <v>0.48410000000000003</v>
      </c>
      <c r="S641" s="152">
        <v>0.01</v>
      </c>
      <c r="T641" s="152">
        <v>0.02</v>
      </c>
      <c r="U641" s="477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4" t="s">
        <v>24</v>
      </c>
    </row>
    <row r="642" spans="1:27" ht="14.45" hidden="1">
      <c r="A642" s="24">
        <v>1641</v>
      </c>
      <c r="B642" s="24">
        <v>1641</v>
      </c>
      <c r="C642" s="475" t="s">
        <v>1038</v>
      </c>
      <c r="D642" t="s">
        <v>154</v>
      </c>
      <c r="E642" s="476">
        <v>3</v>
      </c>
      <c r="F642" s="470">
        <v>10</v>
      </c>
      <c r="G642">
        <v>1</v>
      </c>
      <c r="H642">
        <v>1</v>
      </c>
      <c r="I642" s="471">
        <f t="shared" ref="I642:I705" si="35">AVERAGE(J642:M642)</f>
        <v>0.47039166666666665</v>
      </c>
      <c r="J642" s="472">
        <v>0.36503333333333332</v>
      </c>
      <c r="K642" s="472">
        <v>0.44336666666666663</v>
      </c>
      <c r="L642" s="472">
        <v>0.58906666666666663</v>
      </c>
      <c r="M642" s="472">
        <v>0.48410000000000003</v>
      </c>
      <c r="N642" s="471">
        <f t="shared" ref="N642:N705" si="36">AVERAGE(O642:R642)</f>
        <v>0.47039166666666665</v>
      </c>
      <c r="O642" s="472">
        <v>0.36503333333333332</v>
      </c>
      <c r="P642" s="472">
        <v>0.44336666666666663</v>
      </c>
      <c r="Q642" s="472">
        <v>0.58906666666666663</v>
      </c>
      <c r="R642" s="472">
        <v>0.48410000000000003</v>
      </c>
      <c r="S642" s="152">
        <v>0.01</v>
      </c>
      <c r="T642" s="152">
        <v>0.02</v>
      </c>
      <c r="U642" s="477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4" t="s">
        <v>24</v>
      </c>
    </row>
    <row r="643" spans="1:27" ht="14.45" hidden="1">
      <c r="A643" s="24">
        <v>1642</v>
      </c>
      <c r="B643" s="24">
        <v>1642</v>
      </c>
      <c r="C643" s="475" t="s">
        <v>1039</v>
      </c>
      <c r="D643" t="s">
        <v>154</v>
      </c>
      <c r="E643" s="476">
        <v>3</v>
      </c>
      <c r="F643" s="470">
        <v>8</v>
      </c>
      <c r="G643">
        <v>1</v>
      </c>
      <c r="H643">
        <v>1</v>
      </c>
      <c r="I643" s="471">
        <f t="shared" si="35"/>
        <v>0.47039166666666665</v>
      </c>
      <c r="J643" s="472">
        <v>0.36503333333333332</v>
      </c>
      <c r="K643" s="472">
        <v>0.44336666666666663</v>
      </c>
      <c r="L643" s="472">
        <v>0.58906666666666663</v>
      </c>
      <c r="M643" s="472">
        <v>0.48410000000000003</v>
      </c>
      <c r="N643" s="471">
        <f t="shared" si="36"/>
        <v>0.47039166666666665</v>
      </c>
      <c r="O643" s="472">
        <v>0.36503333333333332</v>
      </c>
      <c r="P643" s="472">
        <v>0.44336666666666663</v>
      </c>
      <c r="Q643" s="472">
        <v>0.58906666666666663</v>
      </c>
      <c r="R643" s="472">
        <v>0.48410000000000003</v>
      </c>
      <c r="S643" s="152">
        <v>0.01</v>
      </c>
      <c r="T643" s="152">
        <v>0.02</v>
      </c>
      <c r="U643" s="477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4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8" t="s">
        <v>1040</v>
      </c>
      <c r="D644" t="s">
        <v>148</v>
      </c>
      <c r="E644" s="469">
        <v>1</v>
      </c>
      <c r="F644" s="470">
        <v>0</v>
      </c>
      <c r="G644">
        <v>1</v>
      </c>
      <c r="H644">
        <v>1</v>
      </c>
      <c r="I644" s="471">
        <f t="shared" si="35"/>
        <v>0.32845968612834514</v>
      </c>
      <c r="J644" s="152">
        <v>3.8473756479098807E-2</v>
      </c>
      <c r="K644" s="152">
        <v>0.39358026214566905</v>
      </c>
      <c r="L644" s="152">
        <v>0.53857526864315253</v>
      </c>
      <c r="M644" s="152">
        <v>0.3432094572454602</v>
      </c>
      <c r="N644" s="471">
        <f t="shared" si="36"/>
        <v>0.32845968612834514</v>
      </c>
      <c r="O644" s="152">
        <v>3.8473756479098807E-2</v>
      </c>
      <c r="P644" s="152">
        <v>0.39358026214566905</v>
      </c>
      <c r="Q644" s="152">
        <v>0.53857526864315253</v>
      </c>
      <c r="R644" s="152">
        <v>0.3432094572454602</v>
      </c>
      <c r="S644" s="152">
        <v>0.03</v>
      </c>
      <c r="T644" s="152">
        <v>0</v>
      </c>
      <c r="U644" s="473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4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8" t="s">
        <v>1041</v>
      </c>
      <c r="D645" t="s">
        <v>156</v>
      </c>
      <c r="E645" s="469">
        <v>4</v>
      </c>
      <c r="F645" s="470">
        <v>23.970037453183515</v>
      </c>
      <c r="G645">
        <v>1</v>
      </c>
      <c r="H645">
        <v>1</v>
      </c>
      <c r="I645" s="471">
        <f t="shared" si="35"/>
        <v>0.32845968612834514</v>
      </c>
      <c r="J645" s="152">
        <v>3.8473756479098807E-2</v>
      </c>
      <c r="K645" s="152">
        <v>0.39358026214566905</v>
      </c>
      <c r="L645" s="152">
        <v>0.53857526864315253</v>
      </c>
      <c r="M645" s="152">
        <v>0.3432094572454602</v>
      </c>
      <c r="N645" s="471">
        <f t="shared" si="36"/>
        <v>0.32845968612834514</v>
      </c>
      <c r="O645" s="152">
        <v>3.8473756479098807E-2</v>
      </c>
      <c r="P645" s="152">
        <v>0.39358026214566905</v>
      </c>
      <c r="Q645" s="152">
        <v>0.53857526864315253</v>
      </c>
      <c r="R645" s="152">
        <v>0.3432094572454602</v>
      </c>
      <c r="S645" s="152">
        <v>0.03</v>
      </c>
      <c r="T645" s="152">
        <v>0</v>
      </c>
      <c r="U645" s="473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4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8" t="s">
        <v>1042</v>
      </c>
      <c r="D646" t="s">
        <v>156</v>
      </c>
      <c r="E646" s="469">
        <v>4</v>
      </c>
      <c r="F646" s="470">
        <v>56.029962546816485</v>
      </c>
      <c r="G646">
        <v>1</v>
      </c>
      <c r="H646">
        <v>1</v>
      </c>
      <c r="I646" s="471">
        <f t="shared" si="35"/>
        <v>0.32845968612834514</v>
      </c>
      <c r="J646" s="152">
        <v>3.8473756479098807E-2</v>
      </c>
      <c r="K646" s="152">
        <v>0.39358026214566905</v>
      </c>
      <c r="L646" s="152">
        <v>0.53857526864315253</v>
      </c>
      <c r="M646" s="152">
        <v>0.3432094572454602</v>
      </c>
      <c r="N646" s="471">
        <f t="shared" si="36"/>
        <v>0.32845968612834514</v>
      </c>
      <c r="O646" s="152">
        <v>3.8473756479098807E-2</v>
      </c>
      <c r="P646" s="152">
        <v>0.39358026214566905</v>
      </c>
      <c r="Q646" s="152">
        <v>0.53857526864315253</v>
      </c>
      <c r="R646" s="152">
        <v>0.3432094572454602</v>
      </c>
      <c r="S646" s="152">
        <v>0.03</v>
      </c>
      <c r="T646" s="152">
        <v>0</v>
      </c>
      <c r="U646" s="473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4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8" t="s">
        <v>1043</v>
      </c>
      <c r="D647" t="s">
        <v>148</v>
      </c>
      <c r="E647" s="469">
        <v>1</v>
      </c>
      <c r="F647" s="470">
        <v>10.147839940828401</v>
      </c>
      <c r="G647">
        <v>1</v>
      </c>
      <c r="H647">
        <v>1</v>
      </c>
      <c r="I647" s="471">
        <f t="shared" si="35"/>
        <v>0.32845968612834514</v>
      </c>
      <c r="J647" s="152">
        <v>3.8473756479098807E-2</v>
      </c>
      <c r="K647" s="152">
        <v>0.39358026214566905</v>
      </c>
      <c r="L647" s="152">
        <v>0.53857526864315253</v>
      </c>
      <c r="M647" s="152">
        <v>0.3432094572454602</v>
      </c>
      <c r="N647" s="471">
        <f t="shared" si="36"/>
        <v>0.32845968612834514</v>
      </c>
      <c r="O647" s="152">
        <v>3.8473756479098807E-2</v>
      </c>
      <c r="P647" s="152">
        <v>0.39358026214566905</v>
      </c>
      <c r="Q647" s="152">
        <v>0.53857526864315253</v>
      </c>
      <c r="R647" s="152">
        <v>0.3432094572454602</v>
      </c>
      <c r="S647" s="152">
        <v>0.03</v>
      </c>
      <c r="T647" s="152">
        <v>0</v>
      </c>
      <c r="U647" s="473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4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8" t="s">
        <v>1044</v>
      </c>
      <c r="D648" t="s">
        <v>148</v>
      </c>
      <c r="E648" s="469">
        <v>1</v>
      </c>
      <c r="F648" s="470">
        <v>24.852160059171599</v>
      </c>
      <c r="G648">
        <v>1</v>
      </c>
      <c r="H648">
        <v>1</v>
      </c>
      <c r="I648" s="471">
        <f t="shared" si="35"/>
        <v>0.32845968612834514</v>
      </c>
      <c r="J648" s="152">
        <v>3.8473756479098807E-2</v>
      </c>
      <c r="K648" s="152">
        <v>0.39358026214566905</v>
      </c>
      <c r="L648" s="152">
        <v>0.53857526864315253</v>
      </c>
      <c r="M648" s="152">
        <v>0.3432094572454602</v>
      </c>
      <c r="N648" s="471">
        <f t="shared" si="36"/>
        <v>0.32845968612834514</v>
      </c>
      <c r="O648" s="152">
        <v>3.8473756479098807E-2</v>
      </c>
      <c r="P648" s="152">
        <v>0.39358026214566905</v>
      </c>
      <c r="Q648" s="152">
        <v>0.53857526864315253</v>
      </c>
      <c r="R648" s="152">
        <v>0.3432094572454602</v>
      </c>
      <c r="S648" s="152">
        <v>0.03</v>
      </c>
      <c r="T648" s="152">
        <v>0</v>
      </c>
      <c r="U648" s="473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4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8" t="s">
        <v>1045</v>
      </c>
      <c r="D649" t="s">
        <v>148</v>
      </c>
      <c r="E649" s="469">
        <v>1</v>
      </c>
      <c r="F649" s="470">
        <v>32</v>
      </c>
      <c r="G649">
        <v>1</v>
      </c>
      <c r="H649">
        <v>1</v>
      </c>
      <c r="I649" s="471">
        <f t="shared" si="35"/>
        <v>0.32845968612834514</v>
      </c>
      <c r="J649" s="152">
        <v>3.8473756479098807E-2</v>
      </c>
      <c r="K649" s="152">
        <v>0.39358026214566905</v>
      </c>
      <c r="L649" s="152">
        <v>0.53857526864315253</v>
      </c>
      <c r="M649" s="152">
        <v>0.3432094572454602</v>
      </c>
      <c r="N649" s="471">
        <f t="shared" si="36"/>
        <v>0.32845968612834514</v>
      </c>
      <c r="O649" s="152">
        <v>3.8473756479098807E-2</v>
      </c>
      <c r="P649" s="152">
        <v>0.39358026214566905</v>
      </c>
      <c r="Q649" s="152">
        <v>0.53857526864315253</v>
      </c>
      <c r="R649" s="152">
        <v>0.3432094572454602</v>
      </c>
      <c r="S649" s="152">
        <v>0.03</v>
      </c>
      <c r="T649" s="152">
        <v>0</v>
      </c>
      <c r="U649" s="473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4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8" t="s">
        <v>1046</v>
      </c>
      <c r="D650" t="s">
        <v>148</v>
      </c>
      <c r="E650" s="469">
        <v>1</v>
      </c>
      <c r="F650" s="470">
        <v>0</v>
      </c>
      <c r="G650">
        <v>1</v>
      </c>
      <c r="H650">
        <v>1</v>
      </c>
      <c r="I650" s="471">
        <f t="shared" si="35"/>
        <v>0.32845968612834514</v>
      </c>
      <c r="J650" s="152">
        <v>3.8473756479098807E-2</v>
      </c>
      <c r="K650" s="152">
        <v>0.39358026214566905</v>
      </c>
      <c r="L650" s="152">
        <v>0.53857526864315253</v>
      </c>
      <c r="M650" s="152">
        <v>0.3432094572454602</v>
      </c>
      <c r="N650" s="471">
        <f t="shared" si="36"/>
        <v>0.32845968612834514</v>
      </c>
      <c r="O650" s="152">
        <v>3.8473756479098807E-2</v>
      </c>
      <c r="P650" s="152">
        <v>0.39358026214566905</v>
      </c>
      <c r="Q650" s="152">
        <v>0.53857526864315253</v>
      </c>
      <c r="R650" s="152">
        <v>0.3432094572454602</v>
      </c>
      <c r="S650" s="152">
        <v>0.03</v>
      </c>
      <c r="T650" s="152">
        <v>0</v>
      </c>
      <c r="U650" s="473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4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8" t="s">
        <v>1047</v>
      </c>
      <c r="D651" t="s">
        <v>154</v>
      </c>
      <c r="E651" s="469">
        <v>3</v>
      </c>
      <c r="F651" s="470">
        <v>25</v>
      </c>
      <c r="G651">
        <v>1</v>
      </c>
      <c r="H651">
        <v>1</v>
      </c>
      <c r="I651" s="471">
        <f t="shared" si="35"/>
        <v>0.32845968612834514</v>
      </c>
      <c r="J651" s="152">
        <v>3.8473756479098807E-2</v>
      </c>
      <c r="K651" s="152">
        <v>0.39358026214566905</v>
      </c>
      <c r="L651" s="152">
        <v>0.53857526864315253</v>
      </c>
      <c r="M651" s="152">
        <v>0.3432094572454602</v>
      </c>
      <c r="N651" s="471">
        <f t="shared" si="36"/>
        <v>0.32845968612834514</v>
      </c>
      <c r="O651" s="152">
        <v>3.8473756479098807E-2</v>
      </c>
      <c r="P651" s="152">
        <v>0.39358026214566905</v>
      </c>
      <c r="Q651" s="152">
        <v>0.53857526864315253</v>
      </c>
      <c r="R651" s="152">
        <v>0.3432094572454602</v>
      </c>
      <c r="S651" s="152">
        <v>0.03</v>
      </c>
      <c r="T651" s="152">
        <v>0</v>
      </c>
      <c r="U651" s="473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4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8" t="s">
        <v>1048</v>
      </c>
      <c r="D652" t="s">
        <v>154</v>
      </c>
      <c r="E652" s="469">
        <v>3</v>
      </c>
      <c r="F652" s="470">
        <v>0</v>
      </c>
      <c r="G652">
        <v>1</v>
      </c>
      <c r="H652">
        <v>1</v>
      </c>
      <c r="I652" s="471">
        <f t="shared" si="35"/>
        <v>0.32845968612834514</v>
      </c>
      <c r="J652" s="152">
        <v>3.8473756479098807E-2</v>
      </c>
      <c r="K652" s="152">
        <v>0.39358026214566905</v>
      </c>
      <c r="L652" s="152">
        <v>0.53857526864315253</v>
      </c>
      <c r="M652" s="152">
        <v>0.3432094572454602</v>
      </c>
      <c r="N652" s="471">
        <f t="shared" si="36"/>
        <v>0.32845968612834514</v>
      </c>
      <c r="O652" s="152">
        <v>3.8473756479098807E-2</v>
      </c>
      <c r="P652" s="152">
        <v>0.39358026214566905</v>
      </c>
      <c r="Q652" s="152">
        <v>0.53857526864315253</v>
      </c>
      <c r="R652" s="152">
        <v>0.3432094572454602</v>
      </c>
      <c r="S652" s="152">
        <v>0.03</v>
      </c>
      <c r="T652" s="152">
        <v>0</v>
      </c>
      <c r="U652" s="473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4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8" t="s">
        <v>1049</v>
      </c>
      <c r="D653" t="s">
        <v>151</v>
      </c>
      <c r="E653" s="469">
        <v>2</v>
      </c>
      <c r="F653" s="470">
        <v>10</v>
      </c>
      <c r="G653">
        <v>1</v>
      </c>
      <c r="H653">
        <v>1</v>
      </c>
      <c r="I653" s="471">
        <f t="shared" si="35"/>
        <v>0.32845968612834514</v>
      </c>
      <c r="J653" s="152">
        <v>3.8473756479098807E-2</v>
      </c>
      <c r="K653" s="152">
        <v>0.39358026214566905</v>
      </c>
      <c r="L653" s="152">
        <v>0.53857526864315253</v>
      </c>
      <c r="M653" s="152">
        <v>0.3432094572454602</v>
      </c>
      <c r="N653" s="471">
        <f t="shared" si="36"/>
        <v>0.32845968612834514</v>
      </c>
      <c r="O653" s="152">
        <v>3.8473756479098807E-2</v>
      </c>
      <c r="P653" s="152">
        <v>0.39358026214566905</v>
      </c>
      <c r="Q653" s="152">
        <v>0.53857526864315253</v>
      </c>
      <c r="R653" s="152">
        <v>0.3432094572454602</v>
      </c>
      <c r="S653" s="152">
        <v>0.03</v>
      </c>
      <c r="T653" s="152">
        <v>0</v>
      </c>
      <c r="U653" s="473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4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8" t="s">
        <v>1050</v>
      </c>
      <c r="D654" t="s">
        <v>151</v>
      </c>
      <c r="E654" s="469">
        <v>2</v>
      </c>
      <c r="F654" s="470">
        <v>0</v>
      </c>
      <c r="G654">
        <v>1</v>
      </c>
      <c r="H654">
        <v>1</v>
      </c>
      <c r="I654" s="471">
        <f t="shared" si="35"/>
        <v>0.32845968612834514</v>
      </c>
      <c r="J654" s="152">
        <v>3.8473756479098807E-2</v>
      </c>
      <c r="K654" s="152">
        <v>0.39358026214566905</v>
      </c>
      <c r="L654" s="152">
        <v>0.53857526864315253</v>
      </c>
      <c r="M654" s="152">
        <v>0.3432094572454602</v>
      </c>
      <c r="N654" s="471">
        <f t="shared" si="36"/>
        <v>0.32845968612834514</v>
      </c>
      <c r="O654" s="152">
        <v>3.8473756479098807E-2</v>
      </c>
      <c r="P654" s="152">
        <v>0.39358026214566905</v>
      </c>
      <c r="Q654" s="152">
        <v>0.53857526864315253</v>
      </c>
      <c r="R654" s="152">
        <v>0.3432094572454602</v>
      </c>
      <c r="S654" s="152">
        <v>0.03</v>
      </c>
      <c r="T654" s="152">
        <v>0</v>
      </c>
      <c r="U654" s="473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4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8" t="s">
        <v>1051</v>
      </c>
      <c r="D655" t="s">
        <v>148</v>
      </c>
      <c r="E655" s="469">
        <v>1</v>
      </c>
      <c r="F655" s="470">
        <v>25</v>
      </c>
      <c r="G655">
        <v>1</v>
      </c>
      <c r="H655">
        <v>1</v>
      </c>
      <c r="I655" s="471">
        <f t="shared" si="35"/>
        <v>0.32845968612834514</v>
      </c>
      <c r="J655" s="152">
        <v>3.8473756479098807E-2</v>
      </c>
      <c r="K655" s="152">
        <v>0.39358026214566905</v>
      </c>
      <c r="L655" s="152">
        <v>0.53857526864315253</v>
      </c>
      <c r="M655" s="152">
        <v>0.3432094572454602</v>
      </c>
      <c r="N655" s="471">
        <f t="shared" si="36"/>
        <v>0.32845968612834514</v>
      </c>
      <c r="O655" s="152">
        <v>3.8473756479098807E-2</v>
      </c>
      <c r="P655" s="152">
        <v>0.39358026214566905</v>
      </c>
      <c r="Q655" s="152">
        <v>0.53857526864315253</v>
      </c>
      <c r="R655" s="152">
        <v>0.3432094572454602</v>
      </c>
      <c r="S655" s="152">
        <v>0.03</v>
      </c>
      <c r="T655" s="152">
        <v>0</v>
      </c>
      <c r="U655" s="473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4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8" t="s">
        <v>1052</v>
      </c>
      <c r="D656" t="s">
        <v>148</v>
      </c>
      <c r="E656" s="469">
        <v>1</v>
      </c>
      <c r="F656" s="470">
        <v>0</v>
      </c>
      <c r="G656">
        <v>1</v>
      </c>
      <c r="H656">
        <v>1</v>
      </c>
      <c r="I656" s="471">
        <f t="shared" si="35"/>
        <v>0.32845968612834514</v>
      </c>
      <c r="J656" s="152">
        <v>3.8473756479098807E-2</v>
      </c>
      <c r="K656" s="152">
        <v>0.39358026214566905</v>
      </c>
      <c r="L656" s="152">
        <v>0.53857526864315253</v>
      </c>
      <c r="M656" s="152">
        <v>0.3432094572454602</v>
      </c>
      <c r="N656" s="471">
        <f t="shared" si="36"/>
        <v>0.32845968612834514</v>
      </c>
      <c r="O656" s="152">
        <v>3.8473756479098807E-2</v>
      </c>
      <c r="P656" s="152">
        <v>0.39358026214566905</v>
      </c>
      <c r="Q656" s="152">
        <v>0.53857526864315253</v>
      </c>
      <c r="R656" s="152">
        <v>0.3432094572454602</v>
      </c>
      <c r="S656" s="152">
        <v>0.03</v>
      </c>
      <c r="T656" s="152">
        <v>0</v>
      </c>
      <c r="U656" s="473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4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8" t="s">
        <v>1053</v>
      </c>
      <c r="D657" t="s">
        <v>148</v>
      </c>
      <c r="E657" s="469">
        <v>1</v>
      </c>
      <c r="F657" s="470">
        <v>5</v>
      </c>
      <c r="G657">
        <v>1</v>
      </c>
      <c r="H657">
        <v>1</v>
      </c>
      <c r="I657" s="471">
        <f t="shared" si="35"/>
        <v>0.32845968612834514</v>
      </c>
      <c r="J657" s="152">
        <v>3.8473756479098807E-2</v>
      </c>
      <c r="K657" s="152">
        <v>0.39358026214566905</v>
      </c>
      <c r="L657" s="152">
        <v>0.53857526864315253</v>
      </c>
      <c r="M657" s="152">
        <v>0.3432094572454602</v>
      </c>
      <c r="N657" s="471">
        <f t="shared" si="36"/>
        <v>0.32845968612834514</v>
      </c>
      <c r="O657" s="152">
        <v>3.8473756479098807E-2</v>
      </c>
      <c r="P657" s="152">
        <v>0.39358026214566905</v>
      </c>
      <c r="Q657" s="152">
        <v>0.53857526864315253</v>
      </c>
      <c r="R657" s="152">
        <v>0.3432094572454602</v>
      </c>
      <c r="S657" s="152">
        <v>0.03</v>
      </c>
      <c r="T657" s="152">
        <v>0</v>
      </c>
      <c r="U657" s="473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4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8" t="s">
        <v>1054</v>
      </c>
      <c r="D658" t="s">
        <v>148</v>
      </c>
      <c r="E658" s="469">
        <v>1</v>
      </c>
      <c r="F658" s="470">
        <v>0</v>
      </c>
      <c r="G658">
        <v>1</v>
      </c>
      <c r="H658">
        <v>1</v>
      </c>
      <c r="I658" s="471">
        <f t="shared" si="35"/>
        <v>0.32845968612834514</v>
      </c>
      <c r="J658" s="152">
        <v>3.8473756479098807E-2</v>
      </c>
      <c r="K658" s="152">
        <v>0.39358026214566905</v>
      </c>
      <c r="L658" s="152">
        <v>0.53857526864315253</v>
      </c>
      <c r="M658" s="152">
        <v>0.3432094572454602</v>
      </c>
      <c r="N658" s="471">
        <f t="shared" si="36"/>
        <v>0.32845968612834514</v>
      </c>
      <c r="O658" s="152">
        <v>3.8473756479098807E-2</v>
      </c>
      <c r="P658" s="152">
        <v>0.39358026214566905</v>
      </c>
      <c r="Q658" s="152">
        <v>0.53857526864315253</v>
      </c>
      <c r="R658" s="152">
        <v>0.3432094572454602</v>
      </c>
      <c r="S658" s="152">
        <v>0.03</v>
      </c>
      <c r="T658" s="152">
        <v>0</v>
      </c>
      <c r="U658" s="473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4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5" t="s">
        <v>1055</v>
      </c>
      <c r="D659" t="s">
        <v>151</v>
      </c>
      <c r="E659" s="476">
        <v>2</v>
      </c>
      <c r="F659" s="470">
        <v>3</v>
      </c>
      <c r="G659">
        <v>1</v>
      </c>
      <c r="H659">
        <v>1</v>
      </c>
      <c r="I659" s="471">
        <f t="shared" si="35"/>
        <v>0.40033333333333337</v>
      </c>
      <c r="J659" s="152">
        <v>0.3706666666666667</v>
      </c>
      <c r="K659" s="152">
        <v>0.3666666666666667</v>
      </c>
      <c r="L659" s="152">
        <v>0.44799999999999995</v>
      </c>
      <c r="M659" s="152">
        <v>0.41600000000000009</v>
      </c>
      <c r="N659" s="471">
        <f t="shared" si="36"/>
        <v>0.40033333333333337</v>
      </c>
      <c r="O659" s="152">
        <v>0.3706666666666667</v>
      </c>
      <c r="P659" s="152">
        <v>0.3666666666666667</v>
      </c>
      <c r="Q659" s="152">
        <v>0.44799999999999995</v>
      </c>
      <c r="R659" s="152">
        <v>0.41600000000000009</v>
      </c>
      <c r="S659" s="152">
        <v>0.01</v>
      </c>
      <c r="T659" s="152">
        <v>0.02</v>
      </c>
      <c r="U659" s="477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4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8" t="s">
        <v>1056</v>
      </c>
      <c r="D660" t="s">
        <v>148</v>
      </c>
      <c r="E660" s="469">
        <v>1</v>
      </c>
      <c r="F660" s="470">
        <v>9.5754716981132049</v>
      </c>
      <c r="G660">
        <v>1</v>
      </c>
      <c r="H660">
        <v>1</v>
      </c>
      <c r="I660" s="471">
        <f t="shared" si="35"/>
        <v>0.32845968612834514</v>
      </c>
      <c r="J660" s="152">
        <v>3.8473756479098807E-2</v>
      </c>
      <c r="K660" s="152">
        <v>0.39358026214566905</v>
      </c>
      <c r="L660" s="152">
        <v>0.53857526864315253</v>
      </c>
      <c r="M660" s="152">
        <v>0.3432094572454602</v>
      </c>
      <c r="N660" s="471">
        <f t="shared" si="36"/>
        <v>0.32845968612834514</v>
      </c>
      <c r="O660" s="152">
        <v>3.8473756479098807E-2</v>
      </c>
      <c r="P660" s="152">
        <v>0.39358026214566905</v>
      </c>
      <c r="Q660" s="152">
        <v>0.53857526864315253</v>
      </c>
      <c r="R660" s="152">
        <v>0.3432094572454602</v>
      </c>
      <c r="S660" s="152">
        <v>0.03</v>
      </c>
      <c r="T660" s="152">
        <v>0</v>
      </c>
      <c r="U660" s="473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4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5" t="s">
        <v>1057</v>
      </c>
      <c r="D661" t="s">
        <v>151</v>
      </c>
      <c r="E661" s="476">
        <v>2</v>
      </c>
      <c r="F661" s="470">
        <v>9</v>
      </c>
      <c r="G661">
        <v>1</v>
      </c>
      <c r="H661">
        <v>1</v>
      </c>
      <c r="I661" s="471">
        <f t="shared" si="35"/>
        <v>0.40033333333333337</v>
      </c>
      <c r="J661" s="152">
        <v>0.3706666666666667</v>
      </c>
      <c r="K661" s="152">
        <v>0.3666666666666667</v>
      </c>
      <c r="L661" s="152">
        <v>0.44799999999999995</v>
      </c>
      <c r="M661" s="152">
        <v>0.41600000000000009</v>
      </c>
      <c r="N661" s="471">
        <f t="shared" si="36"/>
        <v>0.40033333333333337</v>
      </c>
      <c r="O661" s="152">
        <v>0.3706666666666667</v>
      </c>
      <c r="P661" s="152">
        <v>0.3666666666666667</v>
      </c>
      <c r="Q661" s="152">
        <v>0.44799999999999995</v>
      </c>
      <c r="R661" s="152">
        <v>0.41600000000000009</v>
      </c>
      <c r="S661" s="152">
        <v>0.01</v>
      </c>
      <c r="T661" s="152">
        <v>0.02</v>
      </c>
      <c r="U661" s="477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4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5" t="s">
        <v>1058</v>
      </c>
      <c r="D662" t="s">
        <v>151</v>
      </c>
      <c r="E662" s="476">
        <v>2</v>
      </c>
      <c r="F662" s="470">
        <v>9</v>
      </c>
      <c r="G662">
        <v>1</v>
      </c>
      <c r="H662">
        <v>1</v>
      </c>
      <c r="I662" s="471">
        <f t="shared" si="35"/>
        <v>0.40033333333333337</v>
      </c>
      <c r="J662" s="152">
        <v>0.3706666666666667</v>
      </c>
      <c r="K662" s="152">
        <v>0.3666666666666667</v>
      </c>
      <c r="L662" s="152">
        <v>0.44799999999999995</v>
      </c>
      <c r="M662" s="152">
        <v>0.41600000000000009</v>
      </c>
      <c r="N662" s="471">
        <f t="shared" si="36"/>
        <v>0.40033333333333337</v>
      </c>
      <c r="O662" s="152">
        <v>0.3706666666666667</v>
      </c>
      <c r="P662" s="152">
        <v>0.3666666666666667</v>
      </c>
      <c r="Q662" s="152">
        <v>0.44799999999999995</v>
      </c>
      <c r="R662" s="152">
        <v>0.41600000000000009</v>
      </c>
      <c r="S662" s="152">
        <v>0.01</v>
      </c>
      <c r="T662" s="152">
        <v>0.02</v>
      </c>
      <c r="U662" s="477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4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5" t="s">
        <v>1059</v>
      </c>
      <c r="D663" t="s">
        <v>151</v>
      </c>
      <c r="E663" s="476">
        <v>2</v>
      </c>
      <c r="F663" s="470">
        <v>3</v>
      </c>
      <c r="G663">
        <v>1</v>
      </c>
      <c r="H663">
        <v>1</v>
      </c>
      <c r="I663" s="471">
        <f t="shared" si="35"/>
        <v>0.40033333333333337</v>
      </c>
      <c r="J663" s="152">
        <v>0.3706666666666667</v>
      </c>
      <c r="K663" s="152">
        <v>0.3666666666666667</v>
      </c>
      <c r="L663" s="152">
        <v>0.44799999999999995</v>
      </c>
      <c r="M663" s="152">
        <v>0.41600000000000009</v>
      </c>
      <c r="N663" s="471">
        <f t="shared" si="36"/>
        <v>0.40033333333333337</v>
      </c>
      <c r="O663" s="152">
        <v>0.3706666666666667</v>
      </c>
      <c r="P663" s="152">
        <v>0.3666666666666667</v>
      </c>
      <c r="Q663" s="152">
        <v>0.44799999999999995</v>
      </c>
      <c r="R663" s="152">
        <v>0.41600000000000009</v>
      </c>
      <c r="S663" s="152">
        <v>0.01</v>
      </c>
      <c r="T663" s="152">
        <v>0.02</v>
      </c>
      <c r="U663" s="477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4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5" t="s">
        <v>1060</v>
      </c>
      <c r="D664" t="s">
        <v>151</v>
      </c>
      <c r="E664" s="476">
        <v>2</v>
      </c>
      <c r="F664" s="470">
        <v>3</v>
      </c>
      <c r="G664">
        <v>1</v>
      </c>
      <c r="H664">
        <v>1</v>
      </c>
      <c r="I664" s="471">
        <f t="shared" si="35"/>
        <v>0.40033333333333337</v>
      </c>
      <c r="J664" s="152">
        <v>0.3706666666666667</v>
      </c>
      <c r="K664" s="152">
        <v>0.3666666666666667</v>
      </c>
      <c r="L664" s="152">
        <v>0.44799999999999995</v>
      </c>
      <c r="M664" s="152">
        <v>0.41600000000000009</v>
      </c>
      <c r="N664" s="471">
        <f t="shared" si="36"/>
        <v>0.40033333333333337</v>
      </c>
      <c r="O664" s="152">
        <v>0.3706666666666667</v>
      </c>
      <c r="P664" s="152">
        <v>0.3666666666666667</v>
      </c>
      <c r="Q664" s="152">
        <v>0.44799999999999995</v>
      </c>
      <c r="R664" s="152">
        <v>0.41600000000000009</v>
      </c>
      <c r="S664" s="152">
        <v>0.01</v>
      </c>
      <c r="T664" s="152">
        <v>0.02</v>
      </c>
      <c r="U664" s="477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4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5" t="s">
        <v>1061</v>
      </c>
      <c r="D665" t="s">
        <v>151</v>
      </c>
      <c r="E665" s="476">
        <v>2</v>
      </c>
      <c r="F665" s="470">
        <v>3</v>
      </c>
      <c r="G665">
        <v>1</v>
      </c>
      <c r="H665">
        <v>1</v>
      </c>
      <c r="I665" s="471">
        <f t="shared" si="35"/>
        <v>0.40033333333333337</v>
      </c>
      <c r="J665" s="152">
        <v>0.3706666666666667</v>
      </c>
      <c r="K665" s="152">
        <v>0.3666666666666667</v>
      </c>
      <c r="L665" s="152">
        <v>0.44799999999999995</v>
      </c>
      <c r="M665" s="152">
        <v>0.41600000000000009</v>
      </c>
      <c r="N665" s="471">
        <f t="shared" si="36"/>
        <v>0.40033333333333337</v>
      </c>
      <c r="O665" s="152">
        <v>0.3706666666666667</v>
      </c>
      <c r="P665" s="152">
        <v>0.3666666666666667</v>
      </c>
      <c r="Q665" s="152">
        <v>0.44799999999999995</v>
      </c>
      <c r="R665" s="152">
        <v>0.41600000000000009</v>
      </c>
      <c r="S665" s="152">
        <v>0.01</v>
      </c>
      <c r="T665" s="152">
        <v>0.02</v>
      </c>
      <c r="U665" s="477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4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5" t="s">
        <v>1062</v>
      </c>
      <c r="D666" t="s">
        <v>151</v>
      </c>
      <c r="E666" s="476">
        <v>2</v>
      </c>
      <c r="F666" s="470">
        <v>6</v>
      </c>
      <c r="G666">
        <v>1</v>
      </c>
      <c r="H666">
        <v>1</v>
      </c>
      <c r="I666" s="471">
        <f t="shared" si="35"/>
        <v>0.40033333333333337</v>
      </c>
      <c r="J666" s="152">
        <v>0.3706666666666667</v>
      </c>
      <c r="K666" s="152">
        <v>0.3666666666666667</v>
      </c>
      <c r="L666" s="152">
        <v>0.44799999999999995</v>
      </c>
      <c r="M666" s="152">
        <v>0.41600000000000009</v>
      </c>
      <c r="N666" s="471">
        <f t="shared" si="36"/>
        <v>0.40033333333333337</v>
      </c>
      <c r="O666" s="152">
        <v>0.3706666666666667</v>
      </c>
      <c r="P666" s="152">
        <v>0.3666666666666667</v>
      </c>
      <c r="Q666" s="152">
        <v>0.44799999999999995</v>
      </c>
      <c r="R666" s="152">
        <v>0.41600000000000009</v>
      </c>
      <c r="S666" s="152">
        <v>0.01</v>
      </c>
      <c r="T666" s="152">
        <v>0.02</v>
      </c>
      <c r="U666" s="477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4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8" t="s">
        <v>1063</v>
      </c>
      <c r="D667" t="s">
        <v>148</v>
      </c>
      <c r="E667" s="469">
        <v>1</v>
      </c>
      <c r="F667" s="470">
        <v>60.424528301886795</v>
      </c>
      <c r="G667">
        <v>1</v>
      </c>
      <c r="H667">
        <v>1</v>
      </c>
      <c r="I667" s="471">
        <f t="shared" si="35"/>
        <v>0.32845968612834514</v>
      </c>
      <c r="J667" s="152">
        <v>3.8473756479098807E-2</v>
      </c>
      <c r="K667" s="152">
        <v>0.39358026214566905</v>
      </c>
      <c r="L667" s="152">
        <v>0.53857526864315253</v>
      </c>
      <c r="M667" s="152">
        <v>0.3432094572454602</v>
      </c>
      <c r="N667" s="471">
        <f t="shared" si="36"/>
        <v>0.32845968612834514</v>
      </c>
      <c r="O667" s="152">
        <v>3.8473756479098807E-2</v>
      </c>
      <c r="P667" s="152">
        <v>0.39358026214566905</v>
      </c>
      <c r="Q667" s="152">
        <v>0.53857526864315253</v>
      </c>
      <c r="R667" s="152">
        <v>0.3432094572454602</v>
      </c>
      <c r="S667" s="152">
        <v>0.03</v>
      </c>
      <c r="T667" s="152">
        <v>0</v>
      </c>
      <c r="U667" s="473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4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8" t="s">
        <v>1064</v>
      </c>
      <c r="D668" t="s">
        <v>148</v>
      </c>
      <c r="E668" s="469">
        <v>1</v>
      </c>
      <c r="F668" s="470">
        <v>40.200000000000003</v>
      </c>
      <c r="G668">
        <v>1</v>
      </c>
      <c r="H668">
        <v>1</v>
      </c>
      <c r="I668" s="471">
        <f t="shared" si="35"/>
        <v>0.32845968612834514</v>
      </c>
      <c r="J668" s="152">
        <v>3.8473756479098807E-2</v>
      </c>
      <c r="K668" s="152">
        <v>0.39358026214566905</v>
      </c>
      <c r="L668" s="152">
        <v>0.53857526864315253</v>
      </c>
      <c r="M668" s="152">
        <v>0.3432094572454602</v>
      </c>
      <c r="N668" s="471">
        <f t="shared" si="36"/>
        <v>0.32845968612834514</v>
      </c>
      <c r="O668" s="152">
        <v>3.8473756479098807E-2</v>
      </c>
      <c r="P668" s="152">
        <v>0.39358026214566905</v>
      </c>
      <c r="Q668" s="152">
        <v>0.53857526864315253</v>
      </c>
      <c r="R668" s="152">
        <v>0.3432094572454602</v>
      </c>
      <c r="S668" s="152">
        <v>0.03</v>
      </c>
      <c r="T668" s="152">
        <v>0</v>
      </c>
      <c r="U668" s="473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4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5" t="s">
        <v>1065</v>
      </c>
      <c r="D669" t="s">
        <v>151</v>
      </c>
      <c r="E669" s="476">
        <v>2</v>
      </c>
      <c r="F669" s="470">
        <v>6</v>
      </c>
      <c r="G669">
        <v>1</v>
      </c>
      <c r="H669">
        <v>1</v>
      </c>
      <c r="I669" s="471">
        <f t="shared" si="35"/>
        <v>0.40033333333333337</v>
      </c>
      <c r="J669" s="152">
        <v>0.3706666666666667</v>
      </c>
      <c r="K669" s="152">
        <v>0.3666666666666667</v>
      </c>
      <c r="L669" s="152">
        <v>0.44799999999999995</v>
      </c>
      <c r="M669" s="152">
        <v>0.41600000000000009</v>
      </c>
      <c r="N669" s="471">
        <f t="shared" si="36"/>
        <v>0.40033333333333337</v>
      </c>
      <c r="O669" s="152">
        <v>0.3706666666666667</v>
      </c>
      <c r="P669" s="152">
        <v>0.3666666666666667</v>
      </c>
      <c r="Q669" s="152">
        <v>0.44799999999999995</v>
      </c>
      <c r="R669" s="152">
        <v>0.41600000000000009</v>
      </c>
      <c r="S669" s="152">
        <v>0.01</v>
      </c>
      <c r="T669" s="152">
        <v>0.02</v>
      </c>
      <c r="U669" s="477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4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5" t="s">
        <v>1066</v>
      </c>
      <c r="D670" t="s">
        <v>151</v>
      </c>
      <c r="E670" s="476">
        <v>2</v>
      </c>
      <c r="F670" s="470">
        <v>6</v>
      </c>
      <c r="G670">
        <v>1</v>
      </c>
      <c r="H670">
        <v>1</v>
      </c>
      <c r="I670" s="471">
        <f t="shared" si="35"/>
        <v>0.40033333333333337</v>
      </c>
      <c r="J670" s="152">
        <v>0.3706666666666667</v>
      </c>
      <c r="K670" s="152">
        <v>0.3666666666666667</v>
      </c>
      <c r="L670" s="152">
        <v>0.44799999999999995</v>
      </c>
      <c r="M670" s="152">
        <v>0.41600000000000009</v>
      </c>
      <c r="N670" s="471">
        <f t="shared" si="36"/>
        <v>0.40033333333333337</v>
      </c>
      <c r="O670" s="152">
        <v>0.3706666666666667</v>
      </c>
      <c r="P670" s="152">
        <v>0.3666666666666667</v>
      </c>
      <c r="Q670" s="152">
        <v>0.44799999999999995</v>
      </c>
      <c r="R670" s="152">
        <v>0.41600000000000009</v>
      </c>
      <c r="S670" s="152">
        <v>0.01</v>
      </c>
      <c r="T670" s="152">
        <v>0.02</v>
      </c>
      <c r="U670" s="477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4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5" t="s">
        <v>1067</v>
      </c>
      <c r="D671" t="s">
        <v>151</v>
      </c>
      <c r="E671" s="476">
        <v>2</v>
      </c>
      <c r="F671" s="470">
        <v>6</v>
      </c>
      <c r="G671">
        <v>1</v>
      </c>
      <c r="H671">
        <v>1</v>
      </c>
      <c r="I671" s="471">
        <f t="shared" si="35"/>
        <v>0.40033333333333337</v>
      </c>
      <c r="J671" s="152">
        <v>0.3706666666666667</v>
      </c>
      <c r="K671" s="152">
        <v>0.3666666666666667</v>
      </c>
      <c r="L671" s="152">
        <v>0.44799999999999995</v>
      </c>
      <c r="M671" s="152">
        <v>0.41600000000000009</v>
      </c>
      <c r="N671" s="471">
        <f t="shared" si="36"/>
        <v>0.40033333333333337</v>
      </c>
      <c r="O671" s="152">
        <v>0.3706666666666667</v>
      </c>
      <c r="P671" s="152">
        <v>0.3666666666666667</v>
      </c>
      <c r="Q671" s="152">
        <v>0.44799999999999995</v>
      </c>
      <c r="R671" s="152">
        <v>0.41600000000000009</v>
      </c>
      <c r="S671" s="152">
        <v>0.01</v>
      </c>
      <c r="T671" s="152">
        <v>0.02</v>
      </c>
      <c r="U671" s="477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4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5" t="s">
        <v>1068</v>
      </c>
      <c r="D672" t="s">
        <v>151</v>
      </c>
      <c r="E672" s="476">
        <v>2</v>
      </c>
      <c r="F672" s="470">
        <v>6</v>
      </c>
      <c r="G672">
        <v>1</v>
      </c>
      <c r="H672">
        <v>1</v>
      </c>
      <c r="I672" s="471">
        <f t="shared" si="35"/>
        <v>0.40033333333333337</v>
      </c>
      <c r="J672" s="152">
        <v>0.3706666666666667</v>
      </c>
      <c r="K672" s="152">
        <v>0.3666666666666667</v>
      </c>
      <c r="L672" s="152">
        <v>0.44799999999999995</v>
      </c>
      <c r="M672" s="152">
        <v>0.41600000000000009</v>
      </c>
      <c r="N672" s="471">
        <f t="shared" si="36"/>
        <v>0.40033333333333337</v>
      </c>
      <c r="O672" s="152">
        <v>0.3706666666666667</v>
      </c>
      <c r="P672" s="152">
        <v>0.3666666666666667</v>
      </c>
      <c r="Q672" s="152">
        <v>0.44799999999999995</v>
      </c>
      <c r="R672" s="152">
        <v>0.41600000000000009</v>
      </c>
      <c r="S672" s="152">
        <v>0.01</v>
      </c>
      <c r="T672" s="152">
        <v>0.02</v>
      </c>
      <c r="U672" s="477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4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5" t="s">
        <v>1069</v>
      </c>
      <c r="D673" t="s">
        <v>151</v>
      </c>
      <c r="E673" s="476">
        <v>2</v>
      </c>
      <c r="F673" s="470">
        <v>6</v>
      </c>
      <c r="G673">
        <v>1</v>
      </c>
      <c r="H673">
        <v>1</v>
      </c>
      <c r="I673" s="471">
        <f t="shared" si="35"/>
        <v>0.40033333333333337</v>
      </c>
      <c r="J673" s="152">
        <v>0.3706666666666667</v>
      </c>
      <c r="K673" s="152">
        <v>0.3666666666666667</v>
      </c>
      <c r="L673" s="152">
        <v>0.44799999999999995</v>
      </c>
      <c r="M673" s="152">
        <v>0.41600000000000009</v>
      </c>
      <c r="N673" s="471">
        <f t="shared" si="36"/>
        <v>0.40033333333333337</v>
      </c>
      <c r="O673" s="152">
        <v>0.3706666666666667</v>
      </c>
      <c r="P673" s="152">
        <v>0.3666666666666667</v>
      </c>
      <c r="Q673" s="152">
        <v>0.44799999999999995</v>
      </c>
      <c r="R673" s="152">
        <v>0.41600000000000009</v>
      </c>
      <c r="S673" s="152">
        <v>0.01</v>
      </c>
      <c r="T673" s="152">
        <v>0.02</v>
      </c>
      <c r="U673" s="477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4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5" t="s">
        <v>1070</v>
      </c>
      <c r="D674" t="s">
        <v>151</v>
      </c>
      <c r="E674" s="476">
        <v>2</v>
      </c>
      <c r="F674" s="470">
        <v>6</v>
      </c>
      <c r="G674">
        <v>1</v>
      </c>
      <c r="H674">
        <v>1</v>
      </c>
      <c r="I674" s="471">
        <f t="shared" si="35"/>
        <v>0.40033333333333337</v>
      </c>
      <c r="J674" s="152">
        <v>0.3706666666666667</v>
      </c>
      <c r="K674" s="152">
        <v>0.3666666666666667</v>
      </c>
      <c r="L674" s="152">
        <v>0.44799999999999995</v>
      </c>
      <c r="M674" s="152">
        <v>0.41600000000000009</v>
      </c>
      <c r="N674" s="471">
        <f t="shared" si="36"/>
        <v>0.40033333333333337</v>
      </c>
      <c r="O674" s="152">
        <v>0.3706666666666667</v>
      </c>
      <c r="P674" s="152">
        <v>0.3666666666666667</v>
      </c>
      <c r="Q674" s="152">
        <v>0.44799999999999995</v>
      </c>
      <c r="R674" s="152">
        <v>0.41600000000000009</v>
      </c>
      <c r="S674" s="152">
        <v>0.01</v>
      </c>
      <c r="T674" s="152">
        <v>0.02</v>
      </c>
      <c r="U674" s="477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4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5" t="s">
        <v>1071</v>
      </c>
      <c r="D675" t="s">
        <v>151</v>
      </c>
      <c r="E675" s="476">
        <v>2</v>
      </c>
      <c r="F675" s="470">
        <v>3</v>
      </c>
      <c r="G675">
        <v>1</v>
      </c>
      <c r="H675">
        <v>1</v>
      </c>
      <c r="I675" s="471">
        <f t="shared" si="35"/>
        <v>0.40033333333333337</v>
      </c>
      <c r="J675" s="152">
        <v>0.3706666666666667</v>
      </c>
      <c r="K675" s="152">
        <v>0.3666666666666667</v>
      </c>
      <c r="L675" s="152">
        <v>0.44799999999999995</v>
      </c>
      <c r="M675" s="152">
        <v>0.41600000000000009</v>
      </c>
      <c r="N675" s="471">
        <f t="shared" si="36"/>
        <v>0.40033333333333337</v>
      </c>
      <c r="O675" s="152">
        <v>0.3706666666666667</v>
      </c>
      <c r="P675" s="152">
        <v>0.3666666666666667</v>
      </c>
      <c r="Q675" s="152">
        <v>0.44799999999999995</v>
      </c>
      <c r="R675" s="152">
        <v>0.41600000000000009</v>
      </c>
      <c r="S675" s="152">
        <v>0.01</v>
      </c>
      <c r="T675" s="152">
        <v>0.02</v>
      </c>
      <c r="U675" s="477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4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8" t="s">
        <v>1072</v>
      </c>
      <c r="D676" t="s">
        <v>148</v>
      </c>
      <c r="E676" s="469">
        <v>1</v>
      </c>
      <c r="F676" s="470">
        <v>0</v>
      </c>
      <c r="G676">
        <v>1</v>
      </c>
      <c r="H676">
        <v>1</v>
      </c>
      <c r="I676" s="471">
        <f t="shared" si="35"/>
        <v>0.32845968612834514</v>
      </c>
      <c r="J676" s="152">
        <v>3.8473756479098807E-2</v>
      </c>
      <c r="K676" s="152">
        <v>0.39358026214566905</v>
      </c>
      <c r="L676" s="152">
        <v>0.53857526864315253</v>
      </c>
      <c r="M676" s="152">
        <v>0.3432094572454602</v>
      </c>
      <c r="N676" s="471">
        <f t="shared" si="36"/>
        <v>0.32845968612834514</v>
      </c>
      <c r="O676" s="152">
        <v>3.8473756479098807E-2</v>
      </c>
      <c r="P676" s="152">
        <v>0.39358026214566905</v>
      </c>
      <c r="Q676" s="152">
        <v>0.53857526864315253</v>
      </c>
      <c r="R676" s="152">
        <v>0.3432094572454602</v>
      </c>
      <c r="S676" s="152">
        <v>0.03</v>
      </c>
      <c r="T676" s="152">
        <v>0</v>
      </c>
      <c r="U676" s="473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4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8" t="s">
        <v>1073</v>
      </c>
      <c r="D677" t="s">
        <v>148</v>
      </c>
      <c r="E677" s="469">
        <v>1</v>
      </c>
      <c r="F677" s="470">
        <v>2.8571657142857205</v>
      </c>
      <c r="G677">
        <v>1</v>
      </c>
      <c r="H677">
        <v>1</v>
      </c>
      <c r="I677" s="471">
        <f t="shared" si="35"/>
        <v>0.32845968612834514</v>
      </c>
      <c r="J677" s="152">
        <v>3.8473756479098807E-2</v>
      </c>
      <c r="K677" s="152">
        <v>0.39358026214566905</v>
      </c>
      <c r="L677" s="152">
        <v>0.53857526864315253</v>
      </c>
      <c r="M677" s="152">
        <v>0.3432094572454602</v>
      </c>
      <c r="N677" s="471">
        <f t="shared" si="36"/>
        <v>0.32845968612834514</v>
      </c>
      <c r="O677" s="152">
        <v>3.8473756479098807E-2</v>
      </c>
      <c r="P677" s="152">
        <v>0.39358026214566905</v>
      </c>
      <c r="Q677" s="152">
        <v>0.53857526864315253</v>
      </c>
      <c r="R677" s="152">
        <v>0.3432094572454602</v>
      </c>
      <c r="S677" s="152">
        <v>0.03</v>
      </c>
      <c r="T677" s="152">
        <v>0</v>
      </c>
      <c r="U677" s="473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4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8" t="s">
        <v>1074</v>
      </c>
      <c r="D678" t="s">
        <v>148</v>
      </c>
      <c r="E678" s="469">
        <v>1</v>
      </c>
      <c r="F678" s="470">
        <v>57.142834285714279</v>
      </c>
      <c r="G678">
        <v>1</v>
      </c>
      <c r="H678">
        <v>1</v>
      </c>
      <c r="I678" s="471">
        <f t="shared" si="35"/>
        <v>0.32845968612834514</v>
      </c>
      <c r="J678" s="152">
        <v>3.8473756479098807E-2</v>
      </c>
      <c r="K678" s="152">
        <v>0.39358026214566905</v>
      </c>
      <c r="L678" s="152">
        <v>0.53857526864315253</v>
      </c>
      <c r="M678" s="152">
        <v>0.3432094572454602</v>
      </c>
      <c r="N678" s="471">
        <f t="shared" si="36"/>
        <v>0.32845968612834514</v>
      </c>
      <c r="O678" s="152">
        <v>3.8473756479098807E-2</v>
      </c>
      <c r="P678" s="152">
        <v>0.39358026214566905</v>
      </c>
      <c r="Q678" s="152">
        <v>0.53857526864315253</v>
      </c>
      <c r="R678" s="152">
        <v>0.3432094572454602</v>
      </c>
      <c r="S678" s="152">
        <v>0.03</v>
      </c>
      <c r="T678" s="152">
        <v>0</v>
      </c>
      <c r="U678" s="473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4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5" t="s">
        <v>1075</v>
      </c>
      <c r="D679" t="s">
        <v>151</v>
      </c>
      <c r="E679" s="476">
        <v>2</v>
      </c>
      <c r="F679" s="470">
        <v>6</v>
      </c>
      <c r="G679">
        <v>1</v>
      </c>
      <c r="H679">
        <v>1</v>
      </c>
      <c r="I679" s="471">
        <f t="shared" si="35"/>
        <v>0.40033333333333337</v>
      </c>
      <c r="J679" s="152">
        <v>0.3706666666666667</v>
      </c>
      <c r="K679" s="152">
        <v>0.3666666666666667</v>
      </c>
      <c r="L679" s="152">
        <v>0.44799999999999995</v>
      </c>
      <c r="M679" s="152">
        <v>0.41600000000000009</v>
      </c>
      <c r="N679" s="471">
        <f t="shared" si="36"/>
        <v>0.40033333333333337</v>
      </c>
      <c r="O679" s="152">
        <v>0.3706666666666667</v>
      </c>
      <c r="P679" s="152">
        <v>0.3666666666666667</v>
      </c>
      <c r="Q679" s="152">
        <v>0.44799999999999995</v>
      </c>
      <c r="R679" s="152">
        <v>0.41600000000000009</v>
      </c>
      <c r="S679" s="152">
        <v>0.01</v>
      </c>
      <c r="T679" s="152">
        <v>0.02</v>
      </c>
      <c r="U679" s="477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4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8" t="s">
        <v>1076</v>
      </c>
      <c r="D680" t="s">
        <v>148</v>
      </c>
      <c r="E680" s="469">
        <v>1</v>
      </c>
      <c r="F680" s="470">
        <v>17.391297391304349</v>
      </c>
      <c r="G680">
        <v>1</v>
      </c>
      <c r="H680">
        <v>1</v>
      </c>
      <c r="I680" s="471">
        <f t="shared" si="35"/>
        <v>0.32845968612834514</v>
      </c>
      <c r="J680" s="152">
        <v>3.8473756479098807E-2</v>
      </c>
      <c r="K680" s="152">
        <v>0.39358026214566905</v>
      </c>
      <c r="L680" s="152">
        <v>0.53857526864315253</v>
      </c>
      <c r="M680" s="152">
        <v>0.3432094572454602</v>
      </c>
      <c r="N680" s="471">
        <f t="shared" si="36"/>
        <v>0.32845968612834514</v>
      </c>
      <c r="O680" s="152">
        <v>3.8473756479098807E-2</v>
      </c>
      <c r="P680" s="152">
        <v>0.39358026214566905</v>
      </c>
      <c r="Q680" s="152">
        <v>0.53857526864315253</v>
      </c>
      <c r="R680" s="152">
        <v>0.3432094572454602</v>
      </c>
      <c r="S680" s="152">
        <v>0.03</v>
      </c>
      <c r="T680" s="152">
        <v>0</v>
      </c>
      <c r="U680" s="473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4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5" t="s">
        <v>1077</v>
      </c>
      <c r="D681" t="s">
        <v>151</v>
      </c>
      <c r="E681" s="476">
        <v>2</v>
      </c>
      <c r="F681" s="470">
        <v>3</v>
      </c>
      <c r="G681">
        <v>1</v>
      </c>
      <c r="H681">
        <v>1</v>
      </c>
      <c r="I681" s="471">
        <f t="shared" si="35"/>
        <v>0.40033333333333337</v>
      </c>
      <c r="J681" s="152">
        <v>0.3706666666666667</v>
      </c>
      <c r="K681" s="152">
        <v>0.3666666666666667</v>
      </c>
      <c r="L681" s="152">
        <v>0.44799999999999995</v>
      </c>
      <c r="M681" s="152">
        <v>0.41600000000000009</v>
      </c>
      <c r="N681" s="471">
        <f t="shared" si="36"/>
        <v>0.40033333333333337</v>
      </c>
      <c r="O681" s="152">
        <v>0.3706666666666667</v>
      </c>
      <c r="P681" s="152">
        <v>0.3666666666666667</v>
      </c>
      <c r="Q681" s="152">
        <v>0.44799999999999995</v>
      </c>
      <c r="R681" s="152">
        <v>0.41600000000000009</v>
      </c>
      <c r="S681" s="152">
        <v>0.01</v>
      </c>
      <c r="T681" s="152">
        <v>0.02</v>
      </c>
      <c r="U681" s="477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4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5" t="s">
        <v>1078</v>
      </c>
      <c r="D682" t="s">
        <v>151</v>
      </c>
      <c r="E682" s="476">
        <v>2</v>
      </c>
      <c r="F682" s="470">
        <v>6</v>
      </c>
      <c r="G682">
        <v>1</v>
      </c>
      <c r="H682">
        <v>1</v>
      </c>
      <c r="I682" s="471">
        <f t="shared" si="35"/>
        <v>0.40033333333333337</v>
      </c>
      <c r="J682" s="152">
        <v>0.3706666666666667</v>
      </c>
      <c r="K682" s="152">
        <v>0.3666666666666667</v>
      </c>
      <c r="L682" s="152">
        <v>0.44799999999999995</v>
      </c>
      <c r="M682" s="152">
        <v>0.41600000000000009</v>
      </c>
      <c r="N682" s="471">
        <f t="shared" si="36"/>
        <v>0.40033333333333337</v>
      </c>
      <c r="O682" s="152">
        <v>0.3706666666666667</v>
      </c>
      <c r="P682" s="152">
        <v>0.3666666666666667</v>
      </c>
      <c r="Q682" s="152">
        <v>0.44799999999999995</v>
      </c>
      <c r="R682" s="152">
        <v>0.41600000000000009</v>
      </c>
      <c r="S682" s="152">
        <v>0.01</v>
      </c>
      <c r="T682" s="152">
        <v>0.02</v>
      </c>
      <c r="U682" s="477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4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8" t="s">
        <v>1079</v>
      </c>
      <c r="D683" t="s">
        <v>148</v>
      </c>
      <c r="E683" s="469">
        <v>1</v>
      </c>
      <c r="F683" s="470">
        <v>62.608702608695651</v>
      </c>
      <c r="G683">
        <v>1</v>
      </c>
      <c r="H683">
        <v>1</v>
      </c>
      <c r="I683" s="471">
        <f t="shared" si="35"/>
        <v>0.32845968612834514</v>
      </c>
      <c r="J683" s="152">
        <v>3.8473756479098807E-2</v>
      </c>
      <c r="K683" s="152">
        <v>0.39358026214566905</v>
      </c>
      <c r="L683" s="152">
        <v>0.53857526864315253</v>
      </c>
      <c r="M683" s="152">
        <v>0.3432094572454602</v>
      </c>
      <c r="N683" s="471">
        <f t="shared" si="36"/>
        <v>0.32845968612834514</v>
      </c>
      <c r="O683" s="152">
        <v>3.8473756479098807E-2</v>
      </c>
      <c r="P683" s="152">
        <v>0.39358026214566905</v>
      </c>
      <c r="Q683" s="152">
        <v>0.53857526864315253</v>
      </c>
      <c r="R683" s="152">
        <v>0.3432094572454602</v>
      </c>
      <c r="S683" s="152">
        <v>0.03</v>
      </c>
      <c r="T683" s="152">
        <v>0</v>
      </c>
      <c r="U683" s="473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4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8" t="s">
        <v>1080</v>
      </c>
      <c r="D684" t="s">
        <v>148</v>
      </c>
      <c r="E684" s="469">
        <v>1</v>
      </c>
      <c r="F684" s="470">
        <v>8.6207862068965539</v>
      </c>
      <c r="G684">
        <v>1</v>
      </c>
      <c r="H684">
        <v>1</v>
      </c>
      <c r="I684" s="471">
        <f t="shared" si="35"/>
        <v>0.32845968612834514</v>
      </c>
      <c r="J684" s="152">
        <v>3.8473756479098807E-2</v>
      </c>
      <c r="K684" s="152">
        <v>0.39358026214566905</v>
      </c>
      <c r="L684" s="152">
        <v>0.53857526864315253</v>
      </c>
      <c r="M684" s="152">
        <v>0.3432094572454602</v>
      </c>
      <c r="N684" s="471">
        <f t="shared" si="36"/>
        <v>0.32845968612834514</v>
      </c>
      <c r="O684" s="152">
        <v>3.8473756479098807E-2</v>
      </c>
      <c r="P684" s="152">
        <v>0.39358026214566905</v>
      </c>
      <c r="Q684" s="152">
        <v>0.53857526864315253</v>
      </c>
      <c r="R684" s="152">
        <v>0.3432094572454602</v>
      </c>
      <c r="S684" s="152">
        <v>0.03</v>
      </c>
      <c r="T684" s="152">
        <v>0</v>
      </c>
      <c r="U684" s="473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4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8" t="s">
        <v>1081</v>
      </c>
      <c r="D685" t="s">
        <v>148</v>
      </c>
      <c r="E685" s="469">
        <v>1</v>
      </c>
      <c r="F685" s="470">
        <v>41.379213793103446</v>
      </c>
      <c r="G685">
        <v>1</v>
      </c>
      <c r="H685">
        <v>1</v>
      </c>
      <c r="I685" s="471">
        <f t="shared" si="35"/>
        <v>0.32845968612834514</v>
      </c>
      <c r="J685" s="152">
        <v>3.8473756479098807E-2</v>
      </c>
      <c r="K685" s="152">
        <v>0.39358026214566905</v>
      </c>
      <c r="L685" s="152">
        <v>0.53857526864315253</v>
      </c>
      <c r="M685" s="152">
        <v>0.3432094572454602</v>
      </c>
      <c r="N685" s="471">
        <f t="shared" si="36"/>
        <v>0.32845968612834514</v>
      </c>
      <c r="O685" s="152">
        <v>3.8473756479098807E-2</v>
      </c>
      <c r="P685" s="152">
        <v>0.39358026214566905</v>
      </c>
      <c r="Q685" s="152">
        <v>0.53857526864315253</v>
      </c>
      <c r="R685" s="152">
        <v>0.3432094572454602</v>
      </c>
      <c r="S685" s="152">
        <v>0.03</v>
      </c>
      <c r="T685" s="152">
        <v>0</v>
      </c>
      <c r="U685" s="473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4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8" t="s">
        <v>1082</v>
      </c>
      <c r="D686" t="s">
        <v>151</v>
      </c>
      <c r="E686" s="469">
        <v>2</v>
      </c>
      <c r="F686" s="470">
        <v>71.900000000000006</v>
      </c>
      <c r="G686">
        <v>1</v>
      </c>
      <c r="H686">
        <v>1</v>
      </c>
      <c r="I686" s="471">
        <f t="shared" si="35"/>
        <v>0.32845968612834514</v>
      </c>
      <c r="J686" s="152">
        <v>3.8473756479098807E-2</v>
      </c>
      <c r="K686" s="152">
        <v>0.39358026214566905</v>
      </c>
      <c r="L686" s="152">
        <v>0.53857526864315253</v>
      </c>
      <c r="M686" s="152">
        <v>0.3432094572454602</v>
      </c>
      <c r="N686" s="471">
        <f t="shared" si="36"/>
        <v>0.32845968612834514</v>
      </c>
      <c r="O686" s="152">
        <v>3.8473756479098807E-2</v>
      </c>
      <c r="P686" s="152">
        <v>0.39358026214566905</v>
      </c>
      <c r="Q686" s="152">
        <v>0.53857526864315253</v>
      </c>
      <c r="R686" s="152">
        <v>0.3432094572454602</v>
      </c>
      <c r="S686" s="152">
        <v>0.03</v>
      </c>
      <c r="T686" s="152">
        <v>0</v>
      </c>
      <c r="U686" s="473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4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8" t="s">
        <v>1083</v>
      </c>
      <c r="D687" t="s">
        <v>151</v>
      </c>
      <c r="E687" s="469">
        <v>2</v>
      </c>
      <c r="F687" s="470">
        <v>0</v>
      </c>
      <c r="G687">
        <v>1</v>
      </c>
      <c r="H687">
        <v>1</v>
      </c>
      <c r="I687" s="471">
        <f t="shared" si="35"/>
        <v>0.32845968612834514</v>
      </c>
      <c r="J687" s="152">
        <v>3.8473756479098807E-2</v>
      </c>
      <c r="K687" s="152">
        <v>0.39358026214566905</v>
      </c>
      <c r="L687" s="152">
        <v>0.53857526864315253</v>
      </c>
      <c r="M687" s="152">
        <v>0.3432094572454602</v>
      </c>
      <c r="N687" s="471">
        <f t="shared" si="36"/>
        <v>0.32845968612834514</v>
      </c>
      <c r="O687" s="152">
        <v>3.8473756479098807E-2</v>
      </c>
      <c r="P687" s="152">
        <v>0.39358026214566905</v>
      </c>
      <c r="Q687" s="152">
        <v>0.53857526864315253</v>
      </c>
      <c r="R687" s="152">
        <v>0.3432094572454602</v>
      </c>
      <c r="S687" s="152">
        <v>0.03</v>
      </c>
      <c r="T687" s="152">
        <v>0</v>
      </c>
      <c r="U687" s="473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4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5" t="s">
        <v>1084</v>
      </c>
      <c r="D688" t="s">
        <v>151</v>
      </c>
      <c r="E688" s="476">
        <v>2</v>
      </c>
      <c r="F688" s="470">
        <v>6</v>
      </c>
      <c r="G688">
        <v>1</v>
      </c>
      <c r="H688">
        <v>1</v>
      </c>
      <c r="I688" s="471">
        <f t="shared" si="35"/>
        <v>0.40033333333333337</v>
      </c>
      <c r="J688" s="152">
        <v>0.3706666666666667</v>
      </c>
      <c r="K688" s="152">
        <v>0.3666666666666667</v>
      </c>
      <c r="L688" s="152">
        <v>0.44799999999999995</v>
      </c>
      <c r="M688" s="152">
        <v>0.41600000000000009</v>
      </c>
      <c r="N688" s="471">
        <f t="shared" si="36"/>
        <v>0.40033333333333337</v>
      </c>
      <c r="O688" s="152">
        <v>0.3706666666666667</v>
      </c>
      <c r="P688" s="152">
        <v>0.3666666666666667</v>
      </c>
      <c r="Q688" s="152">
        <v>0.44799999999999995</v>
      </c>
      <c r="R688" s="152">
        <v>0.41600000000000009</v>
      </c>
      <c r="S688" s="152">
        <v>0.01</v>
      </c>
      <c r="T688" s="152">
        <v>0.02</v>
      </c>
      <c r="U688" s="477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4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5" t="s">
        <v>1085</v>
      </c>
      <c r="D689" t="s">
        <v>151</v>
      </c>
      <c r="E689" s="476">
        <v>2</v>
      </c>
      <c r="F689" s="470">
        <v>6</v>
      </c>
      <c r="G689">
        <v>1</v>
      </c>
      <c r="H689">
        <v>1</v>
      </c>
      <c r="I689" s="471">
        <f t="shared" si="35"/>
        <v>0.40033333333333337</v>
      </c>
      <c r="J689" s="152">
        <v>0.3706666666666667</v>
      </c>
      <c r="K689" s="152">
        <v>0.3666666666666667</v>
      </c>
      <c r="L689" s="152">
        <v>0.44799999999999995</v>
      </c>
      <c r="M689" s="152">
        <v>0.41600000000000009</v>
      </c>
      <c r="N689" s="471">
        <f t="shared" si="36"/>
        <v>0.40033333333333337</v>
      </c>
      <c r="O689" s="152">
        <v>0.3706666666666667</v>
      </c>
      <c r="P689" s="152">
        <v>0.3666666666666667</v>
      </c>
      <c r="Q689" s="152">
        <v>0.44799999999999995</v>
      </c>
      <c r="R689" s="152">
        <v>0.41600000000000009</v>
      </c>
      <c r="S689" s="152">
        <v>0.01</v>
      </c>
      <c r="T689" s="152">
        <v>0.02</v>
      </c>
      <c r="U689" s="477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4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5" t="s">
        <v>1086</v>
      </c>
      <c r="D690" t="s">
        <v>151</v>
      </c>
      <c r="E690" s="476">
        <v>2</v>
      </c>
      <c r="F690" s="470">
        <v>9</v>
      </c>
      <c r="G690">
        <v>1</v>
      </c>
      <c r="H690">
        <v>1</v>
      </c>
      <c r="I690" s="471">
        <f t="shared" si="35"/>
        <v>0.40033333333333337</v>
      </c>
      <c r="J690" s="152">
        <v>0.3706666666666667</v>
      </c>
      <c r="K690" s="152">
        <v>0.3666666666666667</v>
      </c>
      <c r="L690" s="152">
        <v>0.44799999999999995</v>
      </c>
      <c r="M690" s="152">
        <v>0.41600000000000009</v>
      </c>
      <c r="N690" s="471">
        <f t="shared" si="36"/>
        <v>0.40033333333333337</v>
      </c>
      <c r="O690" s="152">
        <v>0.3706666666666667</v>
      </c>
      <c r="P690" s="152">
        <v>0.3666666666666667</v>
      </c>
      <c r="Q690" s="152">
        <v>0.44799999999999995</v>
      </c>
      <c r="R690" s="152">
        <v>0.41600000000000009</v>
      </c>
      <c r="S690" s="152">
        <v>0.01</v>
      </c>
      <c r="T690" s="152">
        <v>0.02</v>
      </c>
      <c r="U690" s="477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4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5" t="s">
        <v>1087</v>
      </c>
      <c r="D691" t="s">
        <v>151</v>
      </c>
      <c r="E691" s="476">
        <v>2</v>
      </c>
      <c r="F691" s="470">
        <v>6</v>
      </c>
      <c r="G691">
        <v>1</v>
      </c>
      <c r="H691">
        <v>1</v>
      </c>
      <c r="I691" s="471">
        <f t="shared" si="35"/>
        <v>0.40033333333333337</v>
      </c>
      <c r="J691" s="152">
        <v>0.3706666666666667</v>
      </c>
      <c r="K691" s="152">
        <v>0.3666666666666667</v>
      </c>
      <c r="L691" s="152">
        <v>0.44799999999999995</v>
      </c>
      <c r="M691" s="152">
        <v>0.41600000000000009</v>
      </c>
      <c r="N691" s="471">
        <f t="shared" si="36"/>
        <v>0.40033333333333337</v>
      </c>
      <c r="O691" s="152">
        <v>0.3706666666666667</v>
      </c>
      <c r="P691" s="152">
        <v>0.3666666666666667</v>
      </c>
      <c r="Q691" s="152">
        <v>0.44799999999999995</v>
      </c>
      <c r="R691" s="152">
        <v>0.41600000000000009</v>
      </c>
      <c r="S691" s="152">
        <v>0.01</v>
      </c>
      <c r="T691" s="152">
        <v>0.02</v>
      </c>
      <c r="U691" s="477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4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5" t="s">
        <v>1088</v>
      </c>
      <c r="D692" t="s">
        <v>151</v>
      </c>
      <c r="E692" s="476">
        <v>2</v>
      </c>
      <c r="F692" s="470">
        <v>6</v>
      </c>
      <c r="G692">
        <v>1</v>
      </c>
      <c r="H692">
        <v>1</v>
      </c>
      <c r="I692" s="471">
        <f t="shared" si="35"/>
        <v>0.40033333333333337</v>
      </c>
      <c r="J692" s="152">
        <v>0.3706666666666667</v>
      </c>
      <c r="K692" s="152">
        <v>0.3666666666666667</v>
      </c>
      <c r="L692" s="152">
        <v>0.44799999999999995</v>
      </c>
      <c r="M692" s="152">
        <v>0.41600000000000009</v>
      </c>
      <c r="N692" s="471">
        <f t="shared" si="36"/>
        <v>0.40033333333333337</v>
      </c>
      <c r="O692" s="152">
        <v>0.3706666666666667</v>
      </c>
      <c r="P692" s="152">
        <v>0.3666666666666667</v>
      </c>
      <c r="Q692" s="152">
        <v>0.44799999999999995</v>
      </c>
      <c r="R692" s="152">
        <v>0.41600000000000009</v>
      </c>
      <c r="S692" s="152">
        <v>0.01</v>
      </c>
      <c r="T692" s="152">
        <v>0.02</v>
      </c>
      <c r="U692" s="477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4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5" t="s">
        <v>1089</v>
      </c>
      <c r="D693" t="s">
        <v>151</v>
      </c>
      <c r="E693" s="476">
        <v>2</v>
      </c>
      <c r="F693" s="470">
        <v>6</v>
      </c>
      <c r="G693">
        <v>1</v>
      </c>
      <c r="H693">
        <v>1</v>
      </c>
      <c r="I693" s="471">
        <f t="shared" si="35"/>
        <v>0.40033333333333337</v>
      </c>
      <c r="J693" s="152">
        <v>0.3706666666666667</v>
      </c>
      <c r="K693" s="152">
        <v>0.3666666666666667</v>
      </c>
      <c r="L693" s="152">
        <v>0.44799999999999995</v>
      </c>
      <c r="M693" s="152">
        <v>0.41600000000000009</v>
      </c>
      <c r="N693" s="471">
        <f t="shared" si="36"/>
        <v>0.40033333333333337</v>
      </c>
      <c r="O693" s="152">
        <v>0.3706666666666667</v>
      </c>
      <c r="P693" s="152">
        <v>0.3666666666666667</v>
      </c>
      <c r="Q693" s="152">
        <v>0.44799999999999995</v>
      </c>
      <c r="R693" s="152">
        <v>0.41600000000000009</v>
      </c>
      <c r="S693" s="152">
        <v>0.01</v>
      </c>
      <c r="T693" s="152">
        <v>0.02</v>
      </c>
      <c r="U693" s="477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4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5" t="s">
        <v>1090</v>
      </c>
      <c r="D694" t="s">
        <v>151</v>
      </c>
      <c r="E694" s="476">
        <v>2</v>
      </c>
      <c r="F694" s="470">
        <v>6</v>
      </c>
      <c r="G694">
        <v>1</v>
      </c>
      <c r="H694">
        <v>1</v>
      </c>
      <c r="I694" s="471">
        <f t="shared" si="35"/>
        <v>0.40033333333333337</v>
      </c>
      <c r="J694" s="152">
        <v>0.3706666666666667</v>
      </c>
      <c r="K694" s="152">
        <v>0.3666666666666667</v>
      </c>
      <c r="L694" s="152">
        <v>0.44799999999999995</v>
      </c>
      <c r="M694" s="152">
        <v>0.41600000000000009</v>
      </c>
      <c r="N694" s="471">
        <f t="shared" si="36"/>
        <v>0.40033333333333337</v>
      </c>
      <c r="O694" s="152">
        <v>0.3706666666666667</v>
      </c>
      <c r="P694" s="152">
        <v>0.3666666666666667</v>
      </c>
      <c r="Q694" s="152">
        <v>0.44799999999999995</v>
      </c>
      <c r="R694" s="152">
        <v>0.41600000000000009</v>
      </c>
      <c r="S694" s="152">
        <v>0.01</v>
      </c>
      <c r="T694" s="152">
        <v>0.02</v>
      </c>
      <c r="U694" s="477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4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5" t="s">
        <v>1091</v>
      </c>
      <c r="D695" t="s">
        <v>154</v>
      </c>
      <c r="E695" s="476">
        <v>3</v>
      </c>
      <c r="F695" s="470">
        <v>28</v>
      </c>
      <c r="G695">
        <v>1</v>
      </c>
      <c r="H695">
        <v>1</v>
      </c>
      <c r="I695" s="471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1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2">
        <v>0.04</v>
      </c>
      <c r="T695" s="152">
        <v>0</v>
      </c>
      <c r="U695" s="477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4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8" t="s">
        <v>1092</v>
      </c>
      <c r="D696" t="s">
        <v>151</v>
      </c>
      <c r="E696" s="469">
        <v>2</v>
      </c>
      <c r="F696" s="470">
        <v>52</v>
      </c>
      <c r="G696">
        <v>1</v>
      </c>
      <c r="H696">
        <v>1</v>
      </c>
      <c r="I696" s="471">
        <f t="shared" si="35"/>
        <v>0.32845968612834514</v>
      </c>
      <c r="J696" s="152">
        <v>3.8473756479098807E-2</v>
      </c>
      <c r="K696" s="152">
        <v>0.39358026214566905</v>
      </c>
      <c r="L696" s="152">
        <v>0.53857526864315253</v>
      </c>
      <c r="M696" s="152">
        <v>0.3432094572454602</v>
      </c>
      <c r="N696" s="471">
        <f t="shared" si="36"/>
        <v>0.32845968612834514</v>
      </c>
      <c r="O696" s="152">
        <v>3.8473756479098807E-2</v>
      </c>
      <c r="P696" s="152">
        <v>0.39358026214566905</v>
      </c>
      <c r="Q696" s="152">
        <v>0.53857526864315253</v>
      </c>
      <c r="R696" s="152">
        <v>0.3432094572454602</v>
      </c>
      <c r="S696" s="152">
        <v>0.03</v>
      </c>
      <c r="T696" s="152">
        <v>0</v>
      </c>
      <c r="U696" s="473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4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8" t="s">
        <v>1093</v>
      </c>
      <c r="D697" t="s">
        <v>151</v>
      </c>
      <c r="E697" s="469">
        <v>2</v>
      </c>
      <c r="F697" s="470">
        <v>0</v>
      </c>
      <c r="G697">
        <v>1</v>
      </c>
      <c r="H697">
        <v>1</v>
      </c>
      <c r="I697" s="471">
        <f t="shared" si="35"/>
        <v>0.32845968612834514</v>
      </c>
      <c r="J697" s="152">
        <v>3.8473756479098807E-2</v>
      </c>
      <c r="K697" s="152">
        <v>0.39358026214566905</v>
      </c>
      <c r="L697" s="152">
        <v>0.53857526864315253</v>
      </c>
      <c r="M697" s="152">
        <v>0.3432094572454602</v>
      </c>
      <c r="N697" s="471">
        <f t="shared" si="36"/>
        <v>0.32845968612834514</v>
      </c>
      <c r="O697" s="152">
        <v>3.8473756479098807E-2</v>
      </c>
      <c r="P697" s="152">
        <v>0.39358026214566905</v>
      </c>
      <c r="Q697" s="152">
        <v>0.53857526864315253</v>
      </c>
      <c r="R697" s="152">
        <v>0.3432094572454602</v>
      </c>
      <c r="S697" s="152">
        <v>0.03</v>
      </c>
      <c r="T697" s="152">
        <v>0</v>
      </c>
      <c r="U697" s="473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4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8" t="s">
        <v>1094</v>
      </c>
      <c r="D698" t="s">
        <v>148</v>
      </c>
      <c r="E698" s="469">
        <v>1</v>
      </c>
      <c r="F698" s="470">
        <v>12.098000000000001</v>
      </c>
      <c r="G698">
        <v>1</v>
      </c>
      <c r="H698">
        <v>1</v>
      </c>
      <c r="I698" s="471">
        <f t="shared" si="35"/>
        <v>0.32845968612834514</v>
      </c>
      <c r="J698" s="152">
        <v>3.8473756479098807E-2</v>
      </c>
      <c r="K698" s="152">
        <v>0.39358026214566905</v>
      </c>
      <c r="L698" s="152">
        <v>0.53857526864315253</v>
      </c>
      <c r="M698" s="152">
        <v>0.3432094572454602</v>
      </c>
      <c r="N698" s="471">
        <f t="shared" si="36"/>
        <v>0.32845968612834514</v>
      </c>
      <c r="O698" s="152">
        <v>3.8473756479098807E-2</v>
      </c>
      <c r="P698" s="152">
        <v>0.39358026214566905</v>
      </c>
      <c r="Q698" s="152">
        <v>0.53857526864315253</v>
      </c>
      <c r="R698" s="152">
        <v>0.3432094572454602</v>
      </c>
      <c r="S698" s="152">
        <v>0.03</v>
      </c>
      <c r="T698" s="152">
        <v>0</v>
      </c>
      <c r="U698" s="473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4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8" t="s">
        <v>1095</v>
      </c>
      <c r="D699" t="s">
        <v>148</v>
      </c>
      <c r="E699" s="469">
        <v>1</v>
      </c>
      <c r="F699" s="470">
        <v>0</v>
      </c>
      <c r="G699">
        <v>1</v>
      </c>
      <c r="H699">
        <v>1</v>
      </c>
      <c r="I699" s="471">
        <f t="shared" si="35"/>
        <v>0.32845968612834514</v>
      </c>
      <c r="J699" s="152">
        <v>3.8473756479098807E-2</v>
      </c>
      <c r="K699" s="152">
        <v>0.39358026214566905</v>
      </c>
      <c r="L699" s="152">
        <v>0.53857526864315253</v>
      </c>
      <c r="M699" s="152">
        <v>0.3432094572454602</v>
      </c>
      <c r="N699" s="471">
        <f t="shared" si="36"/>
        <v>0.32845968612834514</v>
      </c>
      <c r="O699" s="152">
        <v>3.8473756479098807E-2</v>
      </c>
      <c r="P699" s="152">
        <v>0.39358026214566905</v>
      </c>
      <c r="Q699" s="152">
        <v>0.53857526864315253</v>
      </c>
      <c r="R699" s="152">
        <v>0.3432094572454602</v>
      </c>
      <c r="S699" s="152">
        <v>0.03</v>
      </c>
      <c r="T699" s="152">
        <v>0</v>
      </c>
      <c r="U699" s="473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4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8" t="s">
        <v>1096</v>
      </c>
      <c r="D700" t="s">
        <v>151</v>
      </c>
      <c r="E700" s="469">
        <v>2</v>
      </c>
      <c r="F700" s="470">
        <v>5</v>
      </c>
      <c r="G700">
        <v>1</v>
      </c>
      <c r="H700">
        <v>1</v>
      </c>
      <c r="I700" s="471">
        <f t="shared" si="35"/>
        <v>0.32845968612834514</v>
      </c>
      <c r="J700" s="152">
        <v>3.8473756479098807E-2</v>
      </c>
      <c r="K700" s="152">
        <v>0.39358026214566905</v>
      </c>
      <c r="L700" s="152">
        <v>0.53857526864315253</v>
      </c>
      <c r="M700" s="152">
        <v>0.3432094572454602</v>
      </c>
      <c r="N700" s="471">
        <f t="shared" si="36"/>
        <v>0.32845968612834514</v>
      </c>
      <c r="O700" s="152">
        <v>3.8473756479098807E-2</v>
      </c>
      <c r="P700" s="152">
        <v>0.39358026214566905</v>
      </c>
      <c r="Q700" s="152">
        <v>0.53857526864315253</v>
      </c>
      <c r="R700" s="152">
        <v>0.3432094572454602</v>
      </c>
      <c r="S700" s="152">
        <v>0.03</v>
      </c>
      <c r="T700" s="152">
        <v>0</v>
      </c>
      <c r="U700" s="473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4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8" t="s">
        <v>1097</v>
      </c>
      <c r="D701" t="s">
        <v>151</v>
      </c>
      <c r="E701" s="469">
        <v>2</v>
      </c>
      <c r="F701" s="470">
        <v>0</v>
      </c>
      <c r="G701">
        <v>1</v>
      </c>
      <c r="H701">
        <v>1</v>
      </c>
      <c r="I701" s="471">
        <f t="shared" si="35"/>
        <v>0.32845968612834514</v>
      </c>
      <c r="J701" s="152">
        <v>3.8473756479098807E-2</v>
      </c>
      <c r="K701" s="152">
        <v>0.39358026214566905</v>
      </c>
      <c r="L701" s="152">
        <v>0.53857526864315253</v>
      </c>
      <c r="M701" s="152">
        <v>0.3432094572454602</v>
      </c>
      <c r="N701" s="471">
        <f t="shared" si="36"/>
        <v>0.32845968612834514</v>
      </c>
      <c r="O701" s="152">
        <v>3.8473756479098807E-2</v>
      </c>
      <c r="P701" s="152">
        <v>0.39358026214566905</v>
      </c>
      <c r="Q701" s="152">
        <v>0.53857526864315253</v>
      </c>
      <c r="R701" s="152">
        <v>0.3432094572454602</v>
      </c>
      <c r="S701" s="152">
        <v>0.03</v>
      </c>
      <c r="T701" s="152">
        <v>0</v>
      </c>
      <c r="U701" s="473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4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8" t="s">
        <v>1098</v>
      </c>
      <c r="D702" t="s">
        <v>148</v>
      </c>
      <c r="E702" s="469">
        <v>1</v>
      </c>
      <c r="F702" s="470">
        <v>60</v>
      </c>
      <c r="G702">
        <v>1</v>
      </c>
      <c r="H702">
        <v>1</v>
      </c>
      <c r="I702" s="471">
        <f t="shared" si="35"/>
        <v>0.32845968612834514</v>
      </c>
      <c r="J702" s="152">
        <v>3.8473756479098807E-2</v>
      </c>
      <c r="K702" s="152">
        <v>0.39358026214566905</v>
      </c>
      <c r="L702" s="152">
        <v>0.53857526864315253</v>
      </c>
      <c r="M702" s="152">
        <v>0.3432094572454602</v>
      </c>
      <c r="N702" s="471">
        <f t="shared" si="36"/>
        <v>0.32845968612834514</v>
      </c>
      <c r="O702" s="152">
        <v>3.8473756479098807E-2</v>
      </c>
      <c r="P702" s="152">
        <v>0.39358026214566905</v>
      </c>
      <c r="Q702" s="152">
        <v>0.53857526864315253</v>
      </c>
      <c r="R702" s="152">
        <v>0.3432094572454602</v>
      </c>
      <c r="S702" s="152">
        <v>0.03</v>
      </c>
      <c r="T702" s="152">
        <v>0</v>
      </c>
      <c r="U702" s="473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4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8" t="s">
        <v>1099</v>
      </c>
      <c r="D703" t="s">
        <v>148</v>
      </c>
      <c r="E703" s="469">
        <v>1</v>
      </c>
      <c r="F703" s="470">
        <v>0</v>
      </c>
      <c r="G703">
        <v>1</v>
      </c>
      <c r="H703">
        <v>1</v>
      </c>
      <c r="I703" s="471">
        <f t="shared" si="35"/>
        <v>0.32845968612834514</v>
      </c>
      <c r="J703" s="152">
        <v>3.8473756479098807E-2</v>
      </c>
      <c r="K703" s="152">
        <v>0.39358026214566905</v>
      </c>
      <c r="L703" s="152">
        <v>0.53857526864315253</v>
      </c>
      <c r="M703" s="152">
        <v>0.3432094572454602</v>
      </c>
      <c r="N703" s="471">
        <f t="shared" si="36"/>
        <v>0.32845968612834514</v>
      </c>
      <c r="O703" s="152">
        <v>3.8473756479098807E-2</v>
      </c>
      <c r="P703" s="152">
        <v>0.39358026214566905</v>
      </c>
      <c r="Q703" s="152">
        <v>0.53857526864315253</v>
      </c>
      <c r="R703" s="152">
        <v>0.3432094572454602</v>
      </c>
      <c r="S703" s="152">
        <v>0.03</v>
      </c>
      <c r="T703" s="152">
        <v>0</v>
      </c>
      <c r="U703" s="473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4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8" t="s">
        <v>1100</v>
      </c>
      <c r="D704" t="s">
        <v>148</v>
      </c>
      <c r="E704" s="469">
        <v>1</v>
      </c>
      <c r="F704" s="470">
        <v>40</v>
      </c>
      <c r="G704">
        <v>1</v>
      </c>
      <c r="H704">
        <v>1</v>
      </c>
      <c r="I704" s="471">
        <f t="shared" si="35"/>
        <v>0.32845968612834514</v>
      </c>
      <c r="J704" s="152">
        <v>3.8473756479098807E-2</v>
      </c>
      <c r="K704" s="152">
        <v>0.39358026214566905</v>
      </c>
      <c r="L704" s="152">
        <v>0.53857526864315253</v>
      </c>
      <c r="M704" s="152">
        <v>0.3432094572454602</v>
      </c>
      <c r="N704" s="471">
        <f t="shared" si="36"/>
        <v>0.32845968612834514</v>
      </c>
      <c r="O704" s="152">
        <v>3.8473756479098807E-2</v>
      </c>
      <c r="P704" s="152">
        <v>0.39358026214566905</v>
      </c>
      <c r="Q704" s="152">
        <v>0.53857526864315253</v>
      </c>
      <c r="R704" s="152">
        <v>0.3432094572454602</v>
      </c>
      <c r="S704" s="152">
        <v>0.03</v>
      </c>
      <c r="T704" s="152">
        <v>0</v>
      </c>
      <c r="U704" s="473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4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5" t="s">
        <v>1101</v>
      </c>
      <c r="D705" t="s">
        <v>151</v>
      </c>
      <c r="E705" s="476">
        <v>2</v>
      </c>
      <c r="F705" s="470">
        <v>9</v>
      </c>
      <c r="G705">
        <v>1</v>
      </c>
      <c r="H705">
        <v>1</v>
      </c>
      <c r="I705" s="471">
        <f t="shared" si="35"/>
        <v>0.40033333333333337</v>
      </c>
      <c r="J705" s="152">
        <v>0.3706666666666667</v>
      </c>
      <c r="K705" s="152">
        <v>0.3666666666666667</v>
      </c>
      <c r="L705" s="152">
        <v>0.44799999999999995</v>
      </c>
      <c r="M705" s="152">
        <v>0.41600000000000009</v>
      </c>
      <c r="N705" s="471">
        <f t="shared" si="36"/>
        <v>0.40033333333333337</v>
      </c>
      <c r="O705" s="152">
        <v>0.3706666666666667</v>
      </c>
      <c r="P705" s="152">
        <v>0.3666666666666667</v>
      </c>
      <c r="Q705" s="152">
        <v>0.44799999999999995</v>
      </c>
      <c r="R705" s="152">
        <v>0.41600000000000009</v>
      </c>
      <c r="S705" s="152">
        <v>0.01</v>
      </c>
      <c r="T705" s="152">
        <v>0.02</v>
      </c>
      <c r="U705" s="477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4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5" t="s">
        <v>1102</v>
      </c>
      <c r="D706" t="s">
        <v>151</v>
      </c>
      <c r="E706" s="476">
        <v>2</v>
      </c>
      <c r="F706" s="470">
        <v>6</v>
      </c>
      <c r="G706">
        <v>1</v>
      </c>
      <c r="H706">
        <v>1</v>
      </c>
      <c r="I706" s="471">
        <f t="shared" ref="I706:I769" si="46">AVERAGE(J706:M706)</f>
        <v>0.40033333333333337</v>
      </c>
      <c r="J706" s="152">
        <v>0.3706666666666667</v>
      </c>
      <c r="K706" s="152">
        <v>0.3666666666666667</v>
      </c>
      <c r="L706" s="152">
        <v>0.44799999999999995</v>
      </c>
      <c r="M706" s="152">
        <v>0.41600000000000009</v>
      </c>
      <c r="N706" s="471">
        <f t="shared" ref="N706:N769" si="47">AVERAGE(O706:R706)</f>
        <v>0.40033333333333337</v>
      </c>
      <c r="O706" s="152">
        <v>0.3706666666666667</v>
      </c>
      <c r="P706" s="152">
        <v>0.3666666666666667</v>
      </c>
      <c r="Q706" s="152">
        <v>0.44799999999999995</v>
      </c>
      <c r="R706" s="152">
        <v>0.41600000000000009</v>
      </c>
      <c r="S706" s="152">
        <v>0.01</v>
      </c>
      <c r="T706" s="152">
        <v>0.02</v>
      </c>
      <c r="U706" s="477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4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5" t="s">
        <v>1103</v>
      </c>
      <c r="D707" t="s">
        <v>151</v>
      </c>
      <c r="E707" s="476">
        <v>2</v>
      </c>
      <c r="F707" s="470">
        <v>6</v>
      </c>
      <c r="G707">
        <v>1</v>
      </c>
      <c r="H707">
        <v>1</v>
      </c>
      <c r="I707" s="471">
        <f t="shared" si="46"/>
        <v>0.40033333333333337</v>
      </c>
      <c r="J707" s="152">
        <v>0.3706666666666667</v>
      </c>
      <c r="K707" s="152">
        <v>0.3666666666666667</v>
      </c>
      <c r="L707" s="152">
        <v>0.44799999999999995</v>
      </c>
      <c r="M707" s="152">
        <v>0.41600000000000009</v>
      </c>
      <c r="N707" s="471">
        <f t="shared" si="47"/>
        <v>0.40033333333333337</v>
      </c>
      <c r="O707" s="152">
        <v>0.3706666666666667</v>
      </c>
      <c r="P707" s="152">
        <v>0.3666666666666667</v>
      </c>
      <c r="Q707" s="152">
        <v>0.44799999999999995</v>
      </c>
      <c r="R707" s="152">
        <v>0.41600000000000009</v>
      </c>
      <c r="S707" s="152">
        <v>0.01</v>
      </c>
      <c r="T707" s="152">
        <v>0.02</v>
      </c>
      <c r="U707" s="477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4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5" t="s">
        <v>1104</v>
      </c>
      <c r="D708" t="s">
        <v>151</v>
      </c>
      <c r="E708" s="476">
        <v>2</v>
      </c>
      <c r="F708" s="470">
        <v>6</v>
      </c>
      <c r="G708">
        <v>1</v>
      </c>
      <c r="H708">
        <v>1</v>
      </c>
      <c r="I708" s="471">
        <f t="shared" si="46"/>
        <v>0.40033333333333337</v>
      </c>
      <c r="J708" s="152">
        <v>0.3706666666666667</v>
      </c>
      <c r="K708" s="152">
        <v>0.3666666666666667</v>
      </c>
      <c r="L708" s="152">
        <v>0.44799999999999995</v>
      </c>
      <c r="M708" s="152">
        <v>0.41600000000000009</v>
      </c>
      <c r="N708" s="471">
        <f t="shared" si="47"/>
        <v>0.40033333333333337</v>
      </c>
      <c r="O708" s="152">
        <v>0.3706666666666667</v>
      </c>
      <c r="P708" s="152">
        <v>0.3666666666666667</v>
      </c>
      <c r="Q708" s="152">
        <v>0.44799999999999995</v>
      </c>
      <c r="R708" s="152">
        <v>0.41600000000000009</v>
      </c>
      <c r="S708" s="152">
        <v>0.01</v>
      </c>
      <c r="T708" s="152">
        <v>0.02</v>
      </c>
      <c r="U708" s="477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4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5" t="s">
        <v>1105</v>
      </c>
      <c r="D709" t="s">
        <v>151</v>
      </c>
      <c r="E709" s="476">
        <v>2</v>
      </c>
      <c r="F709" s="470">
        <v>6</v>
      </c>
      <c r="G709">
        <v>1</v>
      </c>
      <c r="H709">
        <v>1</v>
      </c>
      <c r="I709" s="471">
        <f t="shared" si="46"/>
        <v>0.40033333333333337</v>
      </c>
      <c r="J709" s="152">
        <v>0.3706666666666667</v>
      </c>
      <c r="K709" s="152">
        <v>0.3666666666666667</v>
      </c>
      <c r="L709" s="152">
        <v>0.44799999999999995</v>
      </c>
      <c r="M709" s="152">
        <v>0.41600000000000009</v>
      </c>
      <c r="N709" s="471">
        <f t="shared" si="47"/>
        <v>0.40033333333333337</v>
      </c>
      <c r="O709" s="152">
        <v>0.3706666666666667</v>
      </c>
      <c r="P709" s="152">
        <v>0.3666666666666667</v>
      </c>
      <c r="Q709" s="152">
        <v>0.44799999999999995</v>
      </c>
      <c r="R709" s="152">
        <v>0.41600000000000009</v>
      </c>
      <c r="S709" s="152">
        <v>0.01</v>
      </c>
      <c r="T709" s="152">
        <v>0.02</v>
      </c>
      <c r="U709" s="477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4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5" t="s">
        <v>1106</v>
      </c>
      <c r="D710" t="s">
        <v>151</v>
      </c>
      <c r="E710" s="476">
        <v>2</v>
      </c>
      <c r="F710" s="470">
        <v>6</v>
      </c>
      <c r="G710">
        <v>1</v>
      </c>
      <c r="H710">
        <v>1</v>
      </c>
      <c r="I710" s="471">
        <f t="shared" si="46"/>
        <v>0.40033333333333337</v>
      </c>
      <c r="J710" s="152">
        <v>0.3706666666666667</v>
      </c>
      <c r="K710" s="152">
        <v>0.3666666666666667</v>
      </c>
      <c r="L710" s="152">
        <v>0.44799999999999995</v>
      </c>
      <c r="M710" s="152">
        <v>0.41600000000000009</v>
      </c>
      <c r="N710" s="471">
        <f t="shared" si="47"/>
        <v>0.40033333333333337</v>
      </c>
      <c r="O710" s="152">
        <v>0.3706666666666667</v>
      </c>
      <c r="P710" s="152">
        <v>0.3666666666666667</v>
      </c>
      <c r="Q710" s="152">
        <v>0.44799999999999995</v>
      </c>
      <c r="R710" s="152">
        <v>0.41600000000000009</v>
      </c>
      <c r="S710" s="152">
        <v>0.01</v>
      </c>
      <c r="T710" s="152">
        <v>0.02</v>
      </c>
      <c r="U710" s="477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4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5" t="s">
        <v>1107</v>
      </c>
      <c r="D711" t="s">
        <v>151</v>
      </c>
      <c r="E711" s="476">
        <v>2</v>
      </c>
      <c r="F711" s="470">
        <v>6</v>
      </c>
      <c r="G711">
        <v>1</v>
      </c>
      <c r="H711">
        <v>1</v>
      </c>
      <c r="I711" s="471">
        <f t="shared" si="46"/>
        <v>0.40033333333333337</v>
      </c>
      <c r="J711" s="152">
        <v>0.3706666666666667</v>
      </c>
      <c r="K711" s="152">
        <v>0.3666666666666667</v>
      </c>
      <c r="L711" s="152">
        <v>0.44799999999999995</v>
      </c>
      <c r="M711" s="152">
        <v>0.41600000000000009</v>
      </c>
      <c r="N711" s="471">
        <f t="shared" si="47"/>
        <v>0.40033333333333337</v>
      </c>
      <c r="O711" s="152">
        <v>0.3706666666666667</v>
      </c>
      <c r="P711" s="152">
        <v>0.3666666666666667</v>
      </c>
      <c r="Q711" s="152">
        <v>0.44799999999999995</v>
      </c>
      <c r="R711" s="152">
        <v>0.41600000000000009</v>
      </c>
      <c r="S711" s="152">
        <v>0.01</v>
      </c>
      <c r="T711" s="152">
        <v>0.02</v>
      </c>
      <c r="U711" s="477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4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5" t="s">
        <v>1108</v>
      </c>
      <c r="D712" t="s">
        <v>151</v>
      </c>
      <c r="E712" s="476">
        <v>2</v>
      </c>
      <c r="F712" s="470">
        <v>9</v>
      </c>
      <c r="G712">
        <v>1</v>
      </c>
      <c r="H712">
        <v>1</v>
      </c>
      <c r="I712" s="471">
        <f t="shared" si="46"/>
        <v>0.40033333333333337</v>
      </c>
      <c r="J712" s="152">
        <v>0.3706666666666667</v>
      </c>
      <c r="K712" s="152">
        <v>0.3666666666666667</v>
      </c>
      <c r="L712" s="152">
        <v>0.44799999999999995</v>
      </c>
      <c r="M712" s="152">
        <v>0.41600000000000009</v>
      </c>
      <c r="N712" s="471">
        <f t="shared" si="47"/>
        <v>0.40033333333333337</v>
      </c>
      <c r="O712" s="152">
        <v>0.3706666666666667</v>
      </c>
      <c r="P712" s="152">
        <v>0.3666666666666667</v>
      </c>
      <c r="Q712" s="152">
        <v>0.44799999999999995</v>
      </c>
      <c r="R712" s="152">
        <v>0.41600000000000009</v>
      </c>
      <c r="S712" s="152">
        <v>0.01</v>
      </c>
      <c r="T712" s="152">
        <v>0.02</v>
      </c>
      <c r="U712" s="477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4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8" t="s">
        <v>1109</v>
      </c>
      <c r="D713" t="s">
        <v>148</v>
      </c>
      <c r="E713" s="469">
        <v>1</v>
      </c>
      <c r="F713" s="470">
        <v>0</v>
      </c>
      <c r="G713">
        <v>1</v>
      </c>
      <c r="H713">
        <v>1</v>
      </c>
      <c r="I713" s="471">
        <f t="shared" si="46"/>
        <v>0.32845968612834514</v>
      </c>
      <c r="J713" s="152">
        <v>3.8473756479098807E-2</v>
      </c>
      <c r="K713" s="152">
        <v>0.39358026214566905</v>
      </c>
      <c r="L713" s="152">
        <v>0.53857526864315253</v>
      </c>
      <c r="M713" s="152">
        <v>0.3432094572454602</v>
      </c>
      <c r="N713" s="471">
        <f t="shared" si="47"/>
        <v>0.32845968612834514</v>
      </c>
      <c r="O713" s="152">
        <v>3.8473756479098807E-2</v>
      </c>
      <c r="P713" s="152">
        <v>0.39358026214566905</v>
      </c>
      <c r="Q713" s="152">
        <v>0.53857526864315253</v>
      </c>
      <c r="R713" s="152">
        <v>0.3432094572454602</v>
      </c>
      <c r="S713" s="152">
        <v>0.03</v>
      </c>
      <c r="T713" s="152">
        <v>0</v>
      </c>
      <c r="U713" s="473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4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8" t="s">
        <v>1110</v>
      </c>
      <c r="D714" t="s">
        <v>148</v>
      </c>
      <c r="E714" s="469">
        <v>1</v>
      </c>
      <c r="F714" s="470">
        <v>40</v>
      </c>
      <c r="G714">
        <v>1</v>
      </c>
      <c r="H714">
        <v>1</v>
      </c>
      <c r="I714" s="471">
        <f t="shared" si="46"/>
        <v>0.32845968612834514</v>
      </c>
      <c r="J714" s="152">
        <v>3.8473756479098807E-2</v>
      </c>
      <c r="K714" s="152">
        <v>0.39358026214566905</v>
      </c>
      <c r="L714" s="152">
        <v>0.53857526864315253</v>
      </c>
      <c r="M714" s="152">
        <v>0.3432094572454602</v>
      </c>
      <c r="N714" s="471">
        <f t="shared" si="47"/>
        <v>0.32845968612834514</v>
      </c>
      <c r="O714" s="152">
        <v>3.8473756479098807E-2</v>
      </c>
      <c r="P714" s="152">
        <v>0.39358026214566905</v>
      </c>
      <c r="Q714" s="152">
        <v>0.53857526864315253</v>
      </c>
      <c r="R714" s="152">
        <v>0.3432094572454602</v>
      </c>
      <c r="S714" s="152">
        <v>0.03</v>
      </c>
      <c r="T714" s="152">
        <v>0</v>
      </c>
      <c r="U714" s="473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4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5" t="s">
        <v>1111</v>
      </c>
      <c r="D715" t="s">
        <v>151</v>
      </c>
      <c r="E715" s="476">
        <v>2</v>
      </c>
      <c r="F715" s="470">
        <v>9</v>
      </c>
      <c r="G715">
        <v>1</v>
      </c>
      <c r="H715">
        <v>1</v>
      </c>
      <c r="I715" s="471">
        <f t="shared" si="46"/>
        <v>0.40033333333333337</v>
      </c>
      <c r="J715" s="152">
        <v>0.3706666666666667</v>
      </c>
      <c r="K715" s="152">
        <v>0.3666666666666667</v>
      </c>
      <c r="L715" s="152">
        <v>0.44799999999999995</v>
      </c>
      <c r="M715" s="152">
        <v>0.41600000000000009</v>
      </c>
      <c r="N715" s="471">
        <f t="shared" si="47"/>
        <v>0.40033333333333337</v>
      </c>
      <c r="O715" s="152">
        <v>0.3706666666666667</v>
      </c>
      <c r="P715" s="152">
        <v>0.3666666666666667</v>
      </c>
      <c r="Q715" s="152">
        <v>0.44799999999999995</v>
      </c>
      <c r="R715" s="152">
        <v>0.41600000000000009</v>
      </c>
      <c r="S715" s="152">
        <v>0.01</v>
      </c>
      <c r="T715" s="152">
        <v>0.02</v>
      </c>
      <c r="U715" s="477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4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8" t="s">
        <v>1112</v>
      </c>
      <c r="D716" t="s">
        <v>148</v>
      </c>
      <c r="E716" s="469">
        <v>1</v>
      </c>
      <c r="F716" s="470">
        <v>0</v>
      </c>
      <c r="G716">
        <v>1</v>
      </c>
      <c r="H716">
        <v>1</v>
      </c>
      <c r="I716" s="471">
        <f t="shared" si="46"/>
        <v>0.32845968612834514</v>
      </c>
      <c r="J716" s="152">
        <v>3.8473756479098807E-2</v>
      </c>
      <c r="K716" s="152">
        <v>0.39358026214566905</v>
      </c>
      <c r="L716" s="152">
        <v>0.53857526864315253</v>
      </c>
      <c r="M716" s="152">
        <v>0.3432094572454602</v>
      </c>
      <c r="N716" s="471">
        <f t="shared" si="47"/>
        <v>0.32845968612834514</v>
      </c>
      <c r="O716" s="152">
        <v>3.8473756479098807E-2</v>
      </c>
      <c r="P716" s="152">
        <v>0.39358026214566905</v>
      </c>
      <c r="Q716" s="152">
        <v>0.53857526864315253</v>
      </c>
      <c r="R716" s="152">
        <v>0.3432094572454602</v>
      </c>
      <c r="S716" s="152">
        <v>0.03</v>
      </c>
      <c r="T716" s="152">
        <v>0</v>
      </c>
      <c r="U716" s="473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4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5" t="s">
        <v>1113</v>
      </c>
      <c r="D717" t="s">
        <v>151</v>
      </c>
      <c r="E717" s="476">
        <v>2</v>
      </c>
      <c r="F717" s="470">
        <v>3</v>
      </c>
      <c r="G717">
        <v>1</v>
      </c>
      <c r="H717">
        <v>1</v>
      </c>
      <c r="I717" s="471">
        <f t="shared" si="46"/>
        <v>0.40033333333333337</v>
      </c>
      <c r="J717" s="152">
        <v>0.3706666666666667</v>
      </c>
      <c r="K717" s="152">
        <v>0.3666666666666667</v>
      </c>
      <c r="L717" s="152">
        <v>0.44799999999999995</v>
      </c>
      <c r="M717" s="152">
        <v>0.41600000000000009</v>
      </c>
      <c r="N717" s="471">
        <f t="shared" si="47"/>
        <v>0.40033333333333337</v>
      </c>
      <c r="O717" s="152">
        <v>0.3706666666666667</v>
      </c>
      <c r="P717" s="152">
        <v>0.3666666666666667</v>
      </c>
      <c r="Q717" s="152">
        <v>0.44799999999999995</v>
      </c>
      <c r="R717" s="152">
        <v>0.41600000000000009</v>
      </c>
      <c r="S717" s="152">
        <v>0.01</v>
      </c>
      <c r="T717" s="152">
        <v>0.02</v>
      </c>
      <c r="U717" s="477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4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5" t="s">
        <v>1114</v>
      </c>
      <c r="D718" t="s">
        <v>151</v>
      </c>
      <c r="E718" s="476">
        <v>2</v>
      </c>
      <c r="F718" s="470">
        <v>6</v>
      </c>
      <c r="G718">
        <v>1</v>
      </c>
      <c r="H718">
        <v>1</v>
      </c>
      <c r="I718" s="471">
        <f t="shared" si="46"/>
        <v>0.40033333333333337</v>
      </c>
      <c r="J718" s="152">
        <v>0.3706666666666667</v>
      </c>
      <c r="K718" s="152">
        <v>0.3666666666666667</v>
      </c>
      <c r="L718" s="152">
        <v>0.44799999999999995</v>
      </c>
      <c r="M718" s="152">
        <v>0.41600000000000009</v>
      </c>
      <c r="N718" s="471">
        <f t="shared" si="47"/>
        <v>0.40033333333333337</v>
      </c>
      <c r="O718" s="152">
        <v>0.3706666666666667</v>
      </c>
      <c r="P718" s="152">
        <v>0.3666666666666667</v>
      </c>
      <c r="Q718" s="152">
        <v>0.44799999999999995</v>
      </c>
      <c r="R718" s="152">
        <v>0.41600000000000009</v>
      </c>
      <c r="S718" s="152">
        <v>0.01</v>
      </c>
      <c r="T718" s="152">
        <v>0.02</v>
      </c>
      <c r="U718" s="477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4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8" t="s">
        <v>1115</v>
      </c>
      <c r="D719" t="s">
        <v>148</v>
      </c>
      <c r="E719" s="469">
        <v>1</v>
      </c>
      <c r="F719" s="470">
        <v>12.03</v>
      </c>
      <c r="G719">
        <v>1</v>
      </c>
      <c r="H719">
        <v>1</v>
      </c>
      <c r="I719" s="471">
        <f t="shared" si="46"/>
        <v>0.32845968612834514</v>
      </c>
      <c r="J719" s="152">
        <v>3.8473756479098807E-2</v>
      </c>
      <c r="K719" s="152">
        <v>0.39358026214566905</v>
      </c>
      <c r="L719" s="152">
        <v>0.53857526864315253</v>
      </c>
      <c r="M719" s="152">
        <v>0.3432094572454602</v>
      </c>
      <c r="N719" s="471">
        <f t="shared" si="47"/>
        <v>0.32845968612834514</v>
      </c>
      <c r="O719" s="152">
        <v>3.8473756479098807E-2</v>
      </c>
      <c r="P719" s="152">
        <v>0.39358026214566905</v>
      </c>
      <c r="Q719" s="152">
        <v>0.53857526864315253</v>
      </c>
      <c r="R719" s="152">
        <v>0.3432094572454602</v>
      </c>
      <c r="S719" s="152">
        <v>0.03</v>
      </c>
      <c r="T719" s="152">
        <v>0</v>
      </c>
      <c r="U719" s="473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4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8" t="s">
        <v>1116</v>
      </c>
      <c r="D720" t="s">
        <v>148</v>
      </c>
      <c r="E720" s="469">
        <v>1</v>
      </c>
      <c r="F720" s="470">
        <v>0</v>
      </c>
      <c r="G720">
        <v>1</v>
      </c>
      <c r="H720">
        <v>1</v>
      </c>
      <c r="I720" s="471">
        <f t="shared" si="46"/>
        <v>0.32845968612834514</v>
      </c>
      <c r="J720" s="152">
        <v>3.8473756479098807E-2</v>
      </c>
      <c r="K720" s="152">
        <v>0.39358026214566905</v>
      </c>
      <c r="L720" s="152">
        <v>0.53857526864315253</v>
      </c>
      <c r="M720" s="152">
        <v>0.3432094572454602</v>
      </c>
      <c r="N720" s="471">
        <f t="shared" si="47"/>
        <v>0.32845968612834514</v>
      </c>
      <c r="O720" s="152">
        <v>3.8473756479098807E-2</v>
      </c>
      <c r="P720" s="152">
        <v>0.39358026214566905</v>
      </c>
      <c r="Q720" s="152">
        <v>0.53857526864315253</v>
      </c>
      <c r="R720" s="152">
        <v>0.3432094572454602</v>
      </c>
      <c r="S720" s="152">
        <v>0.03</v>
      </c>
      <c r="T720" s="152">
        <v>0</v>
      </c>
      <c r="U720" s="473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4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5" t="s">
        <v>1117</v>
      </c>
      <c r="D721" t="s">
        <v>154</v>
      </c>
      <c r="E721" s="476">
        <v>3</v>
      </c>
      <c r="F721" s="470">
        <v>26</v>
      </c>
      <c r="G721">
        <v>1</v>
      </c>
      <c r="H721">
        <v>1</v>
      </c>
      <c r="I721" s="471">
        <f t="shared" si="46"/>
        <v>0.47039166666666665</v>
      </c>
      <c r="J721" s="472">
        <v>0.36503333333333332</v>
      </c>
      <c r="K721" s="472">
        <v>0.44336666666666663</v>
      </c>
      <c r="L721" s="472">
        <v>0.58906666666666663</v>
      </c>
      <c r="M721" s="472">
        <v>0.48410000000000003</v>
      </c>
      <c r="N721" s="471">
        <f t="shared" si="47"/>
        <v>0.47039166666666665</v>
      </c>
      <c r="O721" s="472">
        <v>0.36503333333333332</v>
      </c>
      <c r="P721" s="472">
        <v>0.44336666666666663</v>
      </c>
      <c r="Q721" s="472">
        <v>0.58906666666666663</v>
      </c>
      <c r="R721" s="472">
        <v>0.48410000000000003</v>
      </c>
      <c r="S721" s="152">
        <v>0.01</v>
      </c>
      <c r="T721" s="152">
        <v>0.02</v>
      </c>
      <c r="U721" s="477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4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5" t="s">
        <v>1118</v>
      </c>
      <c r="D722" t="s">
        <v>154</v>
      </c>
      <c r="E722" s="476">
        <v>3</v>
      </c>
      <c r="F722" s="470">
        <v>30</v>
      </c>
      <c r="G722">
        <v>1</v>
      </c>
      <c r="H722">
        <v>1</v>
      </c>
      <c r="I722" s="471">
        <f t="shared" si="46"/>
        <v>0.47039166666666665</v>
      </c>
      <c r="J722" s="472">
        <v>0.36503333333333332</v>
      </c>
      <c r="K722" s="472">
        <v>0.44336666666666663</v>
      </c>
      <c r="L722" s="472">
        <v>0.58906666666666663</v>
      </c>
      <c r="M722" s="472">
        <v>0.48410000000000003</v>
      </c>
      <c r="N722" s="471">
        <f t="shared" si="47"/>
        <v>0.47039166666666665</v>
      </c>
      <c r="O722" s="472">
        <v>0.36503333333333332</v>
      </c>
      <c r="P722" s="472">
        <v>0.44336666666666663</v>
      </c>
      <c r="Q722" s="472">
        <v>0.58906666666666663</v>
      </c>
      <c r="R722" s="472">
        <v>0.48410000000000003</v>
      </c>
      <c r="S722" s="152">
        <v>0.01</v>
      </c>
      <c r="T722" s="152">
        <v>0.02</v>
      </c>
      <c r="U722" s="477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4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8" t="s">
        <v>1119</v>
      </c>
      <c r="D723" t="s">
        <v>154</v>
      </c>
      <c r="E723" s="469">
        <v>3</v>
      </c>
      <c r="F723" s="470">
        <v>62.5</v>
      </c>
      <c r="G723">
        <v>1</v>
      </c>
      <c r="H723">
        <v>1</v>
      </c>
      <c r="I723" s="471">
        <f t="shared" si="46"/>
        <v>0.32845968612834514</v>
      </c>
      <c r="J723" s="152">
        <v>3.8473756479098807E-2</v>
      </c>
      <c r="K723" s="152">
        <v>0.39358026214566905</v>
      </c>
      <c r="L723" s="152">
        <v>0.53857526864315253</v>
      </c>
      <c r="M723" s="152">
        <v>0.3432094572454602</v>
      </c>
      <c r="N723" s="471">
        <f t="shared" si="47"/>
        <v>0.32845968612834514</v>
      </c>
      <c r="O723" s="152">
        <v>3.8473756479098807E-2</v>
      </c>
      <c r="P723" s="152">
        <v>0.39358026214566905</v>
      </c>
      <c r="Q723" s="152">
        <v>0.53857526864315253</v>
      </c>
      <c r="R723" s="152">
        <v>0.3432094572454602</v>
      </c>
      <c r="S723" s="152">
        <v>0.03</v>
      </c>
      <c r="T723" s="152">
        <v>0</v>
      </c>
      <c r="U723" s="473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4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8" t="s">
        <v>1120</v>
      </c>
      <c r="D724" t="s">
        <v>154</v>
      </c>
      <c r="E724" s="469">
        <v>3</v>
      </c>
      <c r="F724" s="470">
        <v>0</v>
      </c>
      <c r="G724">
        <v>1</v>
      </c>
      <c r="H724">
        <v>1</v>
      </c>
      <c r="I724" s="471">
        <f t="shared" si="46"/>
        <v>0.32845968612834514</v>
      </c>
      <c r="J724" s="152">
        <v>3.8473756479098807E-2</v>
      </c>
      <c r="K724" s="152">
        <v>0.39358026214566905</v>
      </c>
      <c r="L724" s="152">
        <v>0.53857526864315253</v>
      </c>
      <c r="M724" s="152">
        <v>0.3432094572454602</v>
      </c>
      <c r="N724" s="471">
        <f t="shared" si="47"/>
        <v>0.32845968612834514</v>
      </c>
      <c r="O724" s="152">
        <v>3.8473756479098807E-2</v>
      </c>
      <c r="P724" s="152">
        <v>0.39358026214566905</v>
      </c>
      <c r="Q724" s="152">
        <v>0.53857526864315253</v>
      </c>
      <c r="R724" s="152">
        <v>0.3432094572454602</v>
      </c>
      <c r="S724" s="152">
        <v>0.03</v>
      </c>
      <c r="T724" s="152">
        <v>0</v>
      </c>
      <c r="U724" s="473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4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8" t="s">
        <v>1121</v>
      </c>
      <c r="D725" t="s">
        <v>148</v>
      </c>
      <c r="E725" s="469">
        <v>1</v>
      </c>
      <c r="F725" s="470">
        <v>28</v>
      </c>
      <c r="G725">
        <v>1</v>
      </c>
      <c r="H725">
        <v>1</v>
      </c>
      <c r="I725" s="471">
        <f t="shared" si="46"/>
        <v>0.32845968612834514</v>
      </c>
      <c r="J725" s="152">
        <v>3.8473756479098807E-2</v>
      </c>
      <c r="K725" s="152">
        <v>0.39358026214566905</v>
      </c>
      <c r="L725" s="152">
        <v>0.53857526864315253</v>
      </c>
      <c r="M725" s="152">
        <v>0.3432094572454602</v>
      </c>
      <c r="N725" s="471">
        <f t="shared" si="47"/>
        <v>0.32845968612834514</v>
      </c>
      <c r="O725" s="152">
        <v>3.8473756479098807E-2</v>
      </c>
      <c r="P725" s="152">
        <v>0.39358026214566905</v>
      </c>
      <c r="Q725" s="152">
        <v>0.53857526864315253</v>
      </c>
      <c r="R725" s="152">
        <v>0.3432094572454602</v>
      </c>
      <c r="S725" s="152">
        <v>0.03</v>
      </c>
      <c r="T725" s="152">
        <v>0</v>
      </c>
      <c r="U725" s="473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4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5" t="s">
        <v>1122</v>
      </c>
      <c r="D726" t="s">
        <v>154</v>
      </c>
      <c r="E726" s="476">
        <v>3</v>
      </c>
      <c r="F726" s="470">
        <v>30</v>
      </c>
      <c r="G726">
        <v>1</v>
      </c>
      <c r="H726">
        <v>1</v>
      </c>
      <c r="I726" s="471">
        <f t="shared" si="46"/>
        <v>0.47039166666666665</v>
      </c>
      <c r="J726" s="472">
        <v>0.36503333333333332</v>
      </c>
      <c r="K726" s="472">
        <v>0.44336666666666663</v>
      </c>
      <c r="L726" s="472">
        <v>0.58906666666666663</v>
      </c>
      <c r="M726" s="472">
        <v>0.48410000000000003</v>
      </c>
      <c r="N726" s="471">
        <f t="shared" si="47"/>
        <v>0.47039166666666665</v>
      </c>
      <c r="O726" s="472">
        <v>0.36503333333333332</v>
      </c>
      <c r="P726" s="472">
        <v>0.44336666666666663</v>
      </c>
      <c r="Q726" s="472">
        <v>0.58906666666666663</v>
      </c>
      <c r="R726" s="472">
        <v>0.48410000000000003</v>
      </c>
      <c r="S726" s="152">
        <v>0.01</v>
      </c>
      <c r="T726" s="152">
        <v>0.02</v>
      </c>
      <c r="U726" s="477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4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8" t="s">
        <v>1123</v>
      </c>
      <c r="D727" t="s">
        <v>148</v>
      </c>
      <c r="E727" s="469">
        <v>1</v>
      </c>
      <c r="F727" s="470">
        <v>0</v>
      </c>
      <c r="G727">
        <v>1</v>
      </c>
      <c r="H727">
        <v>1</v>
      </c>
      <c r="I727" s="471">
        <f t="shared" si="46"/>
        <v>0.32845968612834514</v>
      </c>
      <c r="J727" s="152">
        <v>3.8473756479098807E-2</v>
      </c>
      <c r="K727" s="152">
        <v>0.39358026214566905</v>
      </c>
      <c r="L727" s="152">
        <v>0.53857526864315253</v>
      </c>
      <c r="M727" s="152">
        <v>0.3432094572454602</v>
      </c>
      <c r="N727" s="471">
        <f t="shared" si="47"/>
        <v>0.32845968612834514</v>
      </c>
      <c r="O727" s="152">
        <v>3.8473756479098807E-2</v>
      </c>
      <c r="P727" s="152">
        <v>0.39358026214566905</v>
      </c>
      <c r="Q727" s="152">
        <v>0.53857526864315253</v>
      </c>
      <c r="R727" s="152">
        <v>0.3432094572454602</v>
      </c>
      <c r="S727" s="152">
        <v>0.03</v>
      </c>
      <c r="T727" s="152">
        <v>0</v>
      </c>
      <c r="U727" s="473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4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8" t="s">
        <v>1124</v>
      </c>
      <c r="D728" t="s">
        <v>148</v>
      </c>
      <c r="E728" s="469">
        <v>1</v>
      </c>
      <c r="F728" s="470">
        <v>0</v>
      </c>
      <c r="G728">
        <v>1</v>
      </c>
      <c r="H728">
        <v>1</v>
      </c>
      <c r="I728" s="471">
        <f t="shared" si="46"/>
        <v>0.32845968612834514</v>
      </c>
      <c r="J728" s="152">
        <v>3.8473756479098807E-2</v>
      </c>
      <c r="K728" s="152">
        <v>0.39358026214566905</v>
      </c>
      <c r="L728" s="152">
        <v>0.53857526864315253</v>
      </c>
      <c r="M728" s="152">
        <v>0.3432094572454602</v>
      </c>
      <c r="N728" s="471">
        <f t="shared" si="47"/>
        <v>0.32845968612834514</v>
      </c>
      <c r="O728" s="152">
        <v>3.8473756479098807E-2</v>
      </c>
      <c r="P728" s="152">
        <v>0.39358026214566905</v>
      </c>
      <c r="Q728" s="152">
        <v>0.53857526864315253</v>
      </c>
      <c r="R728" s="152">
        <v>0.3432094572454602</v>
      </c>
      <c r="S728" s="152">
        <v>0.03</v>
      </c>
      <c r="T728" s="152">
        <v>0</v>
      </c>
      <c r="U728" s="473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4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8" t="s">
        <v>1125</v>
      </c>
      <c r="D729" t="s">
        <v>148</v>
      </c>
      <c r="E729" s="469">
        <v>1</v>
      </c>
      <c r="F729" s="470">
        <v>77.00003013043478</v>
      </c>
      <c r="G729">
        <v>1</v>
      </c>
      <c r="H729">
        <v>1</v>
      </c>
      <c r="I729" s="471">
        <f t="shared" si="46"/>
        <v>0.32845968612834514</v>
      </c>
      <c r="J729" s="152">
        <v>3.8473756479098807E-2</v>
      </c>
      <c r="K729" s="152">
        <v>0.39358026214566905</v>
      </c>
      <c r="L729" s="152">
        <v>0.53857526864315253</v>
      </c>
      <c r="M729" s="152">
        <v>0.3432094572454602</v>
      </c>
      <c r="N729" s="471">
        <f t="shared" si="47"/>
        <v>0.32845968612834514</v>
      </c>
      <c r="O729" s="152">
        <v>3.8473756479098807E-2</v>
      </c>
      <c r="P729" s="152">
        <v>0.39358026214566905</v>
      </c>
      <c r="Q729" s="152">
        <v>0.53857526864315253</v>
      </c>
      <c r="R729" s="152">
        <v>0.3432094572454602</v>
      </c>
      <c r="S729" s="152">
        <v>0.03</v>
      </c>
      <c r="T729" s="152">
        <v>0</v>
      </c>
      <c r="U729" s="473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4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8" t="s">
        <v>1126</v>
      </c>
      <c r="D730" t="s">
        <v>154</v>
      </c>
      <c r="E730" s="469">
        <v>3</v>
      </c>
      <c r="F730" s="470">
        <v>25.52</v>
      </c>
      <c r="G730">
        <v>1</v>
      </c>
      <c r="H730">
        <v>1</v>
      </c>
      <c r="I730" s="471">
        <f t="shared" si="46"/>
        <v>0.32845968612834514</v>
      </c>
      <c r="J730" s="152">
        <v>3.8473756479098807E-2</v>
      </c>
      <c r="K730" s="152">
        <v>0.39358026214566905</v>
      </c>
      <c r="L730" s="152">
        <v>0.53857526864315253</v>
      </c>
      <c r="M730" s="152">
        <v>0.3432094572454602</v>
      </c>
      <c r="N730" s="471">
        <f t="shared" si="47"/>
        <v>0.32845968612834514</v>
      </c>
      <c r="O730" s="152">
        <v>3.8473756479098807E-2</v>
      </c>
      <c r="P730" s="152">
        <v>0.39358026214566905</v>
      </c>
      <c r="Q730" s="152">
        <v>0.53857526864315253</v>
      </c>
      <c r="R730" s="152">
        <v>0.3432094572454602</v>
      </c>
      <c r="S730" s="152">
        <v>0.03</v>
      </c>
      <c r="T730" s="152">
        <v>0</v>
      </c>
      <c r="U730" s="473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4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8" t="s">
        <v>1127</v>
      </c>
      <c r="D731" t="s">
        <v>154</v>
      </c>
      <c r="E731" s="469">
        <v>3</v>
      </c>
      <c r="F731" s="470">
        <v>0</v>
      </c>
      <c r="G731">
        <v>1</v>
      </c>
      <c r="H731">
        <v>1</v>
      </c>
      <c r="I731" s="471">
        <f t="shared" si="46"/>
        <v>0.32845968612834514</v>
      </c>
      <c r="J731" s="152">
        <v>3.8473756479098807E-2</v>
      </c>
      <c r="K731" s="152">
        <v>0.39358026214566905</v>
      </c>
      <c r="L731" s="152">
        <v>0.53857526864315253</v>
      </c>
      <c r="M731" s="152">
        <v>0.3432094572454602</v>
      </c>
      <c r="N731" s="471">
        <f t="shared" si="47"/>
        <v>0.32845968612834514</v>
      </c>
      <c r="O731" s="152">
        <v>3.8473756479098807E-2</v>
      </c>
      <c r="P731" s="152">
        <v>0.39358026214566905</v>
      </c>
      <c r="Q731" s="152">
        <v>0.53857526864315253</v>
      </c>
      <c r="R731" s="152">
        <v>0.3432094572454602</v>
      </c>
      <c r="S731" s="152">
        <v>0.03</v>
      </c>
      <c r="T731" s="152">
        <v>0</v>
      </c>
      <c r="U731" s="473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4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8" t="s">
        <v>1128</v>
      </c>
      <c r="D732" t="s">
        <v>148</v>
      </c>
      <c r="E732" s="469">
        <v>1</v>
      </c>
      <c r="F732" s="470">
        <v>37.974414186193798</v>
      </c>
      <c r="G732">
        <v>1</v>
      </c>
      <c r="H732">
        <v>1</v>
      </c>
      <c r="I732" s="471">
        <f t="shared" si="46"/>
        <v>0.32845968612834514</v>
      </c>
      <c r="J732" s="152">
        <v>3.8473756479098807E-2</v>
      </c>
      <c r="K732" s="152">
        <v>0.39358026214566905</v>
      </c>
      <c r="L732" s="152">
        <v>0.53857526864315253</v>
      </c>
      <c r="M732" s="152">
        <v>0.3432094572454602</v>
      </c>
      <c r="N732" s="471">
        <f t="shared" si="47"/>
        <v>0.32845968612834514</v>
      </c>
      <c r="O732" s="152">
        <v>3.8473756479098807E-2</v>
      </c>
      <c r="P732" s="152">
        <v>0.39358026214566905</v>
      </c>
      <c r="Q732" s="152">
        <v>0.53857526864315253</v>
      </c>
      <c r="R732" s="152">
        <v>0.3432094572454602</v>
      </c>
      <c r="S732" s="152">
        <v>0.03</v>
      </c>
      <c r="T732" s="152">
        <v>0</v>
      </c>
      <c r="U732" s="473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4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5" t="s">
        <v>1129</v>
      </c>
      <c r="D733" t="s">
        <v>154</v>
      </c>
      <c r="E733" s="476">
        <v>3</v>
      </c>
      <c r="F733" s="470">
        <v>30</v>
      </c>
      <c r="G733">
        <v>1</v>
      </c>
      <c r="H733">
        <v>1</v>
      </c>
      <c r="I733" s="471">
        <f t="shared" si="46"/>
        <v>0.47039166666666665</v>
      </c>
      <c r="J733" s="472">
        <v>0.36503333333333332</v>
      </c>
      <c r="K733" s="472">
        <v>0.44336666666666663</v>
      </c>
      <c r="L733" s="472">
        <v>0.58906666666666663</v>
      </c>
      <c r="M733" s="472">
        <v>0.48410000000000003</v>
      </c>
      <c r="N733" s="471">
        <f t="shared" si="47"/>
        <v>0.47039166666666665</v>
      </c>
      <c r="O733" s="472">
        <v>0.36503333333333332</v>
      </c>
      <c r="P733" s="472">
        <v>0.44336666666666663</v>
      </c>
      <c r="Q733" s="472">
        <v>0.58906666666666663</v>
      </c>
      <c r="R733" s="472">
        <v>0.48410000000000003</v>
      </c>
      <c r="S733" s="152">
        <v>0.01</v>
      </c>
      <c r="T733" s="152">
        <v>0.02</v>
      </c>
      <c r="U733" s="477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4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5" t="s">
        <v>1130</v>
      </c>
      <c r="D734" t="s">
        <v>154</v>
      </c>
      <c r="E734" s="476">
        <v>3</v>
      </c>
      <c r="F734" s="470">
        <v>30</v>
      </c>
      <c r="G734">
        <v>1</v>
      </c>
      <c r="H734">
        <v>1</v>
      </c>
      <c r="I734" s="471">
        <f t="shared" si="46"/>
        <v>0.47039166666666665</v>
      </c>
      <c r="J734" s="472">
        <v>0.36503333333333332</v>
      </c>
      <c r="K734" s="472">
        <v>0.44336666666666663</v>
      </c>
      <c r="L734" s="472">
        <v>0.58906666666666663</v>
      </c>
      <c r="M734" s="472">
        <v>0.48410000000000003</v>
      </c>
      <c r="N734" s="471">
        <f t="shared" si="47"/>
        <v>0.47039166666666665</v>
      </c>
      <c r="O734" s="472">
        <v>0.36503333333333332</v>
      </c>
      <c r="P734" s="472">
        <v>0.44336666666666663</v>
      </c>
      <c r="Q734" s="472">
        <v>0.58906666666666663</v>
      </c>
      <c r="R734" s="472">
        <v>0.48410000000000003</v>
      </c>
      <c r="S734" s="152">
        <v>0.01</v>
      </c>
      <c r="T734" s="152">
        <v>0.02</v>
      </c>
      <c r="U734" s="477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4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5" t="s">
        <v>1131</v>
      </c>
      <c r="D735" t="s">
        <v>154</v>
      </c>
      <c r="E735" s="476">
        <v>3</v>
      </c>
      <c r="F735" s="470">
        <v>9.4</v>
      </c>
      <c r="G735">
        <v>1</v>
      </c>
      <c r="H735">
        <v>1</v>
      </c>
      <c r="I735" s="471">
        <f t="shared" si="46"/>
        <v>0.47039166666666665</v>
      </c>
      <c r="J735" s="472">
        <v>0.36503333333333332</v>
      </c>
      <c r="K735" s="472">
        <v>0.44336666666666663</v>
      </c>
      <c r="L735" s="472">
        <v>0.58906666666666663</v>
      </c>
      <c r="M735" s="472">
        <v>0.48410000000000003</v>
      </c>
      <c r="N735" s="471">
        <f t="shared" si="47"/>
        <v>0.47039166666666665</v>
      </c>
      <c r="O735" s="472">
        <v>0.36503333333333332</v>
      </c>
      <c r="P735" s="472">
        <v>0.44336666666666663</v>
      </c>
      <c r="Q735" s="472">
        <v>0.58906666666666663</v>
      </c>
      <c r="R735" s="472">
        <v>0.48410000000000003</v>
      </c>
      <c r="S735" s="152">
        <v>0.01</v>
      </c>
      <c r="T735" s="152">
        <v>0.02</v>
      </c>
      <c r="U735" s="477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4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8" t="s">
        <v>1132</v>
      </c>
      <c r="D736" t="s">
        <v>148</v>
      </c>
      <c r="E736" s="469">
        <v>1</v>
      </c>
      <c r="F736" s="470">
        <v>32.425585813806208</v>
      </c>
      <c r="G736">
        <v>1</v>
      </c>
      <c r="H736">
        <v>1</v>
      </c>
      <c r="I736" s="471">
        <f t="shared" si="46"/>
        <v>0.32845968612834514</v>
      </c>
      <c r="J736" s="152">
        <v>3.8473756479098807E-2</v>
      </c>
      <c r="K736" s="152">
        <v>0.39358026214566905</v>
      </c>
      <c r="L736" s="152">
        <v>0.53857526864315253</v>
      </c>
      <c r="M736" s="152">
        <v>0.3432094572454602</v>
      </c>
      <c r="N736" s="471">
        <f t="shared" si="47"/>
        <v>0.32845968612834514</v>
      </c>
      <c r="O736" s="152">
        <v>3.8473756479098807E-2</v>
      </c>
      <c r="P736" s="152">
        <v>0.39358026214566905</v>
      </c>
      <c r="Q736" s="152">
        <v>0.53857526864315253</v>
      </c>
      <c r="R736" s="152">
        <v>0.3432094572454602</v>
      </c>
      <c r="S736" s="152">
        <v>0.03</v>
      </c>
      <c r="T736" s="152">
        <v>0</v>
      </c>
      <c r="U736" s="473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4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8" t="s">
        <v>1133</v>
      </c>
      <c r="D737" t="s">
        <v>148</v>
      </c>
      <c r="E737" s="469">
        <v>1</v>
      </c>
      <c r="F737" s="470">
        <v>39.5</v>
      </c>
      <c r="G737">
        <v>1</v>
      </c>
      <c r="H737">
        <v>1</v>
      </c>
      <c r="I737" s="471">
        <f t="shared" si="46"/>
        <v>0.32845968612834514</v>
      </c>
      <c r="J737" s="152">
        <v>3.8473756479098807E-2</v>
      </c>
      <c r="K737" s="152">
        <v>0.39358026214566905</v>
      </c>
      <c r="L737" s="152">
        <v>0.53857526864315253</v>
      </c>
      <c r="M737" s="152">
        <v>0.3432094572454602</v>
      </c>
      <c r="N737" s="471">
        <f t="shared" si="47"/>
        <v>0.32845968612834514</v>
      </c>
      <c r="O737" s="152">
        <v>3.8473756479098807E-2</v>
      </c>
      <c r="P737" s="152">
        <v>0.39358026214566905</v>
      </c>
      <c r="Q737" s="152">
        <v>0.53857526864315253</v>
      </c>
      <c r="R737" s="152">
        <v>0.3432094572454602</v>
      </c>
      <c r="S737" s="152">
        <v>0.03</v>
      </c>
      <c r="T737" s="152">
        <v>0</v>
      </c>
      <c r="U737" s="473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4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5" t="s">
        <v>1134</v>
      </c>
      <c r="D738" t="s">
        <v>154</v>
      </c>
      <c r="E738" s="476">
        <v>3</v>
      </c>
      <c r="F738" s="470">
        <v>18.8</v>
      </c>
      <c r="G738">
        <v>1</v>
      </c>
      <c r="H738">
        <v>1</v>
      </c>
      <c r="I738" s="471">
        <f t="shared" si="46"/>
        <v>0.47039166666666665</v>
      </c>
      <c r="J738" s="472">
        <v>0.36503333333333332</v>
      </c>
      <c r="K738" s="472">
        <v>0.44336666666666663</v>
      </c>
      <c r="L738" s="472">
        <v>0.58906666666666663</v>
      </c>
      <c r="M738" s="472">
        <v>0.48410000000000003</v>
      </c>
      <c r="N738" s="471">
        <f t="shared" si="47"/>
        <v>0.47039166666666665</v>
      </c>
      <c r="O738" s="472">
        <v>0.36503333333333332</v>
      </c>
      <c r="P738" s="472">
        <v>0.44336666666666663</v>
      </c>
      <c r="Q738" s="472">
        <v>0.58906666666666663</v>
      </c>
      <c r="R738" s="472">
        <v>0.48410000000000003</v>
      </c>
      <c r="S738" s="152">
        <v>0.01</v>
      </c>
      <c r="T738" s="152">
        <v>0.02</v>
      </c>
      <c r="U738" s="477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4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5" t="s">
        <v>1135</v>
      </c>
      <c r="D739" t="s">
        <v>154</v>
      </c>
      <c r="E739" s="476">
        <v>3</v>
      </c>
      <c r="F739" s="470">
        <v>4.7</v>
      </c>
      <c r="G739">
        <v>1</v>
      </c>
      <c r="H739">
        <v>1</v>
      </c>
      <c r="I739" s="471">
        <f t="shared" si="46"/>
        <v>0.47039166666666665</v>
      </c>
      <c r="J739" s="472">
        <v>0.36503333333333332</v>
      </c>
      <c r="K739" s="472">
        <v>0.44336666666666663</v>
      </c>
      <c r="L739" s="472">
        <v>0.58906666666666663</v>
      </c>
      <c r="M739" s="472">
        <v>0.48410000000000003</v>
      </c>
      <c r="N739" s="471">
        <f t="shared" si="47"/>
        <v>0.47039166666666665</v>
      </c>
      <c r="O739" s="472">
        <v>0.36503333333333332</v>
      </c>
      <c r="P739" s="472">
        <v>0.44336666666666663</v>
      </c>
      <c r="Q739" s="472">
        <v>0.58906666666666663</v>
      </c>
      <c r="R739" s="472">
        <v>0.48410000000000003</v>
      </c>
      <c r="S739" s="152">
        <v>0.01</v>
      </c>
      <c r="T739" s="152">
        <v>0.02</v>
      </c>
      <c r="U739" s="477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4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8" t="s">
        <v>1136</v>
      </c>
      <c r="D740" t="s">
        <v>148</v>
      </c>
      <c r="E740" s="469">
        <v>1</v>
      </c>
      <c r="F740" s="470">
        <v>0</v>
      </c>
      <c r="G740">
        <v>1</v>
      </c>
      <c r="H740">
        <v>1</v>
      </c>
      <c r="I740" s="471">
        <f t="shared" si="46"/>
        <v>0.32845968612834514</v>
      </c>
      <c r="J740" s="152">
        <v>3.8473756479098807E-2</v>
      </c>
      <c r="K740" s="152">
        <v>0.39358026214566905</v>
      </c>
      <c r="L740" s="152">
        <v>0.53857526864315253</v>
      </c>
      <c r="M740" s="152">
        <v>0.3432094572454602</v>
      </c>
      <c r="N740" s="471">
        <f t="shared" si="47"/>
        <v>0.32845968612834514</v>
      </c>
      <c r="O740" s="152">
        <v>3.8473756479098807E-2</v>
      </c>
      <c r="P740" s="152">
        <v>0.39358026214566905</v>
      </c>
      <c r="Q740" s="152">
        <v>0.53857526864315253</v>
      </c>
      <c r="R740" s="152">
        <v>0.3432094572454602</v>
      </c>
      <c r="S740" s="152">
        <v>0.03</v>
      </c>
      <c r="T740" s="152">
        <v>0</v>
      </c>
      <c r="U740" s="473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4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5" t="s">
        <v>1137</v>
      </c>
      <c r="D741" t="s">
        <v>154</v>
      </c>
      <c r="E741" s="476">
        <v>3</v>
      </c>
      <c r="F741" s="470">
        <v>11.75</v>
      </c>
      <c r="G741">
        <v>1</v>
      </c>
      <c r="H741">
        <v>1</v>
      </c>
      <c r="I741" s="471">
        <f t="shared" si="46"/>
        <v>0.47039166666666665</v>
      </c>
      <c r="J741" s="472">
        <v>0.36503333333333332</v>
      </c>
      <c r="K741" s="472">
        <v>0.44336666666666663</v>
      </c>
      <c r="L741" s="472">
        <v>0.58906666666666663</v>
      </c>
      <c r="M741" s="472">
        <v>0.48410000000000003</v>
      </c>
      <c r="N741" s="471">
        <f t="shared" si="47"/>
        <v>0.47039166666666665</v>
      </c>
      <c r="O741" s="472">
        <v>0.36503333333333332</v>
      </c>
      <c r="P741" s="472">
        <v>0.44336666666666663</v>
      </c>
      <c r="Q741" s="472">
        <v>0.58906666666666663</v>
      </c>
      <c r="R741" s="472">
        <v>0.48410000000000003</v>
      </c>
      <c r="S741" s="152">
        <v>0.01</v>
      </c>
      <c r="T741" s="152">
        <v>0.02</v>
      </c>
      <c r="U741" s="477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4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5" t="s">
        <v>1138</v>
      </c>
      <c r="D742" t="s">
        <v>154</v>
      </c>
      <c r="E742" s="476">
        <v>3</v>
      </c>
      <c r="F742" s="470">
        <v>11.75</v>
      </c>
      <c r="G742">
        <v>1</v>
      </c>
      <c r="H742">
        <v>1</v>
      </c>
      <c r="I742" s="471">
        <f t="shared" si="46"/>
        <v>0.47039166666666665</v>
      </c>
      <c r="J742" s="472">
        <v>0.36503333333333332</v>
      </c>
      <c r="K742" s="472">
        <v>0.44336666666666663</v>
      </c>
      <c r="L742" s="472">
        <v>0.58906666666666663</v>
      </c>
      <c r="M742" s="472">
        <v>0.48410000000000003</v>
      </c>
      <c r="N742" s="471">
        <f t="shared" si="47"/>
        <v>0.47039166666666665</v>
      </c>
      <c r="O742" s="472">
        <v>0.36503333333333332</v>
      </c>
      <c r="P742" s="472">
        <v>0.44336666666666663</v>
      </c>
      <c r="Q742" s="472">
        <v>0.58906666666666663</v>
      </c>
      <c r="R742" s="472">
        <v>0.48410000000000003</v>
      </c>
      <c r="S742" s="152">
        <v>0.01</v>
      </c>
      <c r="T742" s="152">
        <v>0.02</v>
      </c>
      <c r="U742" s="477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4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5" t="s">
        <v>1139</v>
      </c>
      <c r="D743" t="s">
        <v>154</v>
      </c>
      <c r="E743" s="476">
        <v>3</v>
      </c>
      <c r="F743" s="470">
        <v>9.4</v>
      </c>
      <c r="G743">
        <v>1</v>
      </c>
      <c r="H743">
        <v>1</v>
      </c>
      <c r="I743" s="471">
        <f t="shared" si="46"/>
        <v>0.47039166666666665</v>
      </c>
      <c r="J743" s="472">
        <v>0.36503333333333332</v>
      </c>
      <c r="K743" s="472">
        <v>0.44336666666666663</v>
      </c>
      <c r="L743" s="472">
        <v>0.58906666666666663</v>
      </c>
      <c r="M743" s="472">
        <v>0.48410000000000003</v>
      </c>
      <c r="N743" s="471">
        <f t="shared" si="47"/>
        <v>0.47039166666666665</v>
      </c>
      <c r="O743" s="472">
        <v>0.36503333333333332</v>
      </c>
      <c r="P743" s="472">
        <v>0.44336666666666663</v>
      </c>
      <c r="Q743" s="472">
        <v>0.58906666666666663</v>
      </c>
      <c r="R743" s="472">
        <v>0.48410000000000003</v>
      </c>
      <c r="S743" s="152">
        <v>0.01</v>
      </c>
      <c r="T743" s="152">
        <v>0.02</v>
      </c>
      <c r="U743" s="477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4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5" t="s">
        <v>1140</v>
      </c>
      <c r="D744" t="s">
        <v>154</v>
      </c>
      <c r="E744" s="476">
        <v>3</v>
      </c>
      <c r="F744" s="470">
        <v>11.75</v>
      </c>
      <c r="G744">
        <v>1</v>
      </c>
      <c r="H744">
        <v>1</v>
      </c>
      <c r="I744" s="471">
        <f t="shared" si="46"/>
        <v>0.47039166666666665</v>
      </c>
      <c r="J744" s="472">
        <v>0.36503333333333332</v>
      </c>
      <c r="K744" s="472">
        <v>0.44336666666666663</v>
      </c>
      <c r="L744" s="472">
        <v>0.58906666666666663</v>
      </c>
      <c r="M744" s="472">
        <v>0.48410000000000003</v>
      </c>
      <c r="N744" s="471">
        <f t="shared" si="47"/>
        <v>0.47039166666666665</v>
      </c>
      <c r="O744" s="472">
        <v>0.36503333333333332</v>
      </c>
      <c r="P744" s="472">
        <v>0.44336666666666663</v>
      </c>
      <c r="Q744" s="472">
        <v>0.58906666666666663</v>
      </c>
      <c r="R744" s="472">
        <v>0.48410000000000003</v>
      </c>
      <c r="S744" s="152">
        <v>0.01</v>
      </c>
      <c r="T744" s="152">
        <v>0.02</v>
      </c>
      <c r="U744" s="477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4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5" t="s">
        <v>1141</v>
      </c>
      <c r="D745" t="s">
        <v>154</v>
      </c>
      <c r="E745" s="476">
        <v>3</v>
      </c>
      <c r="F745" s="470">
        <v>4.7</v>
      </c>
      <c r="G745">
        <v>1</v>
      </c>
      <c r="H745">
        <v>1</v>
      </c>
      <c r="I745" s="471">
        <f t="shared" si="46"/>
        <v>0.47039166666666665</v>
      </c>
      <c r="J745" s="472">
        <v>0.36503333333333332</v>
      </c>
      <c r="K745" s="472">
        <v>0.44336666666666663</v>
      </c>
      <c r="L745" s="472">
        <v>0.58906666666666663</v>
      </c>
      <c r="M745" s="472">
        <v>0.48410000000000003</v>
      </c>
      <c r="N745" s="471">
        <f t="shared" si="47"/>
        <v>0.47039166666666665</v>
      </c>
      <c r="O745" s="472">
        <v>0.36503333333333332</v>
      </c>
      <c r="P745" s="472">
        <v>0.44336666666666663</v>
      </c>
      <c r="Q745" s="472">
        <v>0.58906666666666663</v>
      </c>
      <c r="R745" s="472">
        <v>0.48410000000000003</v>
      </c>
      <c r="S745" s="152">
        <v>0.01</v>
      </c>
      <c r="T745" s="152">
        <v>0.02</v>
      </c>
      <c r="U745" s="477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4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5" t="s">
        <v>1142</v>
      </c>
      <c r="D746" t="s">
        <v>154</v>
      </c>
      <c r="E746" s="476">
        <v>3</v>
      </c>
      <c r="F746" s="470">
        <v>16.2</v>
      </c>
      <c r="G746">
        <v>1</v>
      </c>
      <c r="H746">
        <v>1</v>
      </c>
      <c r="I746" s="471">
        <f t="shared" si="46"/>
        <v>0.47039166666666665</v>
      </c>
      <c r="J746" s="472">
        <v>0.36503333333333332</v>
      </c>
      <c r="K746" s="472">
        <v>0.44336666666666663</v>
      </c>
      <c r="L746" s="472">
        <v>0.58906666666666663</v>
      </c>
      <c r="M746" s="472">
        <v>0.48410000000000003</v>
      </c>
      <c r="N746" s="471">
        <f t="shared" si="47"/>
        <v>0.47039166666666665</v>
      </c>
      <c r="O746" s="472">
        <v>0.36503333333333332</v>
      </c>
      <c r="P746" s="472">
        <v>0.44336666666666663</v>
      </c>
      <c r="Q746" s="472">
        <v>0.58906666666666663</v>
      </c>
      <c r="R746" s="472">
        <v>0.48410000000000003</v>
      </c>
      <c r="S746" s="152">
        <v>0.01</v>
      </c>
      <c r="T746" s="152">
        <v>0.02</v>
      </c>
      <c r="U746" s="477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4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5" t="s">
        <v>1143</v>
      </c>
      <c r="D747" t="s">
        <v>154</v>
      </c>
      <c r="E747" s="476">
        <v>3</v>
      </c>
      <c r="F747" s="470">
        <v>2.5</v>
      </c>
      <c r="G747">
        <v>1</v>
      </c>
      <c r="H747">
        <v>1</v>
      </c>
      <c r="I747" s="471">
        <f t="shared" si="46"/>
        <v>0.47039166666666665</v>
      </c>
      <c r="J747" s="472">
        <v>0.36503333333333332</v>
      </c>
      <c r="K747" s="472">
        <v>0.44336666666666663</v>
      </c>
      <c r="L747" s="472">
        <v>0.58906666666666663</v>
      </c>
      <c r="M747" s="472">
        <v>0.48410000000000003</v>
      </c>
      <c r="N747" s="471">
        <f t="shared" si="47"/>
        <v>0.47039166666666665</v>
      </c>
      <c r="O747" s="472">
        <v>0.36503333333333332</v>
      </c>
      <c r="P747" s="472">
        <v>0.44336666666666663</v>
      </c>
      <c r="Q747" s="472">
        <v>0.58906666666666663</v>
      </c>
      <c r="R747" s="472">
        <v>0.48410000000000003</v>
      </c>
      <c r="S747" s="152">
        <v>0.01</v>
      </c>
      <c r="T747" s="152">
        <v>0.02</v>
      </c>
      <c r="U747" s="477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4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5" t="s">
        <v>1144</v>
      </c>
      <c r="D748" t="s">
        <v>154</v>
      </c>
      <c r="E748" s="476">
        <v>3</v>
      </c>
      <c r="F748" s="470">
        <v>12.5</v>
      </c>
      <c r="G748">
        <v>1</v>
      </c>
      <c r="H748">
        <v>1</v>
      </c>
      <c r="I748" s="471">
        <f t="shared" si="46"/>
        <v>0.47039166666666665</v>
      </c>
      <c r="J748" s="472">
        <v>0.36503333333333332</v>
      </c>
      <c r="K748" s="472">
        <v>0.44336666666666663</v>
      </c>
      <c r="L748" s="472">
        <v>0.58906666666666663</v>
      </c>
      <c r="M748" s="472">
        <v>0.48410000000000003</v>
      </c>
      <c r="N748" s="471">
        <f t="shared" si="47"/>
        <v>0.47039166666666665</v>
      </c>
      <c r="O748" s="472">
        <v>0.36503333333333332</v>
      </c>
      <c r="P748" s="472">
        <v>0.44336666666666663</v>
      </c>
      <c r="Q748" s="472">
        <v>0.58906666666666663</v>
      </c>
      <c r="R748" s="472">
        <v>0.48410000000000003</v>
      </c>
      <c r="S748" s="152">
        <v>0.01</v>
      </c>
      <c r="T748" s="152">
        <v>0.02</v>
      </c>
      <c r="U748" s="477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4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5" t="s">
        <v>1145</v>
      </c>
      <c r="D749" t="s">
        <v>154</v>
      </c>
      <c r="E749" s="476">
        <v>3</v>
      </c>
      <c r="F749" s="470">
        <v>21</v>
      </c>
      <c r="G749">
        <v>1</v>
      </c>
      <c r="H749">
        <v>1</v>
      </c>
      <c r="I749" s="471">
        <f t="shared" si="46"/>
        <v>0.47039166666666665</v>
      </c>
      <c r="J749" s="472">
        <v>0.36503333333333332</v>
      </c>
      <c r="K749" s="472">
        <v>0.44336666666666663</v>
      </c>
      <c r="L749" s="472">
        <v>0.58906666666666663</v>
      </c>
      <c r="M749" s="472">
        <v>0.48410000000000003</v>
      </c>
      <c r="N749" s="471">
        <f t="shared" si="47"/>
        <v>0.47039166666666665</v>
      </c>
      <c r="O749" s="472">
        <v>0.36503333333333332</v>
      </c>
      <c r="P749" s="472">
        <v>0.44336666666666663</v>
      </c>
      <c r="Q749" s="472">
        <v>0.58906666666666663</v>
      </c>
      <c r="R749" s="472">
        <v>0.48410000000000003</v>
      </c>
      <c r="S749" s="152">
        <v>0.01</v>
      </c>
      <c r="T749" s="152">
        <v>0.02</v>
      </c>
      <c r="U749" s="477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4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5" t="s">
        <v>1146</v>
      </c>
      <c r="D750" t="s">
        <v>154</v>
      </c>
      <c r="E750" s="476">
        <v>3</v>
      </c>
      <c r="F750" s="470">
        <v>4.2</v>
      </c>
      <c r="G750">
        <v>1</v>
      </c>
      <c r="H750">
        <v>1</v>
      </c>
      <c r="I750" s="471">
        <f t="shared" si="46"/>
        <v>0.47039166666666665</v>
      </c>
      <c r="J750" s="472">
        <v>0.36503333333333332</v>
      </c>
      <c r="K750" s="472">
        <v>0.44336666666666663</v>
      </c>
      <c r="L750" s="472">
        <v>0.58906666666666663</v>
      </c>
      <c r="M750" s="472">
        <v>0.48410000000000003</v>
      </c>
      <c r="N750" s="471">
        <f t="shared" si="47"/>
        <v>0.47039166666666665</v>
      </c>
      <c r="O750" s="472">
        <v>0.36503333333333332</v>
      </c>
      <c r="P750" s="472">
        <v>0.44336666666666663</v>
      </c>
      <c r="Q750" s="472">
        <v>0.58906666666666663</v>
      </c>
      <c r="R750" s="472">
        <v>0.48410000000000003</v>
      </c>
      <c r="S750" s="152">
        <v>0.01</v>
      </c>
      <c r="T750" s="152">
        <v>0.02</v>
      </c>
      <c r="U750" s="477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4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5" t="s">
        <v>1147</v>
      </c>
      <c r="D751" t="s">
        <v>154</v>
      </c>
      <c r="E751" s="476">
        <v>3</v>
      </c>
      <c r="F751" s="470">
        <v>2.1</v>
      </c>
      <c r="G751">
        <v>1</v>
      </c>
      <c r="H751">
        <v>1</v>
      </c>
      <c r="I751" s="471">
        <f t="shared" si="46"/>
        <v>0.47039166666666665</v>
      </c>
      <c r="J751" s="472">
        <v>0.36503333333333332</v>
      </c>
      <c r="K751" s="472">
        <v>0.44336666666666663</v>
      </c>
      <c r="L751" s="472">
        <v>0.58906666666666663</v>
      </c>
      <c r="M751" s="472">
        <v>0.48410000000000003</v>
      </c>
      <c r="N751" s="471">
        <f t="shared" si="47"/>
        <v>0.47039166666666665</v>
      </c>
      <c r="O751" s="472">
        <v>0.36503333333333332</v>
      </c>
      <c r="P751" s="472">
        <v>0.44336666666666663</v>
      </c>
      <c r="Q751" s="472">
        <v>0.58906666666666663</v>
      </c>
      <c r="R751" s="472">
        <v>0.48410000000000003</v>
      </c>
      <c r="S751" s="152">
        <v>0.01</v>
      </c>
      <c r="T751" s="152">
        <v>0.02</v>
      </c>
      <c r="U751" s="477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4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5" t="s">
        <v>1148</v>
      </c>
      <c r="D752" t="s">
        <v>154</v>
      </c>
      <c r="E752" s="476">
        <v>3</v>
      </c>
      <c r="F752" s="470">
        <v>12.6</v>
      </c>
      <c r="G752">
        <v>1</v>
      </c>
      <c r="H752">
        <v>1</v>
      </c>
      <c r="I752" s="471">
        <f t="shared" si="46"/>
        <v>0.47039166666666665</v>
      </c>
      <c r="J752" s="472">
        <v>0.36503333333333332</v>
      </c>
      <c r="K752" s="472">
        <v>0.44336666666666663</v>
      </c>
      <c r="L752" s="472">
        <v>0.58906666666666663</v>
      </c>
      <c r="M752" s="472">
        <v>0.48410000000000003</v>
      </c>
      <c r="N752" s="471">
        <f t="shared" si="47"/>
        <v>0.47039166666666665</v>
      </c>
      <c r="O752" s="472">
        <v>0.36503333333333332</v>
      </c>
      <c r="P752" s="472">
        <v>0.44336666666666663</v>
      </c>
      <c r="Q752" s="472">
        <v>0.58906666666666663</v>
      </c>
      <c r="R752" s="472">
        <v>0.48410000000000003</v>
      </c>
      <c r="S752" s="152">
        <v>0.01</v>
      </c>
      <c r="T752" s="152">
        <v>0.02</v>
      </c>
      <c r="U752" s="477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4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8" t="s">
        <v>1149</v>
      </c>
      <c r="D753" t="s">
        <v>151</v>
      </c>
      <c r="E753" s="469">
        <v>2</v>
      </c>
      <c r="F753" s="470">
        <v>50.5</v>
      </c>
      <c r="G753">
        <v>1</v>
      </c>
      <c r="H753">
        <v>1</v>
      </c>
      <c r="I753" s="471">
        <f t="shared" si="46"/>
        <v>0.32845968612834514</v>
      </c>
      <c r="J753" s="152">
        <v>3.8473756479098807E-2</v>
      </c>
      <c r="K753" s="152">
        <v>0.39358026214566905</v>
      </c>
      <c r="L753" s="152">
        <v>0.53857526864315253</v>
      </c>
      <c r="M753" s="152">
        <v>0.3432094572454602</v>
      </c>
      <c r="N753" s="471">
        <f t="shared" si="47"/>
        <v>0.32845968612834514</v>
      </c>
      <c r="O753" s="152">
        <v>3.8473756479098807E-2</v>
      </c>
      <c r="P753" s="152">
        <v>0.39358026214566905</v>
      </c>
      <c r="Q753" s="152">
        <v>0.53857526864315253</v>
      </c>
      <c r="R753" s="152">
        <v>0.3432094572454602</v>
      </c>
      <c r="S753" s="152">
        <v>0.03</v>
      </c>
      <c r="T753" s="152">
        <v>0</v>
      </c>
      <c r="U753" s="473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4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8" t="s">
        <v>1150</v>
      </c>
      <c r="D754" t="s">
        <v>151</v>
      </c>
      <c r="E754" s="469">
        <v>2</v>
      </c>
      <c r="F754" s="470">
        <v>0</v>
      </c>
      <c r="G754">
        <v>1</v>
      </c>
      <c r="H754">
        <v>1</v>
      </c>
      <c r="I754" s="471">
        <f t="shared" si="46"/>
        <v>0.32845968612834514</v>
      </c>
      <c r="J754" s="152">
        <v>3.8473756479098807E-2</v>
      </c>
      <c r="K754" s="152">
        <v>0.39358026214566905</v>
      </c>
      <c r="L754" s="152">
        <v>0.53857526864315253</v>
      </c>
      <c r="M754" s="152">
        <v>0.3432094572454602</v>
      </c>
      <c r="N754" s="471">
        <f t="shared" si="47"/>
        <v>0.32845968612834514</v>
      </c>
      <c r="O754" s="152">
        <v>3.8473756479098807E-2</v>
      </c>
      <c r="P754" s="152">
        <v>0.39358026214566905</v>
      </c>
      <c r="Q754" s="152">
        <v>0.53857526864315253</v>
      </c>
      <c r="R754" s="152">
        <v>0.3432094572454602</v>
      </c>
      <c r="S754" s="152">
        <v>0.03</v>
      </c>
      <c r="T754" s="152">
        <v>0</v>
      </c>
      <c r="U754" s="473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4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5" t="s">
        <v>1151</v>
      </c>
      <c r="D755" t="s">
        <v>154</v>
      </c>
      <c r="E755" s="476">
        <v>3</v>
      </c>
      <c r="F755" s="470">
        <v>4.2</v>
      </c>
      <c r="G755">
        <v>1</v>
      </c>
      <c r="H755">
        <v>1</v>
      </c>
      <c r="I755" s="471">
        <f t="shared" si="46"/>
        <v>0.47039166666666665</v>
      </c>
      <c r="J755" s="472">
        <v>0.36503333333333332</v>
      </c>
      <c r="K755" s="472">
        <v>0.44336666666666663</v>
      </c>
      <c r="L755" s="472">
        <v>0.58906666666666663</v>
      </c>
      <c r="M755" s="472">
        <v>0.48410000000000003</v>
      </c>
      <c r="N755" s="471">
        <f t="shared" si="47"/>
        <v>0.47039166666666665</v>
      </c>
      <c r="O755" s="472">
        <v>0.36503333333333332</v>
      </c>
      <c r="P755" s="472">
        <v>0.44336666666666663</v>
      </c>
      <c r="Q755" s="472">
        <v>0.58906666666666663</v>
      </c>
      <c r="R755" s="472">
        <v>0.48410000000000003</v>
      </c>
      <c r="S755" s="152">
        <v>0.01</v>
      </c>
      <c r="T755" s="152">
        <v>0.02</v>
      </c>
      <c r="U755" s="477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4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5" t="s">
        <v>1152</v>
      </c>
      <c r="D756" t="s">
        <v>154</v>
      </c>
      <c r="E756" s="476">
        <v>3</v>
      </c>
      <c r="F756" s="470">
        <v>6.3</v>
      </c>
      <c r="G756">
        <v>1</v>
      </c>
      <c r="H756">
        <v>1</v>
      </c>
      <c r="I756" s="471">
        <f t="shared" si="46"/>
        <v>0.47039166666666665</v>
      </c>
      <c r="J756" s="472">
        <v>0.36503333333333332</v>
      </c>
      <c r="K756" s="472">
        <v>0.44336666666666663</v>
      </c>
      <c r="L756" s="472">
        <v>0.58906666666666663</v>
      </c>
      <c r="M756" s="472">
        <v>0.48410000000000003</v>
      </c>
      <c r="N756" s="471">
        <f t="shared" si="47"/>
        <v>0.47039166666666665</v>
      </c>
      <c r="O756" s="472">
        <v>0.36503333333333332</v>
      </c>
      <c r="P756" s="472">
        <v>0.44336666666666663</v>
      </c>
      <c r="Q756" s="472">
        <v>0.58906666666666663</v>
      </c>
      <c r="R756" s="472">
        <v>0.48410000000000003</v>
      </c>
      <c r="S756" s="152">
        <v>0.01</v>
      </c>
      <c r="T756" s="152">
        <v>0.02</v>
      </c>
      <c r="U756" s="477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4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5" t="s">
        <v>1153</v>
      </c>
      <c r="D757" t="s">
        <v>154</v>
      </c>
      <c r="E757" s="476">
        <v>3</v>
      </c>
      <c r="F757" s="470">
        <v>4.2</v>
      </c>
      <c r="G757">
        <v>1</v>
      </c>
      <c r="H757">
        <v>1</v>
      </c>
      <c r="I757" s="471">
        <f t="shared" si="46"/>
        <v>0.47039166666666665</v>
      </c>
      <c r="J757" s="472">
        <v>0.36503333333333332</v>
      </c>
      <c r="K757" s="472">
        <v>0.44336666666666663</v>
      </c>
      <c r="L757" s="472">
        <v>0.58906666666666663</v>
      </c>
      <c r="M757" s="472">
        <v>0.48410000000000003</v>
      </c>
      <c r="N757" s="471">
        <f t="shared" si="47"/>
        <v>0.47039166666666665</v>
      </c>
      <c r="O757" s="472">
        <v>0.36503333333333332</v>
      </c>
      <c r="P757" s="472">
        <v>0.44336666666666663</v>
      </c>
      <c r="Q757" s="472">
        <v>0.58906666666666663</v>
      </c>
      <c r="R757" s="472">
        <v>0.48410000000000003</v>
      </c>
      <c r="S757" s="152">
        <v>0.01</v>
      </c>
      <c r="T757" s="152">
        <v>0.02</v>
      </c>
      <c r="U757" s="477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4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5" t="s">
        <v>1154</v>
      </c>
      <c r="D758" t="s">
        <v>154</v>
      </c>
      <c r="E758" s="476">
        <v>3</v>
      </c>
      <c r="F758" s="470">
        <v>18.899999999999999</v>
      </c>
      <c r="G758">
        <v>1</v>
      </c>
      <c r="H758">
        <v>1</v>
      </c>
      <c r="I758" s="471">
        <f t="shared" si="46"/>
        <v>0.47039166666666665</v>
      </c>
      <c r="J758" s="472">
        <v>0.36503333333333332</v>
      </c>
      <c r="K758" s="472">
        <v>0.44336666666666663</v>
      </c>
      <c r="L758" s="472">
        <v>0.58906666666666663</v>
      </c>
      <c r="M758" s="472">
        <v>0.48410000000000003</v>
      </c>
      <c r="N758" s="471">
        <f t="shared" si="47"/>
        <v>0.47039166666666665</v>
      </c>
      <c r="O758" s="472">
        <v>0.36503333333333332</v>
      </c>
      <c r="P758" s="472">
        <v>0.44336666666666663</v>
      </c>
      <c r="Q758" s="472">
        <v>0.58906666666666663</v>
      </c>
      <c r="R758" s="472">
        <v>0.48410000000000003</v>
      </c>
      <c r="S758" s="152">
        <v>0.01</v>
      </c>
      <c r="T758" s="152">
        <v>0.02</v>
      </c>
      <c r="U758" s="477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4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8" t="s">
        <v>1155</v>
      </c>
      <c r="D759" t="s">
        <v>148</v>
      </c>
      <c r="E759" s="469">
        <v>1</v>
      </c>
      <c r="F759" s="470">
        <v>12.004087401025643</v>
      </c>
      <c r="G759">
        <v>1</v>
      </c>
      <c r="H759">
        <v>1</v>
      </c>
      <c r="I759" s="471">
        <f t="shared" si="46"/>
        <v>0.32845968612834514</v>
      </c>
      <c r="J759" s="152">
        <v>3.8473756479098807E-2</v>
      </c>
      <c r="K759" s="152">
        <v>0.39358026214566905</v>
      </c>
      <c r="L759" s="152">
        <v>0.53857526864315253</v>
      </c>
      <c r="M759" s="152">
        <v>0.3432094572454602</v>
      </c>
      <c r="N759" s="471">
        <f t="shared" si="47"/>
        <v>0.32845968612834514</v>
      </c>
      <c r="O759" s="152">
        <v>3.8473756479098807E-2</v>
      </c>
      <c r="P759" s="152">
        <v>0.39358026214566905</v>
      </c>
      <c r="Q759" s="152">
        <v>0.53857526864315253</v>
      </c>
      <c r="R759" s="152">
        <v>0.3432094572454602</v>
      </c>
      <c r="S759" s="152">
        <v>0.03</v>
      </c>
      <c r="T759" s="152">
        <v>0</v>
      </c>
      <c r="U759" s="473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4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8" t="s">
        <v>1156</v>
      </c>
      <c r="D760" t="s">
        <v>148</v>
      </c>
      <c r="E760" s="469">
        <v>1</v>
      </c>
      <c r="F760" s="470">
        <v>12.635912598974357</v>
      </c>
      <c r="G760">
        <v>1</v>
      </c>
      <c r="H760">
        <v>1</v>
      </c>
      <c r="I760" s="471">
        <f t="shared" si="46"/>
        <v>0.32845968612834514</v>
      </c>
      <c r="J760" s="152">
        <v>3.8473756479098807E-2</v>
      </c>
      <c r="K760" s="152">
        <v>0.39358026214566905</v>
      </c>
      <c r="L760" s="152">
        <v>0.53857526864315253</v>
      </c>
      <c r="M760" s="152">
        <v>0.3432094572454602</v>
      </c>
      <c r="N760" s="471">
        <f t="shared" si="47"/>
        <v>0.32845968612834514</v>
      </c>
      <c r="O760" s="152">
        <v>3.8473756479098807E-2</v>
      </c>
      <c r="P760" s="152">
        <v>0.39358026214566905</v>
      </c>
      <c r="Q760" s="152">
        <v>0.53857526864315253</v>
      </c>
      <c r="R760" s="152">
        <v>0.3432094572454602</v>
      </c>
      <c r="S760" s="152">
        <v>0.03</v>
      </c>
      <c r="T760" s="152">
        <v>0</v>
      </c>
      <c r="U760" s="473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4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5" t="s">
        <v>1157</v>
      </c>
      <c r="D761" t="s">
        <v>154</v>
      </c>
      <c r="E761" s="476">
        <v>3</v>
      </c>
      <c r="F761" s="470">
        <v>4.2</v>
      </c>
      <c r="G761">
        <v>1</v>
      </c>
      <c r="H761">
        <v>1</v>
      </c>
      <c r="I761" s="471">
        <f t="shared" si="46"/>
        <v>0.47039166666666665</v>
      </c>
      <c r="J761" s="472">
        <v>0.36503333333333332</v>
      </c>
      <c r="K761" s="472">
        <v>0.44336666666666663</v>
      </c>
      <c r="L761" s="472">
        <v>0.58906666666666663</v>
      </c>
      <c r="M761" s="472">
        <v>0.48410000000000003</v>
      </c>
      <c r="N761" s="471">
        <f t="shared" si="47"/>
        <v>0.47039166666666665</v>
      </c>
      <c r="O761" s="472">
        <v>0.36503333333333332</v>
      </c>
      <c r="P761" s="472">
        <v>0.44336666666666663</v>
      </c>
      <c r="Q761" s="472">
        <v>0.58906666666666663</v>
      </c>
      <c r="R761" s="472">
        <v>0.48410000000000003</v>
      </c>
      <c r="S761" s="152">
        <v>0.01</v>
      </c>
      <c r="T761" s="152">
        <v>0.02</v>
      </c>
      <c r="U761" s="477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4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5" t="s">
        <v>1158</v>
      </c>
      <c r="D762" t="s">
        <v>154</v>
      </c>
      <c r="E762" s="476">
        <v>3</v>
      </c>
      <c r="F762" s="470">
        <v>12.6</v>
      </c>
      <c r="G762">
        <v>1</v>
      </c>
      <c r="H762">
        <v>1</v>
      </c>
      <c r="I762" s="471">
        <f t="shared" si="46"/>
        <v>0.47039166666666665</v>
      </c>
      <c r="J762" s="472">
        <v>0.36503333333333332</v>
      </c>
      <c r="K762" s="472">
        <v>0.44336666666666663</v>
      </c>
      <c r="L762" s="472">
        <v>0.58906666666666663</v>
      </c>
      <c r="M762" s="472">
        <v>0.48410000000000003</v>
      </c>
      <c r="N762" s="471">
        <f t="shared" si="47"/>
        <v>0.47039166666666665</v>
      </c>
      <c r="O762" s="472">
        <v>0.36503333333333332</v>
      </c>
      <c r="P762" s="472">
        <v>0.44336666666666663</v>
      </c>
      <c r="Q762" s="472">
        <v>0.58906666666666663</v>
      </c>
      <c r="R762" s="472">
        <v>0.48410000000000003</v>
      </c>
      <c r="S762" s="152">
        <v>0.01</v>
      </c>
      <c r="T762" s="152">
        <v>0.02</v>
      </c>
      <c r="U762" s="477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4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5" t="s">
        <v>1159</v>
      </c>
      <c r="D763" t="s">
        <v>154</v>
      </c>
      <c r="E763" s="476">
        <v>3</v>
      </c>
      <c r="F763" s="470">
        <v>20.16</v>
      </c>
      <c r="G763">
        <v>1</v>
      </c>
      <c r="H763">
        <v>1</v>
      </c>
      <c r="I763" s="471">
        <f t="shared" si="46"/>
        <v>0.47039166666666665</v>
      </c>
      <c r="J763" s="472">
        <v>0.36503333333333332</v>
      </c>
      <c r="K763" s="472">
        <v>0.44336666666666663</v>
      </c>
      <c r="L763" s="472">
        <v>0.58906666666666663</v>
      </c>
      <c r="M763" s="472">
        <v>0.48410000000000003</v>
      </c>
      <c r="N763" s="471">
        <f t="shared" si="47"/>
        <v>0.47039166666666665</v>
      </c>
      <c r="O763" s="472">
        <v>0.36503333333333332</v>
      </c>
      <c r="P763" s="472">
        <v>0.44336666666666663</v>
      </c>
      <c r="Q763" s="472">
        <v>0.58906666666666663</v>
      </c>
      <c r="R763" s="472">
        <v>0.48410000000000003</v>
      </c>
      <c r="S763" s="152">
        <v>0.01</v>
      </c>
      <c r="T763" s="152">
        <v>0.02</v>
      </c>
      <c r="U763" s="477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4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5" t="s">
        <v>1160</v>
      </c>
      <c r="D764" t="s">
        <v>154</v>
      </c>
      <c r="E764" s="476">
        <v>3</v>
      </c>
      <c r="F764" s="470">
        <v>20</v>
      </c>
      <c r="G764">
        <v>1</v>
      </c>
      <c r="H764">
        <v>1</v>
      </c>
      <c r="I764" s="471">
        <f t="shared" si="46"/>
        <v>0.47039166666666665</v>
      </c>
      <c r="J764" s="472">
        <v>0.36503333333333332</v>
      </c>
      <c r="K764" s="472">
        <v>0.44336666666666663</v>
      </c>
      <c r="L764" s="472">
        <v>0.58906666666666663</v>
      </c>
      <c r="M764" s="472">
        <v>0.48410000000000003</v>
      </c>
      <c r="N764" s="471">
        <f t="shared" si="47"/>
        <v>0.47039166666666665</v>
      </c>
      <c r="O764" s="472">
        <v>0.36503333333333332</v>
      </c>
      <c r="P764" s="472">
        <v>0.44336666666666663</v>
      </c>
      <c r="Q764" s="472">
        <v>0.58906666666666663</v>
      </c>
      <c r="R764" s="472">
        <v>0.48410000000000003</v>
      </c>
      <c r="S764" s="152">
        <v>0.01</v>
      </c>
      <c r="T764" s="152">
        <v>0.02</v>
      </c>
      <c r="U764" s="477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4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5" t="s">
        <v>1161</v>
      </c>
      <c r="D765" t="s">
        <v>154</v>
      </c>
      <c r="E765" s="476">
        <v>3</v>
      </c>
      <c r="F765" s="470">
        <v>26</v>
      </c>
      <c r="G765">
        <v>1</v>
      </c>
      <c r="H765">
        <v>1</v>
      </c>
      <c r="I765" s="471">
        <f t="shared" si="46"/>
        <v>0.47039166666666665</v>
      </c>
      <c r="J765" s="472">
        <v>0.36503333333333332</v>
      </c>
      <c r="K765" s="472">
        <v>0.44336666666666663</v>
      </c>
      <c r="L765" s="472">
        <v>0.58906666666666663</v>
      </c>
      <c r="M765" s="472">
        <v>0.48410000000000003</v>
      </c>
      <c r="N765" s="471">
        <f t="shared" si="47"/>
        <v>0.47039166666666665</v>
      </c>
      <c r="O765" s="472">
        <v>0.36503333333333332</v>
      </c>
      <c r="P765" s="472">
        <v>0.44336666666666663</v>
      </c>
      <c r="Q765" s="472">
        <v>0.58906666666666663</v>
      </c>
      <c r="R765" s="472">
        <v>0.48410000000000003</v>
      </c>
      <c r="S765" s="152">
        <v>0.01</v>
      </c>
      <c r="T765" s="152">
        <v>0.02</v>
      </c>
      <c r="U765" s="477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4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5" t="s">
        <v>1162</v>
      </c>
      <c r="D766" t="s">
        <v>154</v>
      </c>
      <c r="E766" s="476">
        <v>3</v>
      </c>
      <c r="F766" s="470">
        <v>2.7</v>
      </c>
      <c r="G766">
        <v>1</v>
      </c>
      <c r="H766">
        <v>1</v>
      </c>
      <c r="I766" s="471">
        <f t="shared" si="46"/>
        <v>0.47039166666666665</v>
      </c>
      <c r="J766" s="472">
        <v>0.36503333333333332</v>
      </c>
      <c r="K766" s="472">
        <v>0.44336666666666663</v>
      </c>
      <c r="L766" s="472">
        <v>0.58906666666666663</v>
      </c>
      <c r="M766" s="472">
        <v>0.48410000000000003</v>
      </c>
      <c r="N766" s="471">
        <f t="shared" si="47"/>
        <v>0.47039166666666665</v>
      </c>
      <c r="O766" s="472">
        <v>0.36503333333333332</v>
      </c>
      <c r="P766" s="472">
        <v>0.44336666666666663</v>
      </c>
      <c r="Q766" s="472">
        <v>0.58906666666666663</v>
      </c>
      <c r="R766" s="472">
        <v>0.48410000000000003</v>
      </c>
      <c r="S766" s="152">
        <v>0.01</v>
      </c>
      <c r="T766" s="152">
        <v>0.02</v>
      </c>
      <c r="U766" s="477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4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5" t="s">
        <v>1163</v>
      </c>
      <c r="D767" t="s">
        <v>154</v>
      </c>
      <c r="E767" s="476">
        <v>3</v>
      </c>
      <c r="F767" s="470">
        <v>5.4</v>
      </c>
      <c r="G767">
        <v>1</v>
      </c>
      <c r="H767">
        <v>1</v>
      </c>
      <c r="I767" s="471">
        <f t="shared" si="46"/>
        <v>0.47039166666666665</v>
      </c>
      <c r="J767" s="472">
        <v>0.36503333333333332</v>
      </c>
      <c r="K767" s="472">
        <v>0.44336666666666663</v>
      </c>
      <c r="L767" s="472">
        <v>0.58906666666666663</v>
      </c>
      <c r="M767" s="472">
        <v>0.48410000000000003</v>
      </c>
      <c r="N767" s="471">
        <f t="shared" si="47"/>
        <v>0.47039166666666665</v>
      </c>
      <c r="O767" s="472">
        <v>0.36503333333333332</v>
      </c>
      <c r="P767" s="472">
        <v>0.44336666666666663</v>
      </c>
      <c r="Q767" s="472">
        <v>0.58906666666666663</v>
      </c>
      <c r="R767" s="472">
        <v>0.48410000000000003</v>
      </c>
      <c r="S767" s="152">
        <v>0.01</v>
      </c>
      <c r="T767" s="152">
        <v>0.02</v>
      </c>
      <c r="U767" s="477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4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5" t="s">
        <v>1164</v>
      </c>
      <c r="D768" t="s">
        <v>154</v>
      </c>
      <c r="E768" s="476">
        <v>3</v>
      </c>
      <c r="F768" s="470">
        <v>5.4</v>
      </c>
      <c r="G768">
        <v>1</v>
      </c>
      <c r="H768">
        <v>1</v>
      </c>
      <c r="I768" s="471">
        <f t="shared" si="46"/>
        <v>0.47039166666666665</v>
      </c>
      <c r="J768" s="472">
        <v>0.36503333333333332</v>
      </c>
      <c r="K768" s="472">
        <v>0.44336666666666663</v>
      </c>
      <c r="L768" s="472">
        <v>0.58906666666666663</v>
      </c>
      <c r="M768" s="472">
        <v>0.48410000000000003</v>
      </c>
      <c r="N768" s="471">
        <f t="shared" si="47"/>
        <v>0.47039166666666665</v>
      </c>
      <c r="O768" s="472">
        <v>0.36503333333333332</v>
      </c>
      <c r="P768" s="472">
        <v>0.44336666666666663</v>
      </c>
      <c r="Q768" s="472">
        <v>0.58906666666666663</v>
      </c>
      <c r="R768" s="472">
        <v>0.48410000000000003</v>
      </c>
      <c r="S768" s="152">
        <v>0.01</v>
      </c>
      <c r="T768" s="152">
        <v>0.02</v>
      </c>
      <c r="U768" s="477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4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5" t="s">
        <v>1165</v>
      </c>
      <c r="D769" t="s">
        <v>154</v>
      </c>
      <c r="E769" s="476">
        <v>3</v>
      </c>
      <c r="F769" s="470">
        <v>5.4</v>
      </c>
      <c r="G769">
        <v>1</v>
      </c>
      <c r="H769">
        <v>1</v>
      </c>
      <c r="I769" s="471">
        <f t="shared" si="46"/>
        <v>0.47039166666666665</v>
      </c>
      <c r="J769" s="472">
        <v>0.36503333333333332</v>
      </c>
      <c r="K769" s="472">
        <v>0.44336666666666663</v>
      </c>
      <c r="L769" s="472">
        <v>0.58906666666666663</v>
      </c>
      <c r="M769" s="472">
        <v>0.48410000000000003</v>
      </c>
      <c r="N769" s="471">
        <f t="shared" si="47"/>
        <v>0.47039166666666665</v>
      </c>
      <c r="O769" s="472">
        <v>0.36503333333333332</v>
      </c>
      <c r="P769" s="472">
        <v>0.44336666666666663</v>
      </c>
      <c r="Q769" s="472">
        <v>0.58906666666666663</v>
      </c>
      <c r="R769" s="472">
        <v>0.48410000000000003</v>
      </c>
      <c r="S769" s="152">
        <v>0.01</v>
      </c>
      <c r="T769" s="152">
        <v>0.02</v>
      </c>
      <c r="U769" s="477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4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5" t="s">
        <v>1166</v>
      </c>
      <c r="D770" t="s">
        <v>154</v>
      </c>
      <c r="E770" s="476">
        <v>3</v>
      </c>
      <c r="F770" s="470">
        <v>30.24</v>
      </c>
      <c r="G770">
        <v>1</v>
      </c>
      <c r="H770">
        <v>1</v>
      </c>
      <c r="I770" s="471">
        <f t="shared" ref="I770:I833" si="58">AVERAGE(J770:M770)</f>
        <v>0.47039166666666665</v>
      </c>
      <c r="J770" s="472">
        <v>0.36503333333333332</v>
      </c>
      <c r="K770" s="472">
        <v>0.44336666666666663</v>
      </c>
      <c r="L770" s="472">
        <v>0.58906666666666663</v>
      </c>
      <c r="M770" s="472">
        <v>0.48410000000000003</v>
      </c>
      <c r="N770" s="471">
        <f t="shared" ref="N770:N833" si="59">AVERAGE(O770:R770)</f>
        <v>0.47039166666666665</v>
      </c>
      <c r="O770" s="472">
        <v>0.36503333333333332</v>
      </c>
      <c r="P770" s="472">
        <v>0.44336666666666663</v>
      </c>
      <c r="Q770" s="472">
        <v>0.58906666666666663</v>
      </c>
      <c r="R770" s="472">
        <v>0.48410000000000003</v>
      </c>
      <c r="S770" s="152">
        <v>0.01</v>
      </c>
      <c r="T770" s="152">
        <v>0.02</v>
      </c>
      <c r="U770" s="477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4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5" t="s">
        <v>1167</v>
      </c>
      <c r="D771" t="s">
        <v>154</v>
      </c>
      <c r="E771" s="476">
        <v>3</v>
      </c>
      <c r="F771" s="470">
        <v>12</v>
      </c>
      <c r="G771">
        <v>1</v>
      </c>
      <c r="H771">
        <v>1</v>
      </c>
      <c r="I771" s="471">
        <f t="shared" si="58"/>
        <v>0.47039166666666665</v>
      </c>
      <c r="J771" s="472">
        <v>0.36503333333333332</v>
      </c>
      <c r="K771" s="472">
        <v>0.44336666666666663</v>
      </c>
      <c r="L771" s="472">
        <v>0.58906666666666663</v>
      </c>
      <c r="M771" s="472">
        <v>0.48410000000000003</v>
      </c>
      <c r="N771" s="471">
        <f t="shared" si="59"/>
        <v>0.47039166666666665</v>
      </c>
      <c r="O771" s="472">
        <v>0.36503333333333332</v>
      </c>
      <c r="P771" s="472">
        <v>0.44336666666666663</v>
      </c>
      <c r="Q771" s="472">
        <v>0.58906666666666663</v>
      </c>
      <c r="R771" s="472">
        <v>0.48410000000000003</v>
      </c>
      <c r="S771" s="152">
        <v>0.01</v>
      </c>
      <c r="T771" s="152">
        <v>0.02</v>
      </c>
      <c r="U771" s="477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4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5" t="s">
        <v>1168</v>
      </c>
      <c r="D772" t="s">
        <v>154</v>
      </c>
      <c r="E772" s="476">
        <v>3</v>
      </c>
      <c r="F772" s="470">
        <v>9</v>
      </c>
      <c r="G772">
        <v>1</v>
      </c>
      <c r="H772">
        <v>1</v>
      </c>
      <c r="I772" s="471">
        <f t="shared" si="58"/>
        <v>0.47039166666666665</v>
      </c>
      <c r="J772" s="472">
        <v>0.36503333333333332</v>
      </c>
      <c r="K772" s="472">
        <v>0.44336666666666663</v>
      </c>
      <c r="L772" s="472">
        <v>0.58906666666666663</v>
      </c>
      <c r="M772" s="472">
        <v>0.48410000000000003</v>
      </c>
      <c r="N772" s="471">
        <f t="shared" si="59"/>
        <v>0.47039166666666665</v>
      </c>
      <c r="O772" s="472">
        <v>0.36503333333333332</v>
      </c>
      <c r="P772" s="472">
        <v>0.44336666666666663</v>
      </c>
      <c r="Q772" s="472">
        <v>0.58906666666666663</v>
      </c>
      <c r="R772" s="472">
        <v>0.48410000000000003</v>
      </c>
      <c r="S772" s="152">
        <v>0.01</v>
      </c>
      <c r="T772" s="152">
        <v>0.02</v>
      </c>
      <c r="U772" s="477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4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5" t="s">
        <v>1169</v>
      </c>
      <c r="D773" t="s">
        <v>154</v>
      </c>
      <c r="E773" s="476">
        <v>3</v>
      </c>
      <c r="F773" s="470">
        <v>3</v>
      </c>
      <c r="G773">
        <v>1</v>
      </c>
      <c r="H773">
        <v>1</v>
      </c>
      <c r="I773" s="471">
        <f t="shared" si="58"/>
        <v>0.47039166666666665</v>
      </c>
      <c r="J773" s="472">
        <v>0.36503333333333332</v>
      </c>
      <c r="K773" s="472">
        <v>0.44336666666666663</v>
      </c>
      <c r="L773" s="472">
        <v>0.58906666666666663</v>
      </c>
      <c r="M773" s="472">
        <v>0.48410000000000003</v>
      </c>
      <c r="N773" s="471">
        <f t="shared" si="59"/>
        <v>0.47039166666666665</v>
      </c>
      <c r="O773" s="472">
        <v>0.36503333333333332</v>
      </c>
      <c r="P773" s="472">
        <v>0.44336666666666663</v>
      </c>
      <c r="Q773" s="472">
        <v>0.58906666666666663</v>
      </c>
      <c r="R773" s="472">
        <v>0.48410000000000003</v>
      </c>
      <c r="S773" s="152">
        <v>0.01</v>
      </c>
      <c r="T773" s="152">
        <v>0.02</v>
      </c>
      <c r="U773" s="477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4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5" t="s">
        <v>1170</v>
      </c>
      <c r="D774" t="s">
        <v>154</v>
      </c>
      <c r="E774" s="476">
        <v>3</v>
      </c>
      <c r="F774" s="470">
        <v>3</v>
      </c>
      <c r="G774">
        <v>1</v>
      </c>
      <c r="H774">
        <v>1</v>
      </c>
      <c r="I774" s="471">
        <f t="shared" si="58"/>
        <v>0.47039166666666665</v>
      </c>
      <c r="J774" s="472">
        <v>0.36503333333333332</v>
      </c>
      <c r="K774" s="472">
        <v>0.44336666666666663</v>
      </c>
      <c r="L774" s="472">
        <v>0.58906666666666663</v>
      </c>
      <c r="M774" s="472">
        <v>0.48410000000000003</v>
      </c>
      <c r="N774" s="471">
        <f t="shared" si="59"/>
        <v>0.47039166666666665</v>
      </c>
      <c r="O774" s="472">
        <v>0.36503333333333332</v>
      </c>
      <c r="P774" s="472">
        <v>0.44336666666666663</v>
      </c>
      <c r="Q774" s="472">
        <v>0.58906666666666663</v>
      </c>
      <c r="R774" s="472">
        <v>0.48410000000000003</v>
      </c>
      <c r="S774" s="152">
        <v>0.01</v>
      </c>
      <c r="T774" s="152">
        <v>0.02</v>
      </c>
      <c r="U774" s="477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4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5" t="s">
        <v>1171</v>
      </c>
      <c r="D775" t="s">
        <v>154</v>
      </c>
      <c r="E775" s="476">
        <v>3</v>
      </c>
      <c r="F775" s="470">
        <v>15</v>
      </c>
      <c r="G775">
        <v>1</v>
      </c>
      <c r="H775">
        <v>1</v>
      </c>
      <c r="I775" s="471">
        <f t="shared" si="58"/>
        <v>0.47039166666666665</v>
      </c>
      <c r="J775" s="472">
        <v>0.36503333333333332</v>
      </c>
      <c r="K775" s="472">
        <v>0.44336666666666663</v>
      </c>
      <c r="L775" s="472">
        <v>0.58906666666666663</v>
      </c>
      <c r="M775" s="472">
        <v>0.48410000000000003</v>
      </c>
      <c r="N775" s="471">
        <f t="shared" si="59"/>
        <v>0.47039166666666665</v>
      </c>
      <c r="O775" s="472">
        <v>0.36503333333333332</v>
      </c>
      <c r="P775" s="472">
        <v>0.44336666666666663</v>
      </c>
      <c r="Q775" s="472">
        <v>0.58906666666666663</v>
      </c>
      <c r="R775" s="472">
        <v>0.48410000000000003</v>
      </c>
      <c r="S775" s="152">
        <v>0.01</v>
      </c>
      <c r="T775" s="152">
        <v>0.02</v>
      </c>
      <c r="U775" s="477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4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5" t="s">
        <v>1172</v>
      </c>
      <c r="D776" t="s">
        <v>154</v>
      </c>
      <c r="E776" s="476">
        <v>3</v>
      </c>
      <c r="F776" s="470">
        <v>3</v>
      </c>
      <c r="G776">
        <v>1</v>
      </c>
      <c r="H776">
        <v>1</v>
      </c>
      <c r="I776" s="471">
        <f t="shared" si="58"/>
        <v>0.47039166666666665</v>
      </c>
      <c r="J776" s="472">
        <v>0.36503333333333332</v>
      </c>
      <c r="K776" s="472">
        <v>0.44336666666666663</v>
      </c>
      <c r="L776" s="472">
        <v>0.58906666666666663</v>
      </c>
      <c r="M776" s="472">
        <v>0.48410000000000003</v>
      </c>
      <c r="N776" s="471">
        <f t="shared" si="59"/>
        <v>0.47039166666666665</v>
      </c>
      <c r="O776" s="472">
        <v>0.36503333333333332</v>
      </c>
      <c r="P776" s="472">
        <v>0.44336666666666663</v>
      </c>
      <c r="Q776" s="472">
        <v>0.58906666666666663</v>
      </c>
      <c r="R776" s="472">
        <v>0.48410000000000003</v>
      </c>
      <c r="S776" s="152">
        <v>0.01</v>
      </c>
      <c r="T776" s="152">
        <v>0.02</v>
      </c>
      <c r="U776" s="477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4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8" t="s">
        <v>1173</v>
      </c>
      <c r="D777" t="s">
        <v>148</v>
      </c>
      <c r="E777" s="469">
        <v>1</v>
      </c>
      <c r="F777" s="470">
        <v>25.2</v>
      </c>
      <c r="G777">
        <v>1</v>
      </c>
      <c r="H777">
        <v>1</v>
      </c>
      <c r="I777" s="471">
        <f t="shared" si="58"/>
        <v>0.32845968612834514</v>
      </c>
      <c r="J777" s="152">
        <v>3.8473756479098807E-2</v>
      </c>
      <c r="K777" s="152">
        <v>0.39358026214566905</v>
      </c>
      <c r="L777" s="152">
        <v>0.53857526864315253</v>
      </c>
      <c r="M777" s="152">
        <v>0.3432094572454602</v>
      </c>
      <c r="N777" s="471">
        <f t="shared" si="59"/>
        <v>0.32845968612834514</v>
      </c>
      <c r="O777" s="152">
        <v>3.8473756479098807E-2</v>
      </c>
      <c r="P777" s="152">
        <v>0.39358026214566905</v>
      </c>
      <c r="Q777" s="152">
        <v>0.53857526864315253</v>
      </c>
      <c r="R777" s="152">
        <v>0.3432094572454602</v>
      </c>
      <c r="S777" s="152">
        <v>0.03</v>
      </c>
      <c r="T777" s="152">
        <v>0</v>
      </c>
      <c r="U777" s="473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4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5" t="s">
        <v>1174</v>
      </c>
      <c r="D778" t="s">
        <v>154</v>
      </c>
      <c r="E778" s="476">
        <v>3</v>
      </c>
      <c r="F778" s="470">
        <v>14</v>
      </c>
      <c r="G778">
        <v>1</v>
      </c>
      <c r="H778">
        <v>1</v>
      </c>
      <c r="I778" s="471">
        <f t="shared" si="58"/>
        <v>0.47039166666666665</v>
      </c>
      <c r="J778" s="472">
        <v>0.36503333333333332</v>
      </c>
      <c r="K778" s="472">
        <v>0.44336666666666663</v>
      </c>
      <c r="L778" s="472">
        <v>0.58906666666666663</v>
      </c>
      <c r="M778" s="472">
        <v>0.48410000000000003</v>
      </c>
      <c r="N778" s="471">
        <f t="shared" si="59"/>
        <v>0.47039166666666665</v>
      </c>
      <c r="O778" s="472">
        <v>0.36503333333333332</v>
      </c>
      <c r="P778" s="472">
        <v>0.44336666666666663</v>
      </c>
      <c r="Q778" s="472">
        <v>0.58906666666666663</v>
      </c>
      <c r="R778" s="472">
        <v>0.48410000000000003</v>
      </c>
      <c r="S778" s="152">
        <v>0.01</v>
      </c>
      <c r="T778" s="152">
        <v>0.02</v>
      </c>
      <c r="U778" s="477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4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8" t="s">
        <v>1175</v>
      </c>
      <c r="D779" t="s">
        <v>148</v>
      </c>
      <c r="E779" s="469">
        <v>1</v>
      </c>
      <c r="F779" s="470">
        <v>0</v>
      </c>
      <c r="G779">
        <v>1</v>
      </c>
      <c r="H779">
        <v>1</v>
      </c>
      <c r="I779" s="471">
        <f t="shared" si="58"/>
        <v>0.32845968612834514</v>
      </c>
      <c r="J779" s="152">
        <v>3.8473756479098807E-2</v>
      </c>
      <c r="K779" s="152">
        <v>0.39358026214566905</v>
      </c>
      <c r="L779" s="152">
        <v>0.53857526864315253</v>
      </c>
      <c r="M779" s="152">
        <v>0.3432094572454602</v>
      </c>
      <c r="N779" s="471">
        <f t="shared" si="59"/>
        <v>0.32845968612834514</v>
      </c>
      <c r="O779" s="152">
        <v>3.8473756479098807E-2</v>
      </c>
      <c r="P779" s="152">
        <v>0.39358026214566905</v>
      </c>
      <c r="Q779" s="152">
        <v>0.53857526864315253</v>
      </c>
      <c r="R779" s="152">
        <v>0.3432094572454602</v>
      </c>
      <c r="S779" s="152">
        <v>0.03</v>
      </c>
      <c r="T779" s="152">
        <v>0</v>
      </c>
      <c r="U779" s="473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4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8" t="s">
        <v>1176</v>
      </c>
      <c r="D780" t="s">
        <v>154</v>
      </c>
      <c r="E780" s="469">
        <v>3</v>
      </c>
      <c r="F780" s="470">
        <v>19.73</v>
      </c>
      <c r="G780">
        <v>1</v>
      </c>
      <c r="H780">
        <v>1</v>
      </c>
      <c r="I780" s="471">
        <f t="shared" si="58"/>
        <v>0.32845968612834514</v>
      </c>
      <c r="J780" s="152">
        <v>3.8473756479098807E-2</v>
      </c>
      <c r="K780" s="152">
        <v>0.39358026214566905</v>
      </c>
      <c r="L780" s="152">
        <v>0.53857526864315253</v>
      </c>
      <c r="M780" s="152">
        <v>0.3432094572454602</v>
      </c>
      <c r="N780" s="471">
        <f t="shared" si="59"/>
        <v>0.32845968612834514</v>
      </c>
      <c r="O780" s="152">
        <v>3.8473756479098807E-2</v>
      </c>
      <c r="P780" s="152">
        <v>0.39358026214566905</v>
      </c>
      <c r="Q780" s="152">
        <v>0.53857526864315253</v>
      </c>
      <c r="R780" s="152">
        <v>0.3432094572454602</v>
      </c>
      <c r="S780" s="152">
        <v>0.03</v>
      </c>
      <c r="T780" s="152">
        <v>0</v>
      </c>
      <c r="U780" s="473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4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5" t="s">
        <v>1177</v>
      </c>
      <c r="D781" t="s">
        <v>154</v>
      </c>
      <c r="E781" s="476">
        <v>3</v>
      </c>
      <c r="F781" s="470">
        <v>14</v>
      </c>
      <c r="G781">
        <v>1</v>
      </c>
      <c r="H781">
        <v>1</v>
      </c>
      <c r="I781" s="471">
        <f t="shared" si="58"/>
        <v>0.47039166666666665</v>
      </c>
      <c r="J781" s="472">
        <v>0.36503333333333332</v>
      </c>
      <c r="K781" s="472">
        <v>0.44336666666666663</v>
      </c>
      <c r="L781" s="472">
        <v>0.58906666666666663</v>
      </c>
      <c r="M781" s="472">
        <v>0.48410000000000003</v>
      </c>
      <c r="N781" s="471">
        <f t="shared" si="59"/>
        <v>0.47039166666666665</v>
      </c>
      <c r="O781" s="472">
        <v>0.36503333333333332</v>
      </c>
      <c r="P781" s="472">
        <v>0.44336666666666663</v>
      </c>
      <c r="Q781" s="472">
        <v>0.58906666666666663</v>
      </c>
      <c r="R781" s="472">
        <v>0.48410000000000003</v>
      </c>
      <c r="S781" s="152">
        <v>0.01</v>
      </c>
      <c r="T781" s="152">
        <v>0.02</v>
      </c>
      <c r="U781" s="477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4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5" t="s">
        <v>1178</v>
      </c>
      <c r="D782" t="s">
        <v>154</v>
      </c>
      <c r="E782" s="476">
        <v>3</v>
      </c>
      <c r="F782" s="470">
        <v>9.25</v>
      </c>
      <c r="G782">
        <v>1</v>
      </c>
      <c r="H782">
        <v>1</v>
      </c>
      <c r="I782" s="471">
        <f t="shared" si="58"/>
        <v>0.47039166666666665</v>
      </c>
      <c r="J782" s="472">
        <v>0.36503333333333332</v>
      </c>
      <c r="K782" s="472">
        <v>0.44336666666666663</v>
      </c>
      <c r="L782" s="472">
        <v>0.58906666666666663</v>
      </c>
      <c r="M782" s="472">
        <v>0.48410000000000003</v>
      </c>
      <c r="N782" s="471">
        <f t="shared" si="59"/>
        <v>0.47039166666666665</v>
      </c>
      <c r="O782" s="472">
        <v>0.36503333333333332</v>
      </c>
      <c r="P782" s="472">
        <v>0.44336666666666663</v>
      </c>
      <c r="Q782" s="472">
        <v>0.58906666666666663</v>
      </c>
      <c r="R782" s="472">
        <v>0.48410000000000003</v>
      </c>
      <c r="S782" s="152">
        <v>0.01</v>
      </c>
      <c r="T782" s="152">
        <v>0.02</v>
      </c>
      <c r="U782" s="477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4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8" t="s">
        <v>1179</v>
      </c>
      <c r="D783" t="s">
        <v>154</v>
      </c>
      <c r="E783" s="469">
        <v>3</v>
      </c>
      <c r="F783" s="470">
        <v>0</v>
      </c>
      <c r="G783">
        <v>1</v>
      </c>
      <c r="H783">
        <v>1</v>
      </c>
      <c r="I783" s="471">
        <f t="shared" si="58"/>
        <v>0.32845968612834514</v>
      </c>
      <c r="J783" s="152">
        <v>3.8473756479098807E-2</v>
      </c>
      <c r="K783" s="152">
        <v>0.39358026214566905</v>
      </c>
      <c r="L783" s="152">
        <v>0.53857526864315253</v>
      </c>
      <c r="M783" s="152">
        <v>0.3432094572454602</v>
      </c>
      <c r="N783" s="471">
        <f t="shared" si="59"/>
        <v>0.32845968612834514</v>
      </c>
      <c r="O783" s="152">
        <v>3.8473756479098807E-2</v>
      </c>
      <c r="P783" s="152">
        <v>0.39358026214566905</v>
      </c>
      <c r="Q783" s="152">
        <v>0.53857526864315253</v>
      </c>
      <c r="R783" s="152">
        <v>0.3432094572454602</v>
      </c>
      <c r="S783" s="152">
        <v>0.03</v>
      </c>
      <c r="T783" s="152">
        <v>0</v>
      </c>
      <c r="U783" s="473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4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5" t="s">
        <v>1180</v>
      </c>
      <c r="D784" t="s">
        <v>154</v>
      </c>
      <c r="E784" s="476">
        <v>3</v>
      </c>
      <c r="F784" s="470">
        <v>12.95</v>
      </c>
      <c r="G784">
        <v>1</v>
      </c>
      <c r="H784">
        <v>1</v>
      </c>
      <c r="I784" s="471">
        <f t="shared" si="58"/>
        <v>0.47039166666666665</v>
      </c>
      <c r="J784" s="472">
        <v>0.36503333333333332</v>
      </c>
      <c r="K784" s="472">
        <v>0.44336666666666663</v>
      </c>
      <c r="L784" s="472">
        <v>0.58906666666666663</v>
      </c>
      <c r="M784" s="472">
        <v>0.48410000000000003</v>
      </c>
      <c r="N784" s="471">
        <f t="shared" si="59"/>
        <v>0.47039166666666665</v>
      </c>
      <c r="O784" s="472">
        <v>0.36503333333333332</v>
      </c>
      <c r="P784" s="472">
        <v>0.44336666666666663</v>
      </c>
      <c r="Q784" s="472">
        <v>0.58906666666666663</v>
      </c>
      <c r="R784" s="472">
        <v>0.48410000000000003</v>
      </c>
      <c r="S784" s="152">
        <v>0.01</v>
      </c>
      <c r="T784" s="152">
        <v>0.02</v>
      </c>
      <c r="U784" s="477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4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5" t="s">
        <v>1181</v>
      </c>
      <c r="D785" t="s">
        <v>154</v>
      </c>
      <c r="E785" s="476">
        <v>3</v>
      </c>
      <c r="F785" s="470">
        <v>30</v>
      </c>
      <c r="G785">
        <v>1</v>
      </c>
      <c r="H785">
        <v>1</v>
      </c>
      <c r="I785" s="471">
        <f t="shared" si="58"/>
        <v>0.47039166666666665</v>
      </c>
      <c r="J785" s="472">
        <v>0.36503333333333332</v>
      </c>
      <c r="K785" s="472">
        <v>0.44336666666666663</v>
      </c>
      <c r="L785" s="472">
        <v>0.58906666666666663</v>
      </c>
      <c r="M785" s="472">
        <v>0.48410000000000003</v>
      </c>
      <c r="N785" s="471">
        <f t="shared" si="59"/>
        <v>0.47039166666666665</v>
      </c>
      <c r="O785" s="472">
        <v>0.36503333333333332</v>
      </c>
      <c r="P785" s="472">
        <v>0.44336666666666663</v>
      </c>
      <c r="Q785" s="472">
        <v>0.58906666666666663</v>
      </c>
      <c r="R785" s="472">
        <v>0.48410000000000003</v>
      </c>
      <c r="S785" s="152">
        <v>0.01</v>
      </c>
      <c r="T785" s="152">
        <v>0.02</v>
      </c>
      <c r="U785" s="477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4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5" t="s">
        <v>1182</v>
      </c>
      <c r="D786" t="s">
        <v>154</v>
      </c>
      <c r="E786" s="476">
        <v>3</v>
      </c>
      <c r="F786" s="470">
        <v>30</v>
      </c>
      <c r="G786">
        <v>1</v>
      </c>
      <c r="H786">
        <v>1</v>
      </c>
      <c r="I786" s="471">
        <f t="shared" si="58"/>
        <v>0.47039166666666665</v>
      </c>
      <c r="J786" s="472">
        <v>0.36503333333333332</v>
      </c>
      <c r="K786" s="472">
        <v>0.44336666666666663</v>
      </c>
      <c r="L786" s="472">
        <v>0.58906666666666663</v>
      </c>
      <c r="M786" s="472">
        <v>0.48410000000000003</v>
      </c>
      <c r="N786" s="471">
        <f t="shared" si="59"/>
        <v>0.47039166666666665</v>
      </c>
      <c r="O786" s="472">
        <v>0.36503333333333332</v>
      </c>
      <c r="P786" s="472">
        <v>0.44336666666666663</v>
      </c>
      <c r="Q786" s="472">
        <v>0.58906666666666663</v>
      </c>
      <c r="R786" s="472">
        <v>0.48410000000000003</v>
      </c>
      <c r="S786" s="152">
        <v>0.01</v>
      </c>
      <c r="T786" s="152">
        <v>0.02</v>
      </c>
      <c r="U786" s="477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4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5" t="s">
        <v>1183</v>
      </c>
      <c r="D787" t="s">
        <v>154</v>
      </c>
      <c r="E787" s="476">
        <v>3</v>
      </c>
      <c r="F787" s="470">
        <v>30</v>
      </c>
      <c r="G787">
        <v>1</v>
      </c>
      <c r="H787">
        <v>1</v>
      </c>
      <c r="I787" s="471">
        <f t="shared" si="58"/>
        <v>0.47039166666666665</v>
      </c>
      <c r="J787" s="472">
        <v>0.36503333333333332</v>
      </c>
      <c r="K787" s="472">
        <v>0.44336666666666663</v>
      </c>
      <c r="L787" s="472">
        <v>0.58906666666666663</v>
      </c>
      <c r="M787" s="472">
        <v>0.48410000000000003</v>
      </c>
      <c r="N787" s="471">
        <f t="shared" si="59"/>
        <v>0.47039166666666665</v>
      </c>
      <c r="O787" s="472">
        <v>0.36503333333333332</v>
      </c>
      <c r="P787" s="472">
        <v>0.44336666666666663</v>
      </c>
      <c r="Q787" s="472">
        <v>0.58906666666666663</v>
      </c>
      <c r="R787" s="472">
        <v>0.48410000000000003</v>
      </c>
      <c r="S787" s="152">
        <v>0.01</v>
      </c>
      <c r="T787" s="152">
        <v>0.02</v>
      </c>
      <c r="U787" s="477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4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8" t="s">
        <v>1184</v>
      </c>
      <c r="D788" t="s">
        <v>148</v>
      </c>
      <c r="E788" s="469">
        <v>1</v>
      </c>
      <c r="F788" s="470">
        <v>42</v>
      </c>
      <c r="G788">
        <v>1</v>
      </c>
      <c r="H788">
        <v>1</v>
      </c>
      <c r="I788" s="471">
        <f t="shared" si="58"/>
        <v>0.32845968612834514</v>
      </c>
      <c r="J788" s="152">
        <v>3.8473756479098807E-2</v>
      </c>
      <c r="K788" s="152">
        <v>0.39358026214566905</v>
      </c>
      <c r="L788" s="152">
        <v>0.53857526864315253</v>
      </c>
      <c r="M788" s="152">
        <v>0.3432094572454602</v>
      </c>
      <c r="N788" s="471">
        <f t="shared" si="59"/>
        <v>0.32845968612834514</v>
      </c>
      <c r="O788" s="152">
        <v>3.8473756479098807E-2</v>
      </c>
      <c r="P788" s="152">
        <v>0.39358026214566905</v>
      </c>
      <c r="Q788" s="152">
        <v>0.53857526864315253</v>
      </c>
      <c r="R788" s="152">
        <v>0.3432094572454602</v>
      </c>
      <c r="S788" s="152">
        <v>0.03</v>
      </c>
      <c r="T788" s="152">
        <v>0</v>
      </c>
      <c r="U788" s="473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4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8" t="s">
        <v>1185</v>
      </c>
      <c r="D789" t="s">
        <v>148</v>
      </c>
      <c r="E789" s="469">
        <v>1</v>
      </c>
      <c r="F789" s="470">
        <v>0</v>
      </c>
      <c r="G789">
        <v>1</v>
      </c>
      <c r="H789">
        <v>1</v>
      </c>
      <c r="I789" s="471">
        <f t="shared" si="58"/>
        <v>0.32845968612834514</v>
      </c>
      <c r="J789" s="152">
        <v>3.8473756479098807E-2</v>
      </c>
      <c r="K789" s="152">
        <v>0.39358026214566905</v>
      </c>
      <c r="L789" s="152">
        <v>0.53857526864315253</v>
      </c>
      <c r="M789" s="152">
        <v>0.3432094572454602</v>
      </c>
      <c r="N789" s="471">
        <f t="shared" si="59"/>
        <v>0.32845968612834514</v>
      </c>
      <c r="O789" s="152">
        <v>3.8473756479098807E-2</v>
      </c>
      <c r="P789" s="152">
        <v>0.39358026214566905</v>
      </c>
      <c r="Q789" s="152">
        <v>0.53857526864315253</v>
      </c>
      <c r="R789" s="152">
        <v>0.3432094572454602</v>
      </c>
      <c r="S789" s="152">
        <v>0.03</v>
      </c>
      <c r="T789" s="152">
        <v>0</v>
      </c>
      <c r="U789" s="473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4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5" t="s">
        <v>1186</v>
      </c>
      <c r="D790" t="s">
        <v>154</v>
      </c>
      <c r="E790" s="476">
        <v>3</v>
      </c>
      <c r="F790" s="470">
        <v>30</v>
      </c>
      <c r="G790">
        <v>1</v>
      </c>
      <c r="H790">
        <v>1</v>
      </c>
      <c r="I790" s="471">
        <f t="shared" si="58"/>
        <v>0.47039166666666665</v>
      </c>
      <c r="J790" s="472">
        <v>0.36503333333333332</v>
      </c>
      <c r="K790" s="472">
        <v>0.44336666666666663</v>
      </c>
      <c r="L790" s="472">
        <v>0.58906666666666663</v>
      </c>
      <c r="M790" s="472">
        <v>0.48410000000000003</v>
      </c>
      <c r="N790" s="471">
        <f t="shared" si="59"/>
        <v>0.47039166666666665</v>
      </c>
      <c r="O790" s="472">
        <v>0.36503333333333332</v>
      </c>
      <c r="P790" s="472">
        <v>0.44336666666666663</v>
      </c>
      <c r="Q790" s="472">
        <v>0.58906666666666663</v>
      </c>
      <c r="R790" s="472">
        <v>0.48410000000000003</v>
      </c>
      <c r="S790" s="152">
        <v>0.01</v>
      </c>
      <c r="T790" s="152">
        <v>0.02</v>
      </c>
      <c r="U790" s="477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4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5" t="s">
        <v>1187</v>
      </c>
      <c r="D791" t="s">
        <v>154</v>
      </c>
      <c r="E791" s="476">
        <v>3</v>
      </c>
      <c r="F791" s="470">
        <v>30</v>
      </c>
      <c r="G791">
        <v>1</v>
      </c>
      <c r="H791">
        <v>1</v>
      </c>
      <c r="I791" s="471">
        <f t="shared" si="58"/>
        <v>0.47039166666666665</v>
      </c>
      <c r="J791" s="472">
        <v>0.36503333333333332</v>
      </c>
      <c r="K791" s="472">
        <v>0.44336666666666663</v>
      </c>
      <c r="L791" s="472">
        <v>0.58906666666666663</v>
      </c>
      <c r="M791" s="472">
        <v>0.48410000000000003</v>
      </c>
      <c r="N791" s="471">
        <f t="shared" si="59"/>
        <v>0.47039166666666665</v>
      </c>
      <c r="O791" s="472">
        <v>0.36503333333333332</v>
      </c>
      <c r="P791" s="472">
        <v>0.44336666666666663</v>
      </c>
      <c r="Q791" s="472">
        <v>0.58906666666666663</v>
      </c>
      <c r="R791" s="472">
        <v>0.48410000000000003</v>
      </c>
      <c r="S791" s="152">
        <v>0.01</v>
      </c>
      <c r="T791" s="152">
        <v>0.02</v>
      </c>
      <c r="U791" s="477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4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5" t="s">
        <v>1188</v>
      </c>
      <c r="D792" t="s">
        <v>154</v>
      </c>
      <c r="E792" s="476">
        <v>3</v>
      </c>
      <c r="F792" s="470">
        <v>30</v>
      </c>
      <c r="G792">
        <v>1</v>
      </c>
      <c r="H792">
        <v>1</v>
      </c>
      <c r="I792" s="471">
        <f t="shared" si="58"/>
        <v>0.47039166666666665</v>
      </c>
      <c r="J792" s="472">
        <v>0.36503333333333332</v>
      </c>
      <c r="K792" s="472">
        <v>0.44336666666666663</v>
      </c>
      <c r="L792" s="472">
        <v>0.58906666666666663</v>
      </c>
      <c r="M792" s="472">
        <v>0.48410000000000003</v>
      </c>
      <c r="N792" s="471">
        <f t="shared" si="59"/>
        <v>0.47039166666666665</v>
      </c>
      <c r="O792" s="472">
        <v>0.36503333333333332</v>
      </c>
      <c r="P792" s="472">
        <v>0.44336666666666663</v>
      </c>
      <c r="Q792" s="472">
        <v>0.58906666666666663</v>
      </c>
      <c r="R792" s="472">
        <v>0.48410000000000003</v>
      </c>
      <c r="S792" s="152">
        <v>0.01</v>
      </c>
      <c r="T792" s="152">
        <v>0.02</v>
      </c>
      <c r="U792" s="477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4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5" t="s">
        <v>1189</v>
      </c>
      <c r="D793" t="s">
        <v>154</v>
      </c>
      <c r="E793" s="476">
        <v>3</v>
      </c>
      <c r="F793" s="470">
        <v>4.2</v>
      </c>
      <c r="G793">
        <v>1</v>
      </c>
      <c r="H793">
        <v>1</v>
      </c>
      <c r="I793" s="471">
        <f t="shared" si="58"/>
        <v>0.47039166666666665</v>
      </c>
      <c r="J793" s="472">
        <v>0.36503333333333332</v>
      </c>
      <c r="K793" s="472">
        <v>0.44336666666666663</v>
      </c>
      <c r="L793" s="472">
        <v>0.58906666666666663</v>
      </c>
      <c r="M793" s="472">
        <v>0.48410000000000003</v>
      </c>
      <c r="N793" s="471">
        <f t="shared" si="59"/>
        <v>0.47039166666666665</v>
      </c>
      <c r="O793" s="472">
        <v>0.36503333333333332</v>
      </c>
      <c r="P793" s="472">
        <v>0.44336666666666663</v>
      </c>
      <c r="Q793" s="472">
        <v>0.58906666666666663</v>
      </c>
      <c r="R793" s="472">
        <v>0.48410000000000003</v>
      </c>
      <c r="S793" s="152">
        <v>0.01</v>
      </c>
      <c r="T793" s="152">
        <v>0.02</v>
      </c>
      <c r="U793" s="477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4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8" t="s">
        <v>1190</v>
      </c>
      <c r="D794" t="s">
        <v>148</v>
      </c>
      <c r="E794" s="469">
        <v>1</v>
      </c>
      <c r="F794" s="470">
        <v>30</v>
      </c>
      <c r="G794">
        <v>1</v>
      </c>
      <c r="H794">
        <v>1</v>
      </c>
      <c r="I794" s="471">
        <f t="shared" si="58"/>
        <v>0.32845968612834514</v>
      </c>
      <c r="J794" s="152">
        <v>3.8473756479098807E-2</v>
      </c>
      <c r="K794" s="152">
        <v>0.39358026214566905</v>
      </c>
      <c r="L794" s="152">
        <v>0.53857526864315253</v>
      </c>
      <c r="M794" s="152">
        <v>0.3432094572454602</v>
      </c>
      <c r="N794" s="471">
        <f t="shared" si="59"/>
        <v>0.32845968612834514</v>
      </c>
      <c r="O794" s="152">
        <v>3.8473756479098807E-2</v>
      </c>
      <c r="P794" s="152">
        <v>0.39358026214566905</v>
      </c>
      <c r="Q794" s="152">
        <v>0.53857526864315253</v>
      </c>
      <c r="R794" s="152">
        <v>0.3432094572454602</v>
      </c>
      <c r="S794" s="152">
        <v>0.03</v>
      </c>
      <c r="T794" s="152">
        <v>0</v>
      </c>
      <c r="U794" s="473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4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8" t="s">
        <v>1191</v>
      </c>
      <c r="D795" t="s">
        <v>148</v>
      </c>
      <c r="E795" s="469">
        <v>1</v>
      </c>
      <c r="F795" s="470">
        <v>0</v>
      </c>
      <c r="G795">
        <v>1</v>
      </c>
      <c r="H795">
        <v>1</v>
      </c>
      <c r="I795" s="471">
        <f t="shared" si="58"/>
        <v>0.32845968612834514</v>
      </c>
      <c r="J795" s="152">
        <v>3.8473756479098807E-2</v>
      </c>
      <c r="K795" s="152">
        <v>0.39358026214566905</v>
      </c>
      <c r="L795" s="152">
        <v>0.53857526864315253</v>
      </c>
      <c r="M795" s="152">
        <v>0.3432094572454602</v>
      </c>
      <c r="N795" s="471">
        <f t="shared" si="59"/>
        <v>0.32845968612834514</v>
      </c>
      <c r="O795" s="152">
        <v>3.8473756479098807E-2</v>
      </c>
      <c r="P795" s="152">
        <v>0.39358026214566905</v>
      </c>
      <c r="Q795" s="152">
        <v>0.53857526864315253</v>
      </c>
      <c r="R795" s="152">
        <v>0.3432094572454602</v>
      </c>
      <c r="S795" s="152">
        <v>0.03</v>
      </c>
      <c r="T795" s="152">
        <v>0</v>
      </c>
      <c r="U795" s="473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4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8" t="s">
        <v>1192</v>
      </c>
      <c r="D796" t="s">
        <v>148</v>
      </c>
      <c r="E796" s="469">
        <v>1</v>
      </c>
      <c r="F796" s="470">
        <v>58</v>
      </c>
      <c r="G796">
        <v>1</v>
      </c>
      <c r="H796">
        <v>1</v>
      </c>
      <c r="I796" s="471">
        <f t="shared" si="58"/>
        <v>0.32845968612834514</v>
      </c>
      <c r="J796" s="152">
        <v>3.8473756479098807E-2</v>
      </c>
      <c r="K796" s="152">
        <v>0.39358026214566905</v>
      </c>
      <c r="L796" s="152">
        <v>0.53857526864315253</v>
      </c>
      <c r="M796" s="152">
        <v>0.3432094572454602</v>
      </c>
      <c r="N796" s="471">
        <f t="shared" si="59"/>
        <v>0.32845968612834514</v>
      </c>
      <c r="O796" s="152">
        <v>3.8473756479098807E-2</v>
      </c>
      <c r="P796" s="152">
        <v>0.39358026214566905</v>
      </c>
      <c r="Q796" s="152">
        <v>0.53857526864315253</v>
      </c>
      <c r="R796" s="152">
        <v>0.3432094572454602</v>
      </c>
      <c r="S796" s="152">
        <v>0.03</v>
      </c>
      <c r="T796" s="152">
        <v>0</v>
      </c>
      <c r="U796" s="473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4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8" t="s">
        <v>1193</v>
      </c>
      <c r="D797" t="s">
        <v>148</v>
      </c>
      <c r="E797" s="469">
        <v>1</v>
      </c>
      <c r="F797" s="470">
        <v>0</v>
      </c>
      <c r="G797">
        <v>1</v>
      </c>
      <c r="H797">
        <v>1</v>
      </c>
      <c r="I797" s="471">
        <f t="shared" si="58"/>
        <v>0.32845968612834514</v>
      </c>
      <c r="J797" s="152">
        <v>3.8473756479098807E-2</v>
      </c>
      <c r="K797" s="152">
        <v>0.39358026214566905</v>
      </c>
      <c r="L797" s="152">
        <v>0.53857526864315253</v>
      </c>
      <c r="M797" s="152">
        <v>0.3432094572454602</v>
      </c>
      <c r="N797" s="471">
        <f t="shared" si="59"/>
        <v>0.32845968612834514</v>
      </c>
      <c r="O797" s="152">
        <v>3.8473756479098807E-2</v>
      </c>
      <c r="P797" s="152">
        <v>0.39358026214566905</v>
      </c>
      <c r="Q797" s="152">
        <v>0.53857526864315253</v>
      </c>
      <c r="R797" s="152">
        <v>0.3432094572454602</v>
      </c>
      <c r="S797" s="152">
        <v>0.03</v>
      </c>
      <c r="T797" s="152">
        <v>0</v>
      </c>
      <c r="U797" s="473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4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5" t="s">
        <v>1194</v>
      </c>
      <c r="D798" t="s">
        <v>154</v>
      </c>
      <c r="E798" s="476">
        <v>3</v>
      </c>
      <c r="F798" s="470">
        <v>4.2</v>
      </c>
      <c r="G798">
        <v>1</v>
      </c>
      <c r="H798">
        <v>1</v>
      </c>
      <c r="I798" s="471">
        <f t="shared" si="58"/>
        <v>0.47039166666666665</v>
      </c>
      <c r="J798" s="472">
        <v>0.36503333333333332</v>
      </c>
      <c r="K798" s="472">
        <v>0.44336666666666663</v>
      </c>
      <c r="L798" s="472">
        <v>0.58906666666666663</v>
      </c>
      <c r="M798" s="472">
        <v>0.48410000000000003</v>
      </c>
      <c r="N798" s="471">
        <f t="shared" si="59"/>
        <v>0.47039166666666665</v>
      </c>
      <c r="O798" s="472">
        <v>0.36503333333333332</v>
      </c>
      <c r="P798" s="472">
        <v>0.44336666666666663</v>
      </c>
      <c r="Q798" s="472">
        <v>0.58906666666666663</v>
      </c>
      <c r="R798" s="472">
        <v>0.48410000000000003</v>
      </c>
      <c r="S798" s="152">
        <v>0.01</v>
      </c>
      <c r="T798" s="152">
        <v>0.02</v>
      </c>
      <c r="U798" s="477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4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5" t="s">
        <v>1195</v>
      </c>
      <c r="D799" t="s">
        <v>154</v>
      </c>
      <c r="E799" s="476">
        <v>3</v>
      </c>
      <c r="F799" s="470">
        <v>4.2</v>
      </c>
      <c r="G799">
        <v>1</v>
      </c>
      <c r="H799">
        <v>1</v>
      </c>
      <c r="I799" s="471">
        <f t="shared" si="58"/>
        <v>0.47039166666666665</v>
      </c>
      <c r="J799" s="472">
        <v>0.36503333333333332</v>
      </c>
      <c r="K799" s="472">
        <v>0.44336666666666663</v>
      </c>
      <c r="L799" s="472">
        <v>0.58906666666666663</v>
      </c>
      <c r="M799" s="472">
        <v>0.48410000000000003</v>
      </c>
      <c r="N799" s="471">
        <f t="shared" si="59"/>
        <v>0.47039166666666665</v>
      </c>
      <c r="O799" s="472">
        <v>0.36503333333333332</v>
      </c>
      <c r="P799" s="472">
        <v>0.44336666666666663</v>
      </c>
      <c r="Q799" s="472">
        <v>0.58906666666666663</v>
      </c>
      <c r="R799" s="472">
        <v>0.48410000000000003</v>
      </c>
      <c r="S799" s="152">
        <v>0.01</v>
      </c>
      <c r="T799" s="152">
        <v>0.02</v>
      </c>
      <c r="U799" s="477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4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5" t="s">
        <v>1196</v>
      </c>
      <c r="D800" t="s">
        <v>154</v>
      </c>
      <c r="E800" s="476">
        <v>3</v>
      </c>
      <c r="F800" s="470">
        <v>2.1</v>
      </c>
      <c r="G800">
        <v>1</v>
      </c>
      <c r="H800">
        <v>1</v>
      </c>
      <c r="I800" s="471">
        <f t="shared" si="58"/>
        <v>0.47039166666666665</v>
      </c>
      <c r="J800" s="472">
        <v>0.36503333333333332</v>
      </c>
      <c r="K800" s="472">
        <v>0.44336666666666663</v>
      </c>
      <c r="L800" s="472">
        <v>0.58906666666666663</v>
      </c>
      <c r="M800" s="472">
        <v>0.48410000000000003</v>
      </c>
      <c r="N800" s="471">
        <f t="shared" si="59"/>
        <v>0.47039166666666665</v>
      </c>
      <c r="O800" s="472">
        <v>0.36503333333333332</v>
      </c>
      <c r="P800" s="472">
        <v>0.44336666666666663</v>
      </c>
      <c r="Q800" s="472">
        <v>0.58906666666666663</v>
      </c>
      <c r="R800" s="472">
        <v>0.48410000000000003</v>
      </c>
      <c r="S800" s="152">
        <v>0.01</v>
      </c>
      <c r="T800" s="152">
        <v>0.02</v>
      </c>
      <c r="U800" s="477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4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5" t="s">
        <v>1197</v>
      </c>
      <c r="D801" t="s">
        <v>154</v>
      </c>
      <c r="E801" s="476">
        <v>3</v>
      </c>
      <c r="F801" s="470">
        <v>2.1</v>
      </c>
      <c r="G801">
        <v>1</v>
      </c>
      <c r="H801">
        <v>1</v>
      </c>
      <c r="I801" s="471">
        <f t="shared" si="58"/>
        <v>0.47039166666666665</v>
      </c>
      <c r="J801" s="472">
        <v>0.36503333333333332</v>
      </c>
      <c r="K801" s="472">
        <v>0.44336666666666663</v>
      </c>
      <c r="L801" s="472">
        <v>0.58906666666666663</v>
      </c>
      <c r="M801" s="472">
        <v>0.48410000000000003</v>
      </c>
      <c r="N801" s="471">
        <f t="shared" si="59"/>
        <v>0.47039166666666665</v>
      </c>
      <c r="O801" s="472">
        <v>0.36503333333333332</v>
      </c>
      <c r="P801" s="472">
        <v>0.44336666666666663</v>
      </c>
      <c r="Q801" s="472">
        <v>0.58906666666666663</v>
      </c>
      <c r="R801" s="472">
        <v>0.48410000000000003</v>
      </c>
      <c r="S801" s="152">
        <v>0.01</v>
      </c>
      <c r="T801" s="152">
        <v>0.02</v>
      </c>
      <c r="U801" s="477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4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5" t="s">
        <v>1198</v>
      </c>
      <c r="D802" t="s">
        <v>154</v>
      </c>
      <c r="E802" s="476">
        <v>3</v>
      </c>
      <c r="F802" s="470">
        <v>2.1</v>
      </c>
      <c r="G802">
        <v>1</v>
      </c>
      <c r="H802">
        <v>1</v>
      </c>
      <c r="I802" s="471">
        <f t="shared" si="58"/>
        <v>0.47039166666666665</v>
      </c>
      <c r="J802" s="472">
        <v>0.36503333333333332</v>
      </c>
      <c r="K802" s="472">
        <v>0.44336666666666663</v>
      </c>
      <c r="L802" s="472">
        <v>0.58906666666666663</v>
      </c>
      <c r="M802" s="472">
        <v>0.48410000000000003</v>
      </c>
      <c r="N802" s="471">
        <f t="shared" si="59"/>
        <v>0.47039166666666665</v>
      </c>
      <c r="O802" s="472">
        <v>0.36503333333333332</v>
      </c>
      <c r="P802" s="472">
        <v>0.44336666666666663</v>
      </c>
      <c r="Q802" s="472">
        <v>0.58906666666666663</v>
      </c>
      <c r="R802" s="472">
        <v>0.48410000000000003</v>
      </c>
      <c r="S802" s="152">
        <v>0.01</v>
      </c>
      <c r="T802" s="152">
        <v>0.02</v>
      </c>
      <c r="U802" s="477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4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5" t="s">
        <v>1199</v>
      </c>
      <c r="D803" t="s">
        <v>154</v>
      </c>
      <c r="E803" s="476">
        <v>3</v>
      </c>
      <c r="F803" s="470">
        <v>6.3</v>
      </c>
      <c r="G803">
        <v>1</v>
      </c>
      <c r="H803">
        <v>1</v>
      </c>
      <c r="I803" s="471">
        <f t="shared" si="58"/>
        <v>0.47039166666666665</v>
      </c>
      <c r="J803" s="472">
        <v>0.36503333333333332</v>
      </c>
      <c r="K803" s="472">
        <v>0.44336666666666663</v>
      </c>
      <c r="L803" s="472">
        <v>0.58906666666666663</v>
      </c>
      <c r="M803" s="472">
        <v>0.48410000000000003</v>
      </c>
      <c r="N803" s="471">
        <f t="shared" si="59"/>
        <v>0.47039166666666665</v>
      </c>
      <c r="O803" s="472">
        <v>0.36503333333333332</v>
      </c>
      <c r="P803" s="472">
        <v>0.44336666666666663</v>
      </c>
      <c r="Q803" s="472">
        <v>0.58906666666666663</v>
      </c>
      <c r="R803" s="472">
        <v>0.48410000000000003</v>
      </c>
      <c r="S803" s="152">
        <v>0.01</v>
      </c>
      <c r="T803" s="152">
        <v>0.02</v>
      </c>
      <c r="U803" s="477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4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5" t="s">
        <v>1200</v>
      </c>
      <c r="D804" t="s">
        <v>154</v>
      </c>
      <c r="E804" s="476">
        <v>3</v>
      </c>
      <c r="F804" s="470">
        <v>8.4</v>
      </c>
      <c r="G804">
        <v>1</v>
      </c>
      <c r="H804">
        <v>1</v>
      </c>
      <c r="I804" s="471">
        <f t="shared" si="58"/>
        <v>0.47039166666666665</v>
      </c>
      <c r="J804" s="472">
        <v>0.36503333333333332</v>
      </c>
      <c r="K804" s="472">
        <v>0.44336666666666663</v>
      </c>
      <c r="L804" s="472">
        <v>0.58906666666666663</v>
      </c>
      <c r="M804" s="472">
        <v>0.48410000000000003</v>
      </c>
      <c r="N804" s="471">
        <f t="shared" si="59"/>
        <v>0.47039166666666665</v>
      </c>
      <c r="O804" s="472">
        <v>0.36503333333333332</v>
      </c>
      <c r="P804" s="472">
        <v>0.44336666666666663</v>
      </c>
      <c r="Q804" s="472">
        <v>0.58906666666666663</v>
      </c>
      <c r="R804" s="472">
        <v>0.48410000000000003</v>
      </c>
      <c r="S804" s="152">
        <v>0.01</v>
      </c>
      <c r="T804" s="152">
        <v>0.02</v>
      </c>
      <c r="U804" s="477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4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5" t="s">
        <v>1201</v>
      </c>
      <c r="D805" t="s">
        <v>154</v>
      </c>
      <c r="E805" s="476">
        <v>3</v>
      </c>
      <c r="F805" s="470">
        <v>8.4</v>
      </c>
      <c r="G805">
        <v>1</v>
      </c>
      <c r="H805">
        <v>1</v>
      </c>
      <c r="I805" s="471">
        <f t="shared" si="58"/>
        <v>0.47039166666666665</v>
      </c>
      <c r="J805" s="472">
        <v>0.36503333333333332</v>
      </c>
      <c r="K805" s="472">
        <v>0.44336666666666663</v>
      </c>
      <c r="L805" s="472">
        <v>0.58906666666666663</v>
      </c>
      <c r="M805" s="472">
        <v>0.48410000000000003</v>
      </c>
      <c r="N805" s="471">
        <f t="shared" si="59"/>
        <v>0.47039166666666665</v>
      </c>
      <c r="O805" s="472">
        <v>0.36503333333333332</v>
      </c>
      <c r="P805" s="472">
        <v>0.44336666666666663</v>
      </c>
      <c r="Q805" s="472">
        <v>0.58906666666666663</v>
      </c>
      <c r="R805" s="472">
        <v>0.48410000000000003</v>
      </c>
      <c r="S805" s="152">
        <v>0.01</v>
      </c>
      <c r="T805" s="152">
        <v>0.02</v>
      </c>
      <c r="U805" s="477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4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5" t="s">
        <v>1202</v>
      </c>
      <c r="D806" t="s">
        <v>154</v>
      </c>
      <c r="E806" s="476">
        <v>3</v>
      </c>
      <c r="F806" s="470">
        <v>6.3000000000000007</v>
      </c>
      <c r="G806">
        <v>1</v>
      </c>
      <c r="H806">
        <v>1</v>
      </c>
      <c r="I806" s="471">
        <f t="shared" si="58"/>
        <v>0.47039166666666665</v>
      </c>
      <c r="J806" s="472">
        <v>0.36503333333333332</v>
      </c>
      <c r="K806" s="472">
        <v>0.44336666666666663</v>
      </c>
      <c r="L806" s="472">
        <v>0.58906666666666663</v>
      </c>
      <c r="M806" s="472">
        <v>0.48410000000000003</v>
      </c>
      <c r="N806" s="471">
        <f t="shared" si="59"/>
        <v>0.47039166666666665</v>
      </c>
      <c r="O806" s="472">
        <v>0.36503333333333332</v>
      </c>
      <c r="P806" s="472">
        <v>0.44336666666666663</v>
      </c>
      <c r="Q806" s="472">
        <v>0.58906666666666663</v>
      </c>
      <c r="R806" s="472">
        <v>0.48410000000000003</v>
      </c>
      <c r="S806" s="152">
        <v>0.01</v>
      </c>
      <c r="T806" s="152">
        <v>0.02</v>
      </c>
      <c r="U806" s="477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4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5" t="s">
        <v>1203</v>
      </c>
      <c r="D807" t="s">
        <v>154</v>
      </c>
      <c r="E807" s="476">
        <v>3</v>
      </c>
      <c r="F807" s="470">
        <v>28</v>
      </c>
      <c r="G807">
        <v>1</v>
      </c>
      <c r="H807">
        <v>1</v>
      </c>
      <c r="I807" s="471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1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2">
        <v>0.04</v>
      </c>
      <c r="T807" s="152">
        <v>0</v>
      </c>
      <c r="U807" s="477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4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5" t="s">
        <v>1204</v>
      </c>
      <c r="D808" t="s">
        <v>154</v>
      </c>
      <c r="E808" s="476">
        <v>3</v>
      </c>
      <c r="F808" s="470">
        <v>28</v>
      </c>
      <c r="G808">
        <v>1</v>
      </c>
      <c r="H808">
        <v>1</v>
      </c>
      <c r="I808" s="471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1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2">
        <v>0.04</v>
      </c>
      <c r="T808" s="152">
        <v>0</v>
      </c>
      <c r="U808" s="477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4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5" t="s">
        <v>1205</v>
      </c>
      <c r="D809" t="s">
        <v>154</v>
      </c>
      <c r="E809" s="476">
        <v>3</v>
      </c>
      <c r="F809" s="470">
        <v>28</v>
      </c>
      <c r="G809">
        <v>1</v>
      </c>
      <c r="H809">
        <v>1</v>
      </c>
      <c r="I809" s="471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1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2">
        <v>0.04</v>
      </c>
      <c r="T809" s="152">
        <v>0</v>
      </c>
      <c r="U809" s="477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4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5" t="s">
        <v>1206</v>
      </c>
      <c r="D810" t="s">
        <v>154</v>
      </c>
      <c r="E810" s="476">
        <v>3</v>
      </c>
      <c r="F810" s="470">
        <v>28</v>
      </c>
      <c r="G810">
        <v>1</v>
      </c>
      <c r="H810">
        <v>1</v>
      </c>
      <c r="I810" s="471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1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2">
        <v>0.04</v>
      </c>
      <c r="T810" s="152">
        <v>0</v>
      </c>
      <c r="U810" s="477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4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8" t="s">
        <v>1207</v>
      </c>
      <c r="D811" t="s">
        <v>148</v>
      </c>
      <c r="E811" s="469">
        <v>1</v>
      </c>
      <c r="F811" s="470">
        <v>82</v>
      </c>
      <c r="G811">
        <v>1</v>
      </c>
      <c r="H811">
        <v>1</v>
      </c>
      <c r="I811" s="471">
        <f t="shared" si="58"/>
        <v>0.32845968612834514</v>
      </c>
      <c r="J811" s="152">
        <v>3.8473756479098807E-2</v>
      </c>
      <c r="K811" s="152">
        <v>0.39358026214566905</v>
      </c>
      <c r="L811" s="152">
        <v>0.53857526864315253</v>
      </c>
      <c r="M811" s="152">
        <v>0.3432094572454602</v>
      </c>
      <c r="N811" s="471">
        <f t="shared" si="59"/>
        <v>0.32845968612834514</v>
      </c>
      <c r="O811" s="152">
        <v>3.8473756479098807E-2</v>
      </c>
      <c r="P811" s="152">
        <v>0.39358026214566905</v>
      </c>
      <c r="Q811" s="152">
        <v>0.53857526864315253</v>
      </c>
      <c r="R811" s="152">
        <v>0.3432094572454602</v>
      </c>
      <c r="S811" s="152">
        <v>0.03</v>
      </c>
      <c r="T811" s="152">
        <v>0</v>
      </c>
      <c r="U811" s="473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4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5" t="s">
        <v>1208</v>
      </c>
      <c r="D812" t="s">
        <v>154</v>
      </c>
      <c r="E812" s="476">
        <v>3</v>
      </c>
      <c r="F812" s="470">
        <v>2.0999999999999961</v>
      </c>
      <c r="G812">
        <v>1</v>
      </c>
      <c r="H812">
        <v>1</v>
      </c>
      <c r="I812" s="471">
        <f t="shared" si="58"/>
        <v>0.47039166666666665</v>
      </c>
      <c r="J812" s="472">
        <v>0.36503333333333332</v>
      </c>
      <c r="K812" s="472">
        <v>0.44336666666666663</v>
      </c>
      <c r="L812" s="472">
        <v>0.58906666666666663</v>
      </c>
      <c r="M812" s="472">
        <v>0.48410000000000003</v>
      </c>
      <c r="N812" s="471">
        <f t="shared" si="59"/>
        <v>0.47039166666666665</v>
      </c>
      <c r="O812" s="472">
        <v>0.36503333333333332</v>
      </c>
      <c r="P812" s="472">
        <v>0.44336666666666663</v>
      </c>
      <c r="Q812" s="472">
        <v>0.58906666666666663</v>
      </c>
      <c r="R812" s="472">
        <v>0.48410000000000003</v>
      </c>
      <c r="S812" s="152">
        <v>0.01</v>
      </c>
      <c r="T812" s="152">
        <v>0.02</v>
      </c>
      <c r="U812" s="477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4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8" t="s">
        <v>1209</v>
      </c>
      <c r="D813" t="s">
        <v>148</v>
      </c>
      <c r="E813" s="469">
        <v>1</v>
      </c>
      <c r="F813" s="470">
        <v>0</v>
      </c>
      <c r="G813">
        <v>1</v>
      </c>
      <c r="H813">
        <v>1</v>
      </c>
      <c r="I813" s="471">
        <f t="shared" si="58"/>
        <v>0.32845968612834514</v>
      </c>
      <c r="J813" s="152">
        <v>3.8473756479098807E-2</v>
      </c>
      <c r="K813" s="152">
        <v>0.39358026214566905</v>
      </c>
      <c r="L813" s="152">
        <v>0.53857526864315253</v>
      </c>
      <c r="M813" s="152">
        <v>0.3432094572454602</v>
      </c>
      <c r="N813" s="471">
        <f t="shared" si="59"/>
        <v>0.32845968612834514</v>
      </c>
      <c r="O813" s="152">
        <v>3.8473756479098807E-2</v>
      </c>
      <c r="P813" s="152">
        <v>0.39358026214566905</v>
      </c>
      <c r="Q813" s="152">
        <v>0.53857526864315253</v>
      </c>
      <c r="R813" s="152">
        <v>0.3432094572454602</v>
      </c>
      <c r="S813" s="152">
        <v>0.03</v>
      </c>
      <c r="T813" s="152">
        <v>0</v>
      </c>
      <c r="U813" s="473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4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8" t="s">
        <v>1210</v>
      </c>
      <c r="D814" t="s">
        <v>148</v>
      </c>
      <c r="E814" s="469">
        <v>1</v>
      </c>
      <c r="F814" s="470">
        <v>53.181818181818173</v>
      </c>
      <c r="G814">
        <v>1</v>
      </c>
      <c r="H814">
        <v>1</v>
      </c>
      <c r="I814" s="471">
        <f t="shared" si="58"/>
        <v>0.32845968612834514</v>
      </c>
      <c r="J814" s="152">
        <v>3.8473756479098807E-2</v>
      </c>
      <c r="K814" s="152">
        <v>0.39358026214566905</v>
      </c>
      <c r="L814" s="152">
        <v>0.53857526864315253</v>
      </c>
      <c r="M814" s="152">
        <v>0.3432094572454602</v>
      </c>
      <c r="N814" s="471">
        <f t="shared" si="59"/>
        <v>0.32845968612834514</v>
      </c>
      <c r="O814" s="152">
        <v>3.8473756479098807E-2</v>
      </c>
      <c r="P814" s="152">
        <v>0.39358026214566905</v>
      </c>
      <c r="Q814" s="152">
        <v>0.53857526864315253</v>
      </c>
      <c r="R814" s="152">
        <v>0.3432094572454602</v>
      </c>
      <c r="S814" s="152">
        <v>0.03</v>
      </c>
      <c r="T814" s="152">
        <v>0</v>
      </c>
      <c r="U814" s="473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4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5" t="s">
        <v>1211</v>
      </c>
      <c r="D815" t="s">
        <v>154</v>
      </c>
      <c r="E815" s="476">
        <v>3</v>
      </c>
      <c r="F815" s="470">
        <v>8.4</v>
      </c>
      <c r="G815">
        <v>1</v>
      </c>
      <c r="H815">
        <v>1</v>
      </c>
      <c r="I815" s="471">
        <f t="shared" si="58"/>
        <v>0.47039166666666665</v>
      </c>
      <c r="J815" s="472">
        <v>0.36503333333333332</v>
      </c>
      <c r="K815" s="472">
        <v>0.44336666666666663</v>
      </c>
      <c r="L815" s="472">
        <v>0.58906666666666663</v>
      </c>
      <c r="M815" s="472">
        <v>0.48410000000000003</v>
      </c>
      <c r="N815" s="471">
        <f t="shared" si="59"/>
        <v>0.47039166666666665</v>
      </c>
      <c r="O815" s="472">
        <v>0.36503333333333332</v>
      </c>
      <c r="P815" s="472">
        <v>0.44336666666666663</v>
      </c>
      <c r="Q815" s="472">
        <v>0.58906666666666663</v>
      </c>
      <c r="R815" s="472">
        <v>0.48410000000000003</v>
      </c>
      <c r="S815" s="152">
        <v>0.01</v>
      </c>
      <c r="T815" s="152">
        <v>0.02</v>
      </c>
      <c r="U815" s="477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4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8" t="s">
        <v>1212</v>
      </c>
      <c r="D816" t="s">
        <v>148</v>
      </c>
      <c r="E816" s="469">
        <v>1</v>
      </c>
      <c r="F816" s="470">
        <v>76.818181818181827</v>
      </c>
      <c r="G816">
        <v>1</v>
      </c>
      <c r="H816">
        <v>1</v>
      </c>
      <c r="I816" s="471">
        <f t="shared" si="58"/>
        <v>0.32845968612834514</v>
      </c>
      <c r="J816" s="152">
        <v>3.8473756479098807E-2</v>
      </c>
      <c r="K816" s="152">
        <v>0.39358026214566905</v>
      </c>
      <c r="L816" s="152">
        <v>0.53857526864315253</v>
      </c>
      <c r="M816" s="152">
        <v>0.3432094572454602</v>
      </c>
      <c r="N816" s="471">
        <f t="shared" si="59"/>
        <v>0.32845968612834514</v>
      </c>
      <c r="O816" s="152">
        <v>3.8473756479098807E-2</v>
      </c>
      <c r="P816" s="152">
        <v>0.39358026214566905</v>
      </c>
      <c r="Q816" s="152">
        <v>0.53857526864315253</v>
      </c>
      <c r="R816" s="152">
        <v>0.3432094572454602</v>
      </c>
      <c r="S816" s="152">
        <v>0.03</v>
      </c>
      <c r="T816" s="152">
        <v>0</v>
      </c>
      <c r="U816" s="473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4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5" t="s">
        <v>1213</v>
      </c>
      <c r="D817" t="s">
        <v>154</v>
      </c>
      <c r="E817" s="476">
        <v>3</v>
      </c>
      <c r="F817" s="470">
        <v>6.3</v>
      </c>
      <c r="G817">
        <v>1</v>
      </c>
      <c r="H817">
        <v>1</v>
      </c>
      <c r="I817" s="471">
        <f t="shared" si="58"/>
        <v>0.47039166666666665</v>
      </c>
      <c r="J817" s="472">
        <v>0.36503333333333332</v>
      </c>
      <c r="K817" s="472">
        <v>0.44336666666666663</v>
      </c>
      <c r="L817" s="472">
        <v>0.58906666666666663</v>
      </c>
      <c r="M817" s="472">
        <v>0.48410000000000003</v>
      </c>
      <c r="N817" s="471">
        <f t="shared" si="59"/>
        <v>0.47039166666666665</v>
      </c>
      <c r="O817" s="472">
        <v>0.36503333333333332</v>
      </c>
      <c r="P817" s="472">
        <v>0.44336666666666663</v>
      </c>
      <c r="Q817" s="472">
        <v>0.58906666666666663</v>
      </c>
      <c r="R817" s="472">
        <v>0.48410000000000003</v>
      </c>
      <c r="S817" s="152">
        <v>0.01</v>
      </c>
      <c r="T817" s="152">
        <v>0.02</v>
      </c>
      <c r="U817" s="477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4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5" t="s">
        <v>1214</v>
      </c>
      <c r="D818" t="s">
        <v>154</v>
      </c>
      <c r="E818" s="476">
        <v>3</v>
      </c>
      <c r="F818" s="470">
        <v>2.1</v>
      </c>
      <c r="G818">
        <v>1</v>
      </c>
      <c r="H818">
        <v>1</v>
      </c>
      <c r="I818" s="471">
        <f t="shared" si="58"/>
        <v>0.47039166666666665</v>
      </c>
      <c r="J818" s="472">
        <v>0.36503333333333332</v>
      </c>
      <c r="K818" s="472">
        <v>0.44336666666666663</v>
      </c>
      <c r="L818" s="472">
        <v>0.58906666666666663</v>
      </c>
      <c r="M818" s="472">
        <v>0.48410000000000003</v>
      </c>
      <c r="N818" s="471">
        <f t="shared" si="59"/>
        <v>0.47039166666666665</v>
      </c>
      <c r="O818" s="472">
        <v>0.36503333333333332</v>
      </c>
      <c r="P818" s="472">
        <v>0.44336666666666663</v>
      </c>
      <c r="Q818" s="472">
        <v>0.58906666666666663</v>
      </c>
      <c r="R818" s="472">
        <v>0.48410000000000003</v>
      </c>
      <c r="S818" s="152">
        <v>0.01</v>
      </c>
      <c r="T818" s="152">
        <v>0.02</v>
      </c>
      <c r="U818" s="477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4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5" t="s">
        <v>1215</v>
      </c>
      <c r="D819" t="s">
        <v>154</v>
      </c>
      <c r="E819" s="476">
        <v>3</v>
      </c>
      <c r="F819" s="470">
        <v>2.1</v>
      </c>
      <c r="G819">
        <v>1</v>
      </c>
      <c r="H819">
        <v>1</v>
      </c>
      <c r="I819" s="471">
        <f t="shared" si="58"/>
        <v>0.47039166666666665</v>
      </c>
      <c r="J819" s="472">
        <v>0.36503333333333332</v>
      </c>
      <c r="K819" s="472">
        <v>0.44336666666666663</v>
      </c>
      <c r="L819" s="472">
        <v>0.58906666666666663</v>
      </c>
      <c r="M819" s="472">
        <v>0.48410000000000003</v>
      </c>
      <c r="N819" s="471">
        <f t="shared" si="59"/>
        <v>0.47039166666666665</v>
      </c>
      <c r="O819" s="472">
        <v>0.36503333333333332</v>
      </c>
      <c r="P819" s="472">
        <v>0.44336666666666663</v>
      </c>
      <c r="Q819" s="472">
        <v>0.58906666666666663</v>
      </c>
      <c r="R819" s="472">
        <v>0.48410000000000003</v>
      </c>
      <c r="S819" s="152">
        <v>0.01</v>
      </c>
      <c r="T819" s="152">
        <v>0.02</v>
      </c>
      <c r="U819" s="477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4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5" t="s">
        <v>1216</v>
      </c>
      <c r="D820" t="s">
        <v>154</v>
      </c>
      <c r="E820" s="476">
        <v>3</v>
      </c>
      <c r="F820" s="470">
        <v>2.1</v>
      </c>
      <c r="G820">
        <v>1</v>
      </c>
      <c r="H820">
        <v>1</v>
      </c>
      <c r="I820" s="471">
        <f t="shared" si="58"/>
        <v>0.47039166666666665</v>
      </c>
      <c r="J820" s="472">
        <v>0.36503333333333332</v>
      </c>
      <c r="K820" s="472">
        <v>0.44336666666666663</v>
      </c>
      <c r="L820" s="472">
        <v>0.58906666666666663</v>
      </c>
      <c r="M820" s="472">
        <v>0.48410000000000003</v>
      </c>
      <c r="N820" s="471">
        <f t="shared" si="59"/>
        <v>0.47039166666666665</v>
      </c>
      <c r="O820" s="472">
        <v>0.36503333333333332</v>
      </c>
      <c r="P820" s="472">
        <v>0.44336666666666663</v>
      </c>
      <c r="Q820" s="472">
        <v>0.58906666666666663</v>
      </c>
      <c r="R820" s="472">
        <v>0.48410000000000003</v>
      </c>
      <c r="S820" s="152">
        <v>0.01</v>
      </c>
      <c r="T820" s="152">
        <v>0.02</v>
      </c>
      <c r="U820" s="477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4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5" t="s">
        <v>1217</v>
      </c>
      <c r="D821" t="s">
        <v>154</v>
      </c>
      <c r="E821" s="476">
        <v>3</v>
      </c>
      <c r="F821" s="470">
        <v>4.1999999999999957</v>
      </c>
      <c r="G821">
        <v>1</v>
      </c>
      <c r="H821">
        <v>1</v>
      </c>
      <c r="I821" s="471">
        <f t="shared" si="58"/>
        <v>0.47039166666666665</v>
      </c>
      <c r="J821" s="472">
        <v>0.36503333333333332</v>
      </c>
      <c r="K821" s="472">
        <v>0.44336666666666663</v>
      </c>
      <c r="L821" s="472">
        <v>0.58906666666666663</v>
      </c>
      <c r="M821" s="472">
        <v>0.48410000000000003</v>
      </c>
      <c r="N821" s="471">
        <f t="shared" si="59"/>
        <v>0.47039166666666665</v>
      </c>
      <c r="O821" s="472">
        <v>0.36503333333333332</v>
      </c>
      <c r="P821" s="472">
        <v>0.44336666666666663</v>
      </c>
      <c r="Q821" s="472">
        <v>0.58906666666666663</v>
      </c>
      <c r="R821" s="472">
        <v>0.48410000000000003</v>
      </c>
      <c r="S821" s="152">
        <v>0.01</v>
      </c>
      <c r="T821" s="152">
        <v>0.02</v>
      </c>
      <c r="U821" s="477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4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5" t="s">
        <v>1218</v>
      </c>
      <c r="D822" t="s">
        <v>151</v>
      </c>
      <c r="E822" s="476">
        <v>2</v>
      </c>
      <c r="F822" s="470">
        <v>8</v>
      </c>
      <c r="G822">
        <v>1</v>
      </c>
      <c r="H822">
        <v>1</v>
      </c>
      <c r="I822" s="471">
        <f t="shared" si="58"/>
        <v>0.40033333333333337</v>
      </c>
      <c r="J822" s="152">
        <v>0.3706666666666667</v>
      </c>
      <c r="K822" s="152">
        <v>0.3666666666666667</v>
      </c>
      <c r="L822" s="152">
        <v>0.44799999999999995</v>
      </c>
      <c r="M822" s="152">
        <v>0.41600000000000009</v>
      </c>
      <c r="N822" s="471">
        <f t="shared" si="59"/>
        <v>0.40033333333333337</v>
      </c>
      <c r="O822" s="152">
        <v>0.3706666666666667</v>
      </c>
      <c r="P822" s="152">
        <v>0.3666666666666667</v>
      </c>
      <c r="Q822" s="152">
        <v>0.44799999999999995</v>
      </c>
      <c r="R822" s="152">
        <v>0.41600000000000009</v>
      </c>
      <c r="S822" s="152">
        <v>0.01</v>
      </c>
      <c r="T822" s="152">
        <v>0.02</v>
      </c>
      <c r="U822" s="477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4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5" t="s">
        <v>1219</v>
      </c>
      <c r="D823" t="s">
        <v>151</v>
      </c>
      <c r="E823" s="476">
        <v>2</v>
      </c>
      <c r="F823" s="470">
        <v>2</v>
      </c>
      <c r="G823">
        <v>1</v>
      </c>
      <c r="H823">
        <v>1</v>
      </c>
      <c r="I823" s="471">
        <f t="shared" si="58"/>
        <v>0.40033333333333337</v>
      </c>
      <c r="J823" s="152">
        <v>0.3706666666666667</v>
      </c>
      <c r="K823" s="152">
        <v>0.3666666666666667</v>
      </c>
      <c r="L823" s="152">
        <v>0.44799999999999995</v>
      </c>
      <c r="M823" s="152">
        <v>0.41600000000000009</v>
      </c>
      <c r="N823" s="471">
        <f t="shared" si="59"/>
        <v>0.40033333333333337</v>
      </c>
      <c r="O823" s="152">
        <v>0.3706666666666667</v>
      </c>
      <c r="P823" s="152">
        <v>0.3666666666666667</v>
      </c>
      <c r="Q823" s="152">
        <v>0.44799999999999995</v>
      </c>
      <c r="R823" s="152">
        <v>0.41600000000000009</v>
      </c>
      <c r="S823" s="152">
        <v>0.01</v>
      </c>
      <c r="T823" s="152">
        <v>0.02</v>
      </c>
      <c r="U823" s="477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4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8" t="s">
        <v>1220</v>
      </c>
      <c r="D824" t="s">
        <v>154</v>
      </c>
      <c r="E824" s="469">
        <v>3</v>
      </c>
      <c r="F824" s="470">
        <v>20.2</v>
      </c>
      <c r="G824">
        <v>1</v>
      </c>
      <c r="H824">
        <v>1</v>
      </c>
      <c r="I824" s="471">
        <f t="shared" si="58"/>
        <v>0.32845968612834514</v>
      </c>
      <c r="J824" s="152">
        <v>3.8473756479098807E-2</v>
      </c>
      <c r="K824" s="152">
        <v>0.39358026214566905</v>
      </c>
      <c r="L824" s="152">
        <v>0.53857526864315253</v>
      </c>
      <c r="M824" s="152">
        <v>0.3432094572454602</v>
      </c>
      <c r="N824" s="471">
        <f t="shared" si="59"/>
        <v>0.32845968612834514</v>
      </c>
      <c r="O824" s="152">
        <v>3.8473756479098807E-2</v>
      </c>
      <c r="P824" s="152">
        <v>0.39358026214566905</v>
      </c>
      <c r="Q824" s="152">
        <v>0.53857526864315253</v>
      </c>
      <c r="R824" s="152">
        <v>0.3432094572454602</v>
      </c>
      <c r="S824" s="152">
        <v>0.03</v>
      </c>
      <c r="T824" s="152">
        <v>0</v>
      </c>
      <c r="U824" s="473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4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8" t="s">
        <v>1221</v>
      </c>
      <c r="D825" t="s">
        <v>154</v>
      </c>
      <c r="E825" s="469">
        <v>3</v>
      </c>
      <c r="F825" s="470">
        <v>0</v>
      </c>
      <c r="G825">
        <v>1</v>
      </c>
      <c r="H825">
        <v>1</v>
      </c>
      <c r="I825" s="471">
        <f t="shared" si="58"/>
        <v>0.32845968612834514</v>
      </c>
      <c r="J825" s="152">
        <v>3.8473756479098807E-2</v>
      </c>
      <c r="K825" s="152">
        <v>0.39358026214566905</v>
      </c>
      <c r="L825" s="152">
        <v>0.53857526864315253</v>
      </c>
      <c r="M825" s="152">
        <v>0.3432094572454602</v>
      </c>
      <c r="N825" s="471">
        <f t="shared" si="59"/>
        <v>0.32845968612834514</v>
      </c>
      <c r="O825" s="152">
        <v>3.8473756479098807E-2</v>
      </c>
      <c r="P825" s="152">
        <v>0.39358026214566905</v>
      </c>
      <c r="Q825" s="152">
        <v>0.53857526864315253</v>
      </c>
      <c r="R825" s="152">
        <v>0.3432094572454602</v>
      </c>
      <c r="S825" s="152">
        <v>0.03</v>
      </c>
      <c r="T825" s="152">
        <v>0</v>
      </c>
      <c r="U825" s="473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4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5" t="s">
        <v>1222</v>
      </c>
      <c r="D826" t="s">
        <v>154</v>
      </c>
      <c r="E826" s="476">
        <v>3</v>
      </c>
      <c r="F826" s="470">
        <v>26</v>
      </c>
      <c r="G826">
        <v>1</v>
      </c>
      <c r="H826">
        <v>1</v>
      </c>
      <c r="I826" s="471">
        <f t="shared" si="58"/>
        <v>0.47039166666666665</v>
      </c>
      <c r="J826" s="472">
        <v>0.36503333333333332</v>
      </c>
      <c r="K826" s="472">
        <v>0.44336666666666663</v>
      </c>
      <c r="L826" s="472">
        <v>0.58906666666666663</v>
      </c>
      <c r="M826" s="472">
        <v>0.48410000000000003</v>
      </c>
      <c r="N826" s="471">
        <f t="shared" si="59"/>
        <v>0.47039166666666665</v>
      </c>
      <c r="O826" s="472">
        <v>0.36503333333333332</v>
      </c>
      <c r="P826" s="472">
        <v>0.44336666666666663</v>
      </c>
      <c r="Q826" s="472">
        <v>0.58906666666666663</v>
      </c>
      <c r="R826" s="472">
        <v>0.48410000000000003</v>
      </c>
      <c r="S826" s="152">
        <v>0.01</v>
      </c>
      <c r="T826" s="152">
        <v>0.02</v>
      </c>
      <c r="U826" s="477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4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5" t="s">
        <v>1223</v>
      </c>
      <c r="D827" t="s">
        <v>154</v>
      </c>
      <c r="E827" s="476">
        <v>3</v>
      </c>
      <c r="F827" s="470">
        <v>30</v>
      </c>
      <c r="G827">
        <v>1</v>
      </c>
      <c r="H827">
        <v>1</v>
      </c>
      <c r="I827" s="471">
        <f t="shared" si="58"/>
        <v>0.47039166666666665</v>
      </c>
      <c r="J827" s="472">
        <v>0.36503333333333332</v>
      </c>
      <c r="K827" s="472">
        <v>0.44336666666666663</v>
      </c>
      <c r="L827" s="472">
        <v>0.58906666666666663</v>
      </c>
      <c r="M827" s="472">
        <v>0.48410000000000003</v>
      </c>
      <c r="N827" s="471">
        <f t="shared" si="59"/>
        <v>0.47039166666666665</v>
      </c>
      <c r="O827" s="472">
        <v>0.36503333333333332</v>
      </c>
      <c r="P827" s="472">
        <v>0.44336666666666663</v>
      </c>
      <c r="Q827" s="472">
        <v>0.58906666666666663</v>
      </c>
      <c r="R827" s="472">
        <v>0.48410000000000003</v>
      </c>
      <c r="S827" s="152">
        <v>0.01</v>
      </c>
      <c r="T827" s="152">
        <v>0.02</v>
      </c>
      <c r="U827" s="477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4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5" t="s">
        <v>1224</v>
      </c>
      <c r="D828" t="s">
        <v>154</v>
      </c>
      <c r="E828" s="476">
        <v>3</v>
      </c>
      <c r="F828" s="470">
        <v>28</v>
      </c>
      <c r="G828">
        <v>1</v>
      </c>
      <c r="H828">
        <v>1</v>
      </c>
      <c r="I828" s="471">
        <f t="shared" si="58"/>
        <v>0.47039166666666665</v>
      </c>
      <c r="J828" s="472">
        <v>0.36503333333333332</v>
      </c>
      <c r="K828" s="472">
        <v>0.44336666666666663</v>
      </c>
      <c r="L828" s="472">
        <v>0.58906666666666663</v>
      </c>
      <c r="M828" s="472">
        <v>0.48410000000000003</v>
      </c>
      <c r="N828" s="471">
        <f t="shared" si="59"/>
        <v>0.47039166666666665</v>
      </c>
      <c r="O828" s="472">
        <v>0.36503333333333332</v>
      </c>
      <c r="P828" s="472">
        <v>0.44336666666666663</v>
      </c>
      <c r="Q828" s="472">
        <v>0.58906666666666663</v>
      </c>
      <c r="R828" s="472">
        <v>0.48410000000000003</v>
      </c>
      <c r="S828" s="152">
        <v>0.01</v>
      </c>
      <c r="T828" s="152">
        <v>0.02</v>
      </c>
      <c r="U828" s="477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4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5" t="s">
        <v>1225</v>
      </c>
      <c r="D829" t="s">
        <v>154</v>
      </c>
      <c r="E829" s="476">
        <v>3</v>
      </c>
      <c r="F829" s="470">
        <v>10</v>
      </c>
      <c r="G829">
        <v>1</v>
      </c>
      <c r="H829">
        <v>1</v>
      </c>
      <c r="I829" s="471">
        <f t="shared" si="58"/>
        <v>0.47039166666666665</v>
      </c>
      <c r="J829" s="472">
        <v>0.36503333333333332</v>
      </c>
      <c r="K829" s="472">
        <v>0.44336666666666663</v>
      </c>
      <c r="L829" s="472">
        <v>0.58906666666666663</v>
      </c>
      <c r="M829" s="472">
        <v>0.48410000000000003</v>
      </c>
      <c r="N829" s="471">
        <f t="shared" si="59"/>
        <v>0.47039166666666665</v>
      </c>
      <c r="O829" s="472">
        <v>0.36503333333333332</v>
      </c>
      <c r="P829" s="472">
        <v>0.44336666666666663</v>
      </c>
      <c r="Q829" s="472">
        <v>0.58906666666666663</v>
      </c>
      <c r="R829" s="472">
        <v>0.48410000000000003</v>
      </c>
      <c r="S829" s="152">
        <v>0.01</v>
      </c>
      <c r="T829" s="152">
        <v>0.02</v>
      </c>
      <c r="U829" s="477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4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5" t="s">
        <v>1226</v>
      </c>
      <c r="D830" t="s">
        <v>154</v>
      </c>
      <c r="E830" s="476">
        <v>3</v>
      </c>
      <c r="F830" s="470">
        <v>27</v>
      </c>
      <c r="G830">
        <v>1</v>
      </c>
      <c r="H830">
        <v>1</v>
      </c>
      <c r="I830" s="471">
        <f t="shared" si="58"/>
        <v>0.47039166666666665</v>
      </c>
      <c r="J830" s="472">
        <v>0.36503333333333332</v>
      </c>
      <c r="K830" s="472">
        <v>0.44336666666666663</v>
      </c>
      <c r="L830" s="472">
        <v>0.58906666666666663</v>
      </c>
      <c r="M830" s="472">
        <v>0.48410000000000003</v>
      </c>
      <c r="N830" s="471">
        <f t="shared" si="59"/>
        <v>0.47039166666666665</v>
      </c>
      <c r="O830" s="472">
        <v>0.36503333333333332</v>
      </c>
      <c r="P830" s="472">
        <v>0.44336666666666663</v>
      </c>
      <c r="Q830" s="472">
        <v>0.58906666666666663</v>
      </c>
      <c r="R830" s="472">
        <v>0.48410000000000003</v>
      </c>
      <c r="S830" s="152">
        <v>0.01</v>
      </c>
      <c r="T830" s="152">
        <v>0.02</v>
      </c>
      <c r="U830" s="477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4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5" t="s">
        <v>1227</v>
      </c>
      <c r="D831" t="s">
        <v>154</v>
      </c>
      <c r="E831" s="476">
        <v>3</v>
      </c>
      <c r="F831" s="470">
        <v>28</v>
      </c>
      <c r="G831">
        <v>1</v>
      </c>
      <c r="H831">
        <v>1</v>
      </c>
      <c r="I831" s="471">
        <f t="shared" si="58"/>
        <v>0.47039166666666665</v>
      </c>
      <c r="J831" s="472">
        <v>0.36503333333333332</v>
      </c>
      <c r="K831" s="472">
        <v>0.44336666666666663</v>
      </c>
      <c r="L831" s="472">
        <v>0.58906666666666663</v>
      </c>
      <c r="M831" s="472">
        <v>0.48410000000000003</v>
      </c>
      <c r="N831" s="471">
        <f t="shared" si="59"/>
        <v>0.47039166666666665</v>
      </c>
      <c r="O831" s="472">
        <v>0.36503333333333332</v>
      </c>
      <c r="P831" s="472">
        <v>0.44336666666666663</v>
      </c>
      <c r="Q831" s="472">
        <v>0.58906666666666663</v>
      </c>
      <c r="R831" s="472">
        <v>0.48410000000000003</v>
      </c>
      <c r="S831" s="152">
        <v>0.01</v>
      </c>
      <c r="T831" s="152">
        <v>0.02</v>
      </c>
      <c r="U831" s="477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4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5" t="s">
        <v>1228</v>
      </c>
      <c r="D832" t="s">
        <v>154</v>
      </c>
      <c r="E832" s="476">
        <v>3</v>
      </c>
      <c r="F832" s="470">
        <v>24</v>
      </c>
      <c r="G832">
        <v>1</v>
      </c>
      <c r="H832">
        <v>1</v>
      </c>
      <c r="I832" s="471">
        <f t="shared" si="58"/>
        <v>0.47039166666666665</v>
      </c>
      <c r="J832" s="472">
        <v>0.36503333333333332</v>
      </c>
      <c r="K832" s="472">
        <v>0.44336666666666663</v>
      </c>
      <c r="L832" s="472">
        <v>0.58906666666666663</v>
      </c>
      <c r="M832" s="472">
        <v>0.48410000000000003</v>
      </c>
      <c r="N832" s="471">
        <f t="shared" si="59"/>
        <v>0.47039166666666665</v>
      </c>
      <c r="O832" s="472">
        <v>0.36503333333333332</v>
      </c>
      <c r="P832" s="472">
        <v>0.44336666666666663</v>
      </c>
      <c r="Q832" s="472">
        <v>0.58906666666666663</v>
      </c>
      <c r="R832" s="472">
        <v>0.48410000000000003</v>
      </c>
      <c r="S832" s="152">
        <v>0.01</v>
      </c>
      <c r="T832" s="152">
        <v>0.02</v>
      </c>
      <c r="U832" s="477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4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5" t="s">
        <v>1229</v>
      </c>
      <c r="D833" t="s">
        <v>154</v>
      </c>
      <c r="E833" s="476">
        <v>3</v>
      </c>
      <c r="F833" s="470">
        <v>30</v>
      </c>
      <c r="G833">
        <v>1</v>
      </c>
      <c r="H833">
        <v>1</v>
      </c>
      <c r="I833" s="471">
        <f t="shared" si="58"/>
        <v>0.47039166666666665</v>
      </c>
      <c r="J833" s="472">
        <v>0.36503333333333332</v>
      </c>
      <c r="K833" s="472">
        <v>0.44336666666666663</v>
      </c>
      <c r="L833" s="472">
        <v>0.58906666666666663</v>
      </c>
      <c r="M833" s="472">
        <v>0.48410000000000003</v>
      </c>
      <c r="N833" s="471">
        <f t="shared" si="59"/>
        <v>0.47039166666666665</v>
      </c>
      <c r="O833" s="472">
        <v>0.36503333333333332</v>
      </c>
      <c r="P833" s="472">
        <v>0.44336666666666663</v>
      </c>
      <c r="Q833" s="472">
        <v>0.58906666666666663</v>
      </c>
      <c r="R833" s="472">
        <v>0.48410000000000003</v>
      </c>
      <c r="S833" s="152">
        <v>0.01</v>
      </c>
      <c r="T833" s="152">
        <v>0.02</v>
      </c>
      <c r="U833" s="477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4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5" t="s">
        <v>1230</v>
      </c>
      <c r="D834" t="s">
        <v>154</v>
      </c>
      <c r="E834" s="476">
        <v>3</v>
      </c>
      <c r="F834" s="470">
        <v>30</v>
      </c>
      <c r="G834">
        <v>1</v>
      </c>
      <c r="H834">
        <v>1</v>
      </c>
      <c r="I834" s="471">
        <f t="shared" ref="I834:I897" si="70">AVERAGE(J834:M834)</f>
        <v>0.47039166666666665</v>
      </c>
      <c r="J834" s="472">
        <v>0.36503333333333332</v>
      </c>
      <c r="K834" s="472">
        <v>0.44336666666666663</v>
      </c>
      <c r="L834" s="472">
        <v>0.58906666666666663</v>
      </c>
      <c r="M834" s="472">
        <v>0.48410000000000003</v>
      </c>
      <c r="N834" s="471">
        <f t="shared" ref="N834:N897" si="71">AVERAGE(O834:R834)</f>
        <v>0.47039166666666665</v>
      </c>
      <c r="O834" s="472">
        <v>0.36503333333333332</v>
      </c>
      <c r="P834" s="472">
        <v>0.44336666666666663</v>
      </c>
      <c r="Q834" s="472">
        <v>0.58906666666666663</v>
      </c>
      <c r="R834" s="472">
        <v>0.48410000000000003</v>
      </c>
      <c r="S834" s="152">
        <v>0.01</v>
      </c>
      <c r="T834" s="152">
        <v>0.02</v>
      </c>
      <c r="U834" s="477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4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8" t="s">
        <v>1231</v>
      </c>
      <c r="D835" t="s">
        <v>148</v>
      </c>
      <c r="E835" s="469">
        <v>1</v>
      </c>
      <c r="F835" s="470">
        <v>40</v>
      </c>
      <c r="G835">
        <v>1</v>
      </c>
      <c r="H835">
        <v>1</v>
      </c>
      <c r="I835" s="471">
        <f t="shared" si="70"/>
        <v>0.32845968612834514</v>
      </c>
      <c r="J835" s="152">
        <v>3.8473756479098807E-2</v>
      </c>
      <c r="K835" s="152">
        <v>0.39358026214566905</v>
      </c>
      <c r="L835" s="152">
        <v>0.53857526864315253</v>
      </c>
      <c r="M835" s="152">
        <v>0.3432094572454602</v>
      </c>
      <c r="N835" s="471">
        <f t="shared" si="71"/>
        <v>0.32845968612834514</v>
      </c>
      <c r="O835" s="152">
        <v>3.8473756479098807E-2</v>
      </c>
      <c r="P835" s="152">
        <v>0.39358026214566905</v>
      </c>
      <c r="Q835" s="152">
        <v>0.53857526864315253</v>
      </c>
      <c r="R835" s="152">
        <v>0.3432094572454602</v>
      </c>
      <c r="S835" s="152">
        <v>0.03</v>
      </c>
      <c r="T835" s="152">
        <v>0</v>
      </c>
      <c r="U835" s="473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4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5" t="s">
        <v>1232</v>
      </c>
      <c r="D836" t="s">
        <v>154</v>
      </c>
      <c r="E836" s="476">
        <v>3</v>
      </c>
      <c r="F836" s="470">
        <v>28</v>
      </c>
      <c r="G836">
        <v>1</v>
      </c>
      <c r="H836">
        <v>1</v>
      </c>
      <c r="I836" s="471">
        <f t="shared" si="70"/>
        <v>0.47039166666666665</v>
      </c>
      <c r="J836" s="472">
        <v>0.36503333333333332</v>
      </c>
      <c r="K836" s="472">
        <v>0.44336666666666663</v>
      </c>
      <c r="L836" s="472">
        <v>0.58906666666666663</v>
      </c>
      <c r="M836" s="472">
        <v>0.48410000000000003</v>
      </c>
      <c r="N836" s="471">
        <f t="shared" si="71"/>
        <v>0.47039166666666665</v>
      </c>
      <c r="O836" s="472">
        <v>0.36503333333333332</v>
      </c>
      <c r="P836" s="472">
        <v>0.44336666666666663</v>
      </c>
      <c r="Q836" s="472">
        <v>0.58906666666666663</v>
      </c>
      <c r="R836" s="472">
        <v>0.48410000000000003</v>
      </c>
      <c r="S836" s="152">
        <v>0.01</v>
      </c>
      <c r="T836" s="152">
        <v>0.02</v>
      </c>
      <c r="U836" s="477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4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5" t="s">
        <v>1233</v>
      </c>
      <c r="D837" t="s">
        <v>154</v>
      </c>
      <c r="E837" s="476">
        <v>3</v>
      </c>
      <c r="F837" s="470">
        <v>12</v>
      </c>
      <c r="G837">
        <v>1</v>
      </c>
      <c r="H837">
        <v>1</v>
      </c>
      <c r="I837" s="471">
        <f t="shared" si="70"/>
        <v>0.47039166666666665</v>
      </c>
      <c r="J837" s="472">
        <v>0.36503333333333332</v>
      </c>
      <c r="K837" s="472">
        <v>0.44336666666666663</v>
      </c>
      <c r="L837" s="472">
        <v>0.58906666666666663</v>
      </c>
      <c r="M837" s="472">
        <v>0.48410000000000003</v>
      </c>
      <c r="N837" s="471">
        <f t="shared" si="71"/>
        <v>0.47039166666666665</v>
      </c>
      <c r="O837" s="472">
        <v>0.36503333333333332</v>
      </c>
      <c r="P837" s="472">
        <v>0.44336666666666663</v>
      </c>
      <c r="Q837" s="472">
        <v>0.58906666666666663</v>
      </c>
      <c r="R837" s="472">
        <v>0.48410000000000003</v>
      </c>
      <c r="S837" s="152">
        <v>0.01</v>
      </c>
      <c r="T837" s="152">
        <v>0.02</v>
      </c>
      <c r="U837" s="477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4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5" t="s">
        <v>1234</v>
      </c>
      <c r="D838" t="s">
        <v>154</v>
      </c>
      <c r="E838" s="476">
        <v>3</v>
      </c>
      <c r="F838" s="470">
        <v>20</v>
      </c>
      <c r="G838">
        <v>1</v>
      </c>
      <c r="H838">
        <v>1</v>
      </c>
      <c r="I838" s="471">
        <f t="shared" si="70"/>
        <v>0.47039166666666665</v>
      </c>
      <c r="J838" s="472">
        <v>0.36503333333333332</v>
      </c>
      <c r="K838" s="472">
        <v>0.44336666666666663</v>
      </c>
      <c r="L838" s="472">
        <v>0.58906666666666663</v>
      </c>
      <c r="M838" s="472">
        <v>0.48410000000000003</v>
      </c>
      <c r="N838" s="471">
        <f t="shared" si="71"/>
        <v>0.47039166666666665</v>
      </c>
      <c r="O838" s="472">
        <v>0.36503333333333332</v>
      </c>
      <c r="P838" s="472">
        <v>0.44336666666666663</v>
      </c>
      <c r="Q838" s="472">
        <v>0.58906666666666663</v>
      </c>
      <c r="R838" s="472">
        <v>0.48410000000000003</v>
      </c>
      <c r="S838" s="152">
        <v>0.01</v>
      </c>
      <c r="T838" s="152">
        <v>0.02</v>
      </c>
      <c r="U838" s="477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4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5" t="s">
        <v>1235</v>
      </c>
      <c r="D839" t="s">
        <v>154</v>
      </c>
      <c r="E839" s="476">
        <v>3</v>
      </c>
      <c r="F839" s="470">
        <v>7.4</v>
      </c>
      <c r="G839">
        <v>1</v>
      </c>
      <c r="H839">
        <v>1</v>
      </c>
      <c r="I839" s="471">
        <f t="shared" si="70"/>
        <v>0.47039166666666665</v>
      </c>
      <c r="J839" s="472">
        <v>0.36503333333333332</v>
      </c>
      <c r="K839" s="472">
        <v>0.44336666666666663</v>
      </c>
      <c r="L839" s="472">
        <v>0.58906666666666663</v>
      </c>
      <c r="M839" s="472">
        <v>0.48410000000000003</v>
      </c>
      <c r="N839" s="471">
        <f t="shared" si="71"/>
        <v>0.47039166666666665</v>
      </c>
      <c r="O839" s="472">
        <v>0.36503333333333332</v>
      </c>
      <c r="P839" s="472">
        <v>0.44336666666666663</v>
      </c>
      <c r="Q839" s="472">
        <v>0.58906666666666663</v>
      </c>
      <c r="R839" s="472">
        <v>0.48410000000000003</v>
      </c>
      <c r="S839" s="152">
        <v>0.01</v>
      </c>
      <c r="T839" s="152">
        <v>0.02</v>
      </c>
      <c r="U839" s="477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4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5" t="s">
        <v>1236</v>
      </c>
      <c r="D840" t="s">
        <v>154</v>
      </c>
      <c r="E840" s="476">
        <v>3</v>
      </c>
      <c r="F840" s="470">
        <v>22.2</v>
      </c>
      <c r="G840">
        <v>1</v>
      </c>
      <c r="H840">
        <v>1</v>
      </c>
      <c r="I840" s="471">
        <f t="shared" si="70"/>
        <v>0.47039166666666665</v>
      </c>
      <c r="J840" s="472">
        <v>0.36503333333333332</v>
      </c>
      <c r="K840" s="472">
        <v>0.44336666666666663</v>
      </c>
      <c r="L840" s="472">
        <v>0.58906666666666663</v>
      </c>
      <c r="M840" s="472">
        <v>0.48410000000000003</v>
      </c>
      <c r="N840" s="471">
        <f t="shared" si="71"/>
        <v>0.47039166666666665</v>
      </c>
      <c r="O840" s="472">
        <v>0.36503333333333332</v>
      </c>
      <c r="P840" s="472">
        <v>0.44336666666666663</v>
      </c>
      <c r="Q840" s="472">
        <v>0.58906666666666663</v>
      </c>
      <c r="R840" s="472">
        <v>0.48410000000000003</v>
      </c>
      <c r="S840" s="152">
        <v>0.01</v>
      </c>
      <c r="T840" s="152">
        <v>0.02</v>
      </c>
      <c r="U840" s="477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4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5" t="s">
        <v>1237</v>
      </c>
      <c r="D841" t="s">
        <v>154</v>
      </c>
      <c r="E841" s="476">
        <v>3</v>
      </c>
      <c r="F841" s="470">
        <v>14</v>
      </c>
      <c r="G841">
        <v>1</v>
      </c>
      <c r="H841">
        <v>1</v>
      </c>
      <c r="I841" s="471">
        <f t="shared" si="70"/>
        <v>0.47039166666666665</v>
      </c>
      <c r="J841" s="472">
        <v>0.36503333333333332</v>
      </c>
      <c r="K841" s="472">
        <v>0.44336666666666663</v>
      </c>
      <c r="L841" s="472">
        <v>0.58906666666666663</v>
      </c>
      <c r="M841" s="472">
        <v>0.48410000000000003</v>
      </c>
      <c r="N841" s="471">
        <f t="shared" si="71"/>
        <v>0.47039166666666665</v>
      </c>
      <c r="O841" s="472">
        <v>0.36503333333333332</v>
      </c>
      <c r="P841" s="472">
        <v>0.44336666666666663</v>
      </c>
      <c r="Q841" s="472">
        <v>0.58906666666666663</v>
      </c>
      <c r="R841" s="472">
        <v>0.48410000000000003</v>
      </c>
      <c r="S841" s="152">
        <v>0.01</v>
      </c>
      <c r="T841" s="152">
        <v>0.02</v>
      </c>
      <c r="U841" s="477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4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5" t="s">
        <v>1238</v>
      </c>
      <c r="D842" t="s">
        <v>154</v>
      </c>
      <c r="E842" s="476">
        <v>3</v>
      </c>
      <c r="F842" s="470">
        <v>27.75</v>
      </c>
      <c r="G842">
        <v>1</v>
      </c>
      <c r="H842">
        <v>1</v>
      </c>
      <c r="I842" s="471">
        <f t="shared" si="70"/>
        <v>0.47039166666666665</v>
      </c>
      <c r="J842" s="472">
        <v>0.36503333333333332</v>
      </c>
      <c r="K842" s="472">
        <v>0.44336666666666663</v>
      </c>
      <c r="L842" s="472">
        <v>0.58906666666666663</v>
      </c>
      <c r="M842" s="472">
        <v>0.48410000000000003</v>
      </c>
      <c r="N842" s="471">
        <f t="shared" si="71"/>
        <v>0.47039166666666665</v>
      </c>
      <c r="O842" s="472">
        <v>0.36503333333333332</v>
      </c>
      <c r="P842" s="472">
        <v>0.44336666666666663</v>
      </c>
      <c r="Q842" s="472">
        <v>0.58906666666666663</v>
      </c>
      <c r="R842" s="472">
        <v>0.48410000000000003</v>
      </c>
      <c r="S842" s="152">
        <v>0.01</v>
      </c>
      <c r="T842" s="152">
        <v>0.02</v>
      </c>
      <c r="U842" s="477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4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5" t="s">
        <v>1239</v>
      </c>
      <c r="D843" t="s">
        <v>151</v>
      </c>
      <c r="E843" s="476">
        <v>2</v>
      </c>
      <c r="F843" s="470">
        <v>2</v>
      </c>
      <c r="G843">
        <v>1</v>
      </c>
      <c r="H843">
        <v>1</v>
      </c>
      <c r="I843" s="471">
        <f t="shared" si="70"/>
        <v>0.40033333333333337</v>
      </c>
      <c r="J843" s="152">
        <v>0.3706666666666667</v>
      </c>
      <c r="K843" s="152">
        <v>0.3666666666666667</v>
      </c>
      <c r="L843" s="152">
        <v>0.44799999999999995</v>
      </c>
      <c r="M843" s="152">
        <v>0.41600000000000009</v>
      </c>
      <c r="N843" s="471">
        <f t="shared" si="71"/>
        <v>0.40033333333333337</v>
      </c>
      <c r="O843" s="152">
        <v>0.3706666666666667</v>
      </c>
      <c r="P843" s="152">
        <v>0.3666666666666667</v>
      </c>
      <c r="Q843" s="152">
        <v>0.44799999999999995</v>
      </c>
      <c r="R843" s="152">
        <v>0.41600000000000009</v>
      </c>
      <c r="S843" s="152">
        <v>0.01</v>
      </c>
      <c r="T843" s="152">
        <v>0.02</v>
      </c>
      <c r="U843" s="477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4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5" t="s">
        <v>1240</v>
      </c>
      <c r="D844" t="s">
        <v>151</v>
      </c>
      <c r="E844" s="476">
        <v>2</v>
      </c>
      <c r="F844" s="470">
        <v>18</v>
      </c>
      <c r="G844">
        <v>1</v>
      </c>
      <c r="H844">
        <v>1</v>
      </c>
      <c r="I844" s="471">
        <f t="shared" si="70"/>
        <v>0.40033333333333337</v>
      </c>
      <c r="J844" s="152">
        <v>0.3706666666666667</v>
      </c>
      <c r="K844" s="152">
        <v>0.3666666666666667</v>
      </c>
      <c r="L844" s="152">
        <v>0.44799999999999995</v>
      </c>
      <c r="M844" s="152">
        <v>0.41600000000000009</v>
      </c>
      <c r="N844" s="471">
        <f t="shared" si="71"/>
        <v>0.40033333333333337</v>
      </c>
      <c r="O844" s="152">
        <v>0.3706666666666667</v>
      </c>
      <c r="P844" s="152">
        <v>0.3666666666666667</v>
      </c>
      <c r="Q844" s="152">
        <v>0.44799999999999995</v>
      </c>
      <c r="R844" s="152">
        <v>0.41600000000000009</v>
      </c>
      <c r="S844" s="152">
        <v>0.01</v>
      </c>
      <c r="T844" s="152">
        <v>0.02</v>
      </c>
      <c r="U844" s="477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4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5" t="s">
        <v>1241</v>
      </c>
      <c r="D845" t="s">
        <v>151</v>
      </c>
      <c r="E845" s="476">
        <v>2</v>
      </c>
      <c r="F845" s="470">
        <v>10</v>
      </c>
      <c r="G845">
        <v>1</v>
      </c>
      <c r="H845">
        <v>1</v>
      </c>
      <c r="I845" s="471">
        <f t="shared" si="70"/>
        <v>0.40033333333333337</v>
      </c>
      <c r="J845" s="152">
        <v>0.3706666666666667</v>
      </c>
      <c r="K845" s="152">
        <v>0.3666666666666667</v>
      </c>
      <c r="L845" s="152">
        <v>0.44799999999999995</v>
      </c>
      <c r="M845" s="152">
        <v>0.41600000000000009</v>
      </c>
      <c r="N845" s="471">
        <f t="shared" si="71"/>
        <v>0.40033333333333337</v>
      </c>
      <c r="O845" s="152">
        <v>0.3706666666666667</v>
      </c>
      <c r="P845" s="152">
        <v>0.3666666666666667</v>
      </c>
      <c r="Q845" s="152">
        <v>0.44799999999999995</v>
      </c>
      <c r="R845" s="152">
        <v>0.41600000000000009</v>
      </c>
      <c r="S845" s="152">
        <v>0.01</v>
      </c>
      <c r="T845" s="152">
        <v>0.02</v>
      </c>
      <c r="U845" s="477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4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5" t="s">
        <v>1242</v>
      </c>
      <c r="D846" t="s">
        <v>154</v>
      </c>
      <c r="E846" s="476">
        <v>3</v>
      </c>
      <c r="F846" s="470">
        <v>29.9</v>
      </c>
      <c r="G846">
        <v>1</v>
      </c>
      <c r="H846">
        <v>1</v>
      </c>
      <c r="I846" s="471">
        <f t="shared" si="70"/>
        <v>0.47039166666666665</v>
      </c>
      <c r="J846" s="472">
        <v>0.36503333333333332</v>
      </c>
      <c r="K846" s="472">
        <v>0.44336666666666663</v>
      </c>
      <c r="L846" s="472">
        <v>0.58906666666666663</v>
      </c>
      <c r="M846" s="472">
        <v>0.48410000000000003</v>
      </c>
      <c r="N846" s="471">
        <f t="shared" si="71"/>
        <v>0.47039166666666665</v>
      </c>
      <c r="O846" s="472">
        <v>0.36503333333333332</v>
      </c>
      <c r="P846" s="472">
        <v>0.44336666666666663</v>
      </c>
      <c r="Q846" s="472">
        <v>0.58906666666666663</v>
      </c>
      <c r="R846" s="472">
        <v>0.48410000000000003</v>
      </c>
      <c r="S846" s="152">
        <v>0.01</v>
      </c>
      <c r="T846" s="152">
        <v>0.02</v>
      </c>
      <c r="U846" s="477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4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5" t="s">
        <v>1243</v>
      </c>
      <c r="D847" t="s">
        <v>154</v>
      </c>
      <c r="E847" s="476">
        <v>3</v>
      </c>
      <c r="F847" s="470">
        <v>30</v>
      </c>
      <c r="G847">
        <v>1</v>
      </c>
      <c r="H847">
        <v>1</v>
      </c>
      <c r="I847" s="471">
        <f t="shared" si="70"/>
        <v>0.47039166666666665</v>
      </c>
      <c r="J847" s="472">
        <v>0.36503333333333332</v>
      </c>
      <c r="K847" s="472">
        <v>0.44336666666666663</v>
      </c>
      <c r="L847" s="472">
        <v>0.58906666666666663</v>
      </c>
      <c r="M847" s="472">
        <v>0.48410000000000003</v>
      </c>
      <c r="N847" s="471">
        <f t="shared" si="71"/>
        <v>0.47039166666666665</v>
      </c>
      <c r="O847" s="472">
        <v>0.36503333333333332</v>
      </c>
      <c r="P847" s="472">
        <v>0.44336666666666663</v>
      </c>
      <c r="Q847" s="472">
        <v>0.58906666666666663</v>
      </c>
      <c r="R847" s="472">
        <v>0.48410000000000003</v>
      </c>
      <c r="S847" s="152">
        <v>0.01</v>
      </c>
      <c r="T847" s="152">
        <v>0.02</v>
      </c>
      <c r="U847" s="477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4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8" t="s">
        <v>1244</v>
      </c>
      <c r="D848" t="s">
        <v>148</v>
      </c>
      <c r="E848" s="469">
        <v>1</v>
      </c>
      <c r="F848" s="470">
        <v>0</v>
      </c>
      <c r="G848">
        <v>1</v>
      </c>
      <c r="H848">
        <v>1</v>
      </c>
      <c r="I848" s="471">
        <f t="shared" si="70"/>
        <v>0.32845968612834514</v>
      </c>
      <c r="J848" s="152">
        <v>3.8473756479098807E-2</v>
      </c>
      <c r="K848" s="152">
        <v>0.39358026214566905</v>
      </c>
      <c r="L848" s="152">
        <v>0.53857526864315253</v>
      </c>
      <c r="M848" s="152">
        <v>0.3432094572454602</v>
      </c>
      <c r="N848" s="471">
        <f t="shared" si="71"/>
        <v>0.32845968612834514</v>
      </c>
      <c r="O848" s="152">
        <v>3.8473756479098807E-2</v>
      </c>
      <c r="P848" s="152">
        <v>0.39358026214566905</v>
      </c>
      <c r="Q848" s="152">
        <v>0.53857526864315253</v>
      </c>
      <c r="R848" s="152">
        <v>0.3432094572454602</v>
      </c>
      <c r="S848" s="152">
        <v>0.03</v>
      </c>
      <c r="T848" s="152">
        <v>0</v>
      </c>
      <c r="U848" s="473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4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5" t="s">
        <v>1245</v>
      </c>
      <c r="D849" t="s">
        <v>154</v>
      </c>
      <c r="E849" s="476">
        <v>3</v>
      </c>
      <c r="F849" s="470">
        <v>30</v>
      </c>
      <c r="G849">
        <v>1</v>
      </c>
      <c r="H849">
        <v>1</v>
      </c>
      <c r="I849" s="471">
        <f t="shared" si="70"/>
        <v>0.47039166666666665</v>
      </c>
      <c r="J849" s="472">
        <v>0.36503333333333332</v>
      </c>
      <c r="K849" s="472">
        <v>0.44336666666666663</v>
      </c>
      <c r="L849" s="472">
        <v>0.58906666666666663</v>
      </c>
      <c r="M849" s="472">
        <v>0.48410000000000003</v>
      </c>
      <c r="N849" s="471">
        <f t="shared" si="71"/>
        <v>0.47039166666666665</v>
      </c>
      <c r="O849" s="472">
        <v>0.36503333333333332</v>
      </c>
      <c r="P849" s="472">
        <v>0.44336666666666663</v>
      </c>
      <c r="Q849" s="472">
        <v>0.58906666666666663</v>
      </c>
      <c r="R849" s="472">
        <v>0.48410000000000003</v>
      </c>
      <c r="S849" s="152">
        <v>0.01</v>
      </c>
      <c r="T849" s="152">
        <v>0.02</v>
      </c>
      <c r="U849" s="477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4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5" t="s">
        <v>1246</v>
      </c>
      <c r="D850" t="s">
        <v>154</v>
      </c>
      <c r="E850" s="476">
        <v>3</v>
      </c>
      <c r="F850" s="470">
        <v>30</v>
      </c>
      <c r="G850">
        <v>1</v>
      </c>
      <c r="H850">
        <v>1</v>
      </c>
      <c r="I850" s="471">
        <f t="shared" si="70"/>
        <v>0.47039166666666665</v>
      </c>
      <c r="J850" s="472">
        <v>0.36503333333333332</v>
      </c>
      <c r="K850" s="472">
        <v>0.44336666666666663</v>
      </c>
      <c r="L850" s="472">
        <v>0.58906666666666663</v>
      </c>
      <c r="M850" s="472">
        <v>0.48410000000000003</v>
      </c>
      <c r="N850" s="471">
        <f t="shared" si="71"/>
        <v>0.47039166666666665</v>
      </c>
      <c r="O850" s="472">
        <v>0.36503333333333332</v>
      </c>
      <c r="P850" s="472">
        <v>0.44336666666666663</v>
      </c>
      <c r="Q850" s="472">
        <v>0.58906666666666663</v>
      </c>
      <c r="R850" s="472">
        <v>0.48410000000000003</v>
      </c>
      <c r="S850" s="152">
        <v>0.01</v>
      </c>
      <c r="T850" s="152">
        <v>0.02</v>
      </c>
      <c r="U850" s="477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4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5" t="s">
        <v>1247</v>
      </c>
      <c r="D851" t="s">
        <v>154</v>
      </c>
      <c r="E851" s="476">
        <v>3</v>
      </c>
      <c r="F851" s="470">
        <v>20</v>
      </c>
      <c r="G851">
        <v>1</v>
      </c>
      <c r="H851">
        <v>1</v>
      </c>
      <c r="I851" s="471">
        <f t="shared" si="70"/>
        <v>0.47039166666666665</v>
      </c>
      <c r="J851" s="472">
        <v>0.36503333333333332</v>
      </c>
      <c r="K851" s="472">
        <v>0.44336666666666663</v>
      </c>
      <c r="L851" s="472">
        <v>0.58906666666666663</v>
      </c>
      <c r="M851" s="472">
        <v>0.48410000000000003</v>
      </c>
      <c r="N851" s="471">
        <f t="shared" si="71"/>
        <v>0.47039166666666665</v>
      </c>
      <c r="O851" s="472">
        <v>0.36503333333333332</v>
      </c>
      <c r="P851" s="472">
        <v>0.44336666666666663</v>
      </c>
      <c r="Q851" s="472">
        <v>0.58906666666666663</v>
      </c>
      <c r="R851" s="472">
        <v>0.48410000000000003</v>
      </c>
      <c r="S851" s="152">
        <v>0.01</v>
      </c>
      <c r="T851" s="152">
        <v>0.02</v>
      </c>
      <c r="U851" s="477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4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5" t="s">
        <v>1248</v>
      </c>
      <c r="D852" t="s">
        <v>154</v>
      </c>
      <c r="E852" s="476">
        <v>3</v>
      </c>
      <c r="F852" s="470">
        <v>30</v>
      </c>
      <c r="G852">
        <v>1</v>
      </c>
      <c r="H852">
        <v>1</v>
      </c>
      <c r="I852" s="471">
        <f t="shared" si="70"/>
        <v>0.47039166666666665</v>
      </c>
      <c r="J852" s="472">
        <v>0.36503333333333332</v>
      </c>
      <c r="K852" s="472">
        <v>0.44336666666666663</v>
      </c>
      <c r="L852" s="472">
        <v>0.58906666666666663</v>
      </c>
      <c r="M852" s="472">
        <v>0.48410000000000003</v>
      </c>
      <c r="N852" s="471">
        <f t="shared" si="71"/>
        <v>0.47039166666666665</v>
      </c>
      <c r="O852" s="472">
        <v>0.36503333333333332</v>
      </c>
      <c r="P852" s="472">
        <v>0.44336666666666663</v>
      </c>
      <c r="Q852" s="472">
        <v>0.58906666666666663</v>
      </c>
      <c r="R852" s="472">
        <v>0.48410000000000003</v>
      </c>
      <c r="S852" s="152">
        <v>0.01</v>
      </c>
      <c r="T852" s="152">
        <v>0.02</v>
      </c>
      <c r="U852" s="477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4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8" t="s">
        <v>1249</v>
      </c>
      <c r="D853" t="s">
        <v>148</v>
      </c>
      <c r="E853" s="469">
        <v>1</v>
      </c>
      <c r="F853" s="470">
        <v>23</v>
      </c>
      <c r="G853">
        <v>1</v>
      </c>
      <c r="H853">
        <v>1</v>
      </c>
      <c r="I853" s="471">
        <f t="shared" si="70"/>
        <v>0.32845968612834514</v>
      </c>
      <c r="J853" s="152">
        <v>3.8473756479098807E-2</v>
      </c>
      <c r="K853" s="152">
        <v>0.39358026214566905</v>
      </c>
      <c r="L853" s="152">
        <v>0.53857526864315253</v>
      </c>
      <c r="M853" s="152">
        <v>0.3432094572454602</v>
      </c>
      <c r="N853" s="471">
        <f t="shared" si="71"/>
        <v>0.32845968612834514</v>
      </c>
      <c r="O853" s="152">
        <v>3.8473756479098807E-2</v>
      </c>
      <c r="P853" s="152">
        <v>0.39358026214566905</v>
      </c>
      <c r="Q853" s="152">
        <v>0.53857526864315253</v>
      </c>
      <c r="R853" s="152">
        <v>0.3432094572454602</v>
      </c>
      <c r="S853" s="152">
        <v>0.03</v>
      </c>
      <c r="T853" s="152">
        <v>0</v>
      </c>
      <c r="U853" s="473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4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5" t="s">
        <v>1250</v>
      </c>
      <c r="D854" t="s">
        <v>154</v>
      </c>
      <c r="E854" s="476">
        <v>3</v>
      </c>
      <c r="F854" s="470">
        <v>30</v>
      </c>
      <c r="G854">
        <v>1</v>
      </c>
      <c r="H854">
        <v>1</v>
      </c>
      <c r="I854" s="471">
        <f t="shared" si="70"/>
        <v>0.47039166666666665</v>
      </c>
      <c r="J854" s="472">
        <v>0.36503333333333332</v>
      </c>
      <c r="K854" s="472">
        <v>0.44336666666666663</v>
      </c>
      <c r="L854" s="472">
        <v>0.58906666666666663</v>
      </c>
      <c r="M854" s="472">
        <v>0.48410000000000003</v>
      </c>
      <c r="N854" s="471">
        <f t="shared" si="71"/>
        <v>0.47039166666666665</v>
      </c>
      <c r="O854" s="472">
        <v>0.36503333333333332</v>
      </c>
      <c r="P854" s="472">
        <v>0.44336666666666663</v>
      </c>
      <c r="Q854" s="472">
        <v>0.58906666666666663</v>
      </c>
      <c r="R854" s="472">
        <v>0.48410000000000003</v>
      </c>
      <c r="S854" s="152">
        <v>0.01</v>
      </c>
      <c r="T854" s="152">
        <v>0.02</v>
      </c>
      <c r="U854" s="477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4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5" t="s">
        <v>1251</v>
      </c>
      <c r="D855" t="s">
        <v>154</v>
      </c>
      <c r="E855" s="476">
        <v>3</v>
      </c>
      <c r="F855" s="470">
        <v>20</v>
      </c>
      <c r="G855">
        <v>1</v>
      </c>
      <c r="H855">
        <v>1</v>
      </c>
      <c r="I855" s="471">
        <f t="shared" si="70"/>
        <v>0.47039166666666665</v>
      </c>
      <c r="J855" s="472">
        <v>0.36503333333333332</v>
      </c>
      <c r="K855" s="472">
        <v>0.44336666666666663</v>
      </c>
      <c r="L855" s="472">
        <v>0.58906666666666663</v>
      </c>
      <c r="M855" s="472">
        <v>0.48410000000000003</v>
      </c>
      <c r="N855" s="471">
        <f t="shared" si="71"/>
        <v>0.47039166666666665</v>
      </c>
      <c r="O855" s="472">
        <v>0.36503333333333332</v>
      </c>
      <c r="P855" s="472">
        <v>0.44336666666666663</v>
      </c>
      <c r="Q855" s="472">
        <v>0.58906666666666663</v>
      </c>
      <c r="R855" s="472">
        <v>0.48410000000000003</v>
      </c>
      <c r="S855" s="152">
        <v>0.01</v>
      </c>
      <c r="T855" s="152">
        <v>0.02</v>
      </c>
      <c r="U855" s="477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4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5" t="s">
        <v>1252</v>
      </c>
      <c r="D856" t="s">
        <v>151</v>
      </c>
      <c r="E856" s="476">
        <v>2</v>
      </c>
      <c r="F856" s="470">
        <v>23.1</v>
      </c>
      <c r="G856">
        <v>1</v>
      </c>
      <c r="H856">
        <v>1</v>
      </c>
      <c r="I856" s="471">
        <f t="shared" si="70"/>
        <v>0.40033333333333337</v>
      </c>
      <c r="J856" s="152">
        <v>0.3706666666666667</v>
      </c>
      <c r="K856" s="152">
        <v>0.3666666666666667</v>
      </c>
      <c r="L856" s="152">
        <v>0.44799999999999995</v>
      </c>
      <c r="M856" s="152">
        <v>0.41600000000000009</v>
      </c>
      <c r="N856" s="471">
        <f t="shared" si="71"/>
        <v>0.40033333333333337</v>
      </c>
      <c r="O856" s="152">
        <v>0.3706666666666667</v>
      </c>
      <c r="P856" s="152">
        <v>0.3666666666666667</v>
      </c>
      <c r="Q856" s="152">
        <v>0.44799999999999995</v>
      </c>
      <c r="R856" s="152">
        <v>0.41600000000000009</v>
      </c>
      <c r="S856" s="152">
        <v>0.01</v>
      </c>
      <c r="T856" s="152">
        <v>0.02</v>
      </c>
      <c r="U856" s="477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4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5" t="s">
        <v>1253</v>
      </c>
      <c r="D857" t="s">
        <v>154</v>
      </c>
      <c r="E857" s="476">
        <v>3</v>
      </c>
      <c r="F857" s="470">
        <v>30</v>
      </c>
      <c r="G857">
        <v>1</v>
      </c>
      <c r="H857">
        <v>1</v>
      </c>
      <c r="I857" s="471">
        <f t="shared" si="70"/>
        <v>0.47039166666666665</v>
      </c>
      <c r="J857" s="472">
        <v>0.36503333333333332</v>
      </c>
      <c r="K857" s="472">
        <v>0.44336666666666663</v>
      </c>
      <c r="L857" s="472">
        <v>0.58906666666666663</v>
      </c>
      <c r="M857" s="472">
        <v>0.48410000000000003</v>
      </c>
      <c r="N857" s="471">
        <f t="shared" si="71"/>
        <v>0.47039166666666665</v>
      </c>
      <c r="O857" s="472">
        <v>0.36503333333333332</v>
      </c>
      <c r="P857" s="472">
        <v>0.44336666666666663</v>
      </c>
      <c r="Q857" s="472">
        <v>0.58906666666666663</v>
      </c>
      <c r="R857" s="472">
        <v>0.48410000000000003</v>
      </c>
      <c r="S857" s="152">
        <v>0.01</v>
      </c>
      <c r="T857" s="152">
        <v>0.02</v>
      </c>
      <c r="U857" s="477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4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5" t="s">
        <v>1254</v>
      </c>
      <c r="D858" t="s">
        <v>154</v>
      </c>
      <c r="E858" s="476">
        <v>3</v>
      </c>
      <c r="F858" s="470">
        <v>28</v>
      </c>
      <c r="G858">
        <v>1</v>
      </c>
      <c r="H858">
        <v>1</v>
      </c>
      <c r="I858" s="471">
        <f t="shared" si="70"/>
        <v>0.47039166666666665</v>
      </c>
      <c r="J858" s="472">
        <v>0.36503333333333332</v>
      </c>
      <c r="K858" s="472">
        <v>0.44336666666666663</v>
      </c>
      <c r="L858" s="472">
        <v>0.58906666666666663</v>
      </c>
      <c r="M858" s="472">
        <v>0.48410000000000003</v>
      </c>
      <c r="N858" s="471">
        <f t="shared" si="71"/>
        <v>0.47039166666666665</v>
      </c>
      <c r="O858" s="472">
        <v>0.36503333333333332</v>
      </c>
      <c r="P858" s="472">
        <v>0.44336666666666663</v>
      </c>
      <c r="Q858" s="472">
        <v>0.58906666666666663</v>
      </c>
      <c r="R858" s="472">
        <v>0.48410000000000003</v>
      </c>
      <c r="S858" s="152">
        <v>0.01</v>
      </c>
      <c r="T858" s="152">
        <v>0.02</v>
      </c>
      <c r="U858" s="477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4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8" t="s">
        <v>1255</v>
      </c>
      <c r="D859" t="s">
        <v>148</v>
      </c>
      <c r="E859" s="469">
        <v>1</v>
      </c>
      <c r="F859" s="470">
        <v>0</v>
      </c>
      <c r="G859">
        <v>1</v>
      </c>
      <c r="H859">
        <v>1</v>
      </c>
      <c r="I859" s="471">
        <f t="shared" si="70"/>
        <v>0.32845968612834514</v>
      </c>
      <c r="J859" s="152">
        <v>3.8473756479098807E-2</v>
      </c>
      <c r="K859" s="152">
        <v>0.39358026214566905</v>
      </c>
      <c r="L859" s="152">
        <v>0.53857526864315253</v>
      </c>
      <c r="M859" s="152">
        <v>0.3432094572454602</v>
      </c>
      <c r="N859" s="471">
        <f t="shared" si="71"/>
        <v>0.32845968612834514</v>
      </c>
      <c r="O859" s="152">
        <v>3.8473756479098807E-2</v>
      </c>
      <c r="P859" s="152">
        <v>0.39358026214566905</v>
      </c>
      <c r="Q859" s="152">
        <v>0.53857526864315253</v>
      </c>
      <c r="R859" s="152">
        <v>0.3432094572454602</v>
      </c>
      <c r="S859" s="152">
        <v>0.03</v>
      </c>
      <c r="T859" s="152">
        <v>0</v>
      </c>
      <c r="U859" s="473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4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5" t="s">
        <v>1256</v>
      </c>
      <c r="D860" t="s">
        <v>154</v>
      </c>
      <c r="E860" s="476">
        <v>3</v>
      </c>
      <c r="F860" s="470">
        <v>28</v>
      </c>
      <c r="G860">
        <v>1</v>
      </c>
      <c r="H860">
        <v>1</v>
      </c>
      <c r="I860" s="471">
        <f t="shared" si="70"/>
        <v>0.47039166666666665</v>
      </c>
      <c r="J860" s="472">
        <v>0.36503333333333332</v>
      </c>
      <c r="K860" s="472">
        <v>0.44336666666666663</v>
      </c>
      <c r="L860" s="472">
        <v>0.58906666666666663</v>
      </c>
      <c r="M860" s="472">
        <v>0.48410000000000003</v>
      </c>
      <c r="N860" s="471">
        <f t="shared" si="71"/>
        <v>0.47039166666666665</v>
      </c>
      <c r="O860" s="472">
        <v>0.36503333333333332</v>
      </c>
      <c r="P860" s="472">
        <v>0.44336666666666663</v>
      </c>
      <c r="Q860" s="472">
        <v>0.58906666666666663</v>
      </c>
      <c r="R860" s="472">
        <v>0.48410000000000003</v>
      </c>
      <c r="S860" s="152">
        <v>0.01</v>
      </c>
      <c r="T860" s="152">
        <v>0.02</v>
      </c>
      <c r="U860" s="477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4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5" t="s">
        <v>1257</v>
      </c>
      <c r="D861" t="s">
        <v>154</v>
      </c>
      <c r="E861" s="476">
        <v>3</v>
      </c>
      <c r="F861" s="470">
        <v>28</v>
      </c>
      <c r="G861">
        <v>1</v>
      </c>
      <c r="H861">
        <v>1</v>
      </c>
      <c r="I861" s="471">
        <f t="shared" si="70"/>
        <v>0.47039166666666665</v>
      </c>
      <c r="J861" s="472">
        <v>0.36503333333333332</v>
      </c>
      <c r="K861" s="472">
        <v>0.44336666666666663</v>
      </c>
      <c r="L861" s="472">
        <v>0.58906666666666663</v>
      </c>
      <c r="M861" s="472">
        <v>0.48410000000000003</v>
      </c>
      <c r="N861" s="471">
        <f t="shared" si="71"/>
        <v>0.47039166666666665</v>
      </c>
      <c r="O861" s="472">
        <v>0.36503333333333332</v>
      </c>
      <c r="P861" s="472">
        <v>0.44336666666666663</v>
      </c>
      <c r="Q861" s="472">
        <v>0.58906666666666663</v>
      </c>
      <c r="R861" s="472">
        <v>0.48410000000000003</v>
      </c>
      <c r="S861" s="152">
        <v>0.01</v>
      </c>
      <c r="T861" s="152">
        <v>0.02</v>
      </c>
      <c r="U861" s="477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4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8" t="s">
        <v>1258</v>
      </c>
      <c r="D862" t="s">
        <v>151</v>
      </c>
      <c r="E862" s="469">
        <v>2</v>
      </c>
      <c r="F862" s="470">
        <v>10.897410256410257</v>
      </c>
      <c r="G862">
        <v>1</v>
      </c>
      <c r="H862">
        <v>1</v>
      </c>
      <c r="I862" s="471">
        <f t="shared" si="70"/>
        <v>0.32845968612834514</v>
      </c>
      <c r="J862" s="152">
        <v>3.8473756479098807E-2</v>
      </c>
      <c r="K862" s="152">
        <v>0.39358026214566905</v>
      </c>
      <c r="L862" s="152">
        <v>0.53857526864315253</v>
      </c>
      <c r="M862" s="152">
        <v>0.3432094572454602</v>
      </c>
      <c r="N862" s="471">
        <f t="shared" si="71"/>
        <v>0.32845968612834514</v>
      </c>
      <c r="O862" s="152">
        <v>3.8473756479098807E-2</v>
      </c>
      <c r="P862" s="152">
        <v>0.39358026214566905</v>
      </c>
      <c r="Q862" s="152">
        <v>0.53857526864315253</v>
      </c>
      <c r="R862" s="152">
        <v>0.3432094572454602</v>
      </c>
      <c r="S862" s="152">
        <v>0.03</v>
      </c>
      <c r="T862" s="152">
        <v>0</v>
      </c>
      <c r="U862" s="473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4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8" t="s">
        <v>1259</v>
      </c>
      <c r="D863" t="s">
        <v>151</v>
      </c>
      <c r="E863" s="469">
        <v>2</v>
      </c>
      <c r="F863" s="470">
        <v>1.6025897435897436</v>
      </c>
      <c r="G863">
        <v>1</v>
      </c>
      <c r="H863">
        <v>1</v>
      </c>
      <c r="I863" s="471">
        <f t="shared" si="70"/>
        <v>0.32845968612834514</v>
      </c>
      <c r="J863" s="152">
        <v>3.8473756479098807E-2</v>
      </c>
      <c r="K863" s="152">
        <v>0.39358026214566905</v>
      </c>
      <c r="L863" s="152">
        <v>0.53857526864315253</v>
      </c>
      <c r="M863" s="152">
        <v>0.3432094572454602</v>
      </c>
      <c r="N863" s="471">
        <f t="shared" si="71"/>
        <v>0.32845968612834514</v>
      </c>
      <c r="O863" s="152">
        <v>3.8473756479098807E-2</v>
      </c>
      <c r="P863" s="152">
        <v>0.39358026214566905</v>
      </c>
      <c r="Q863" s="152">
        <v>0.53857526864315253</v>
      </c>
      <c r="R863" s="152">
        <v>0.3432094572454602</v>
      </c>
      <c r="S863" s="152">
        <v>0.03</v>
      </c>
      <c r="T863" s="152">
        <v>0</v>
      </c>
      <c r="U863" s="473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4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8" t="s">
        <v>1260</v>
      </c>
      <c r="D864" t="s">
        <v>148</v>
      </c>
      <c r="E864" s="469">
        <v>1</v>
      </c>
      <c r="F864" s="470">
        <v>12</v>
      </c>
      <c r="G864">
        <v>1</v>
      </c>
      <c r="H864">
        <v>1</v>
      </c>
      <c r="I864" s="471">
        <f t="shared" si="70"/>
        <v>0.32845968612834514</v>
      </c>
      <c r="J864" s="152">
        <v>3.8473756479098807E-2</v>
      </c>
      <c r="K864" s="152">
        <v>0.39358026214566905</v>
      </c>
      <c r="L864" s="152">
        <v>0.53857526864315253</v>
      </c>
      <c r="M864" s="152">
        <v>0.3432094572454602</v>
      </c>
      <c r="N864" s="471">
        <f t="shared" si="71"/>
        <v>0.32845968612834514</v>
      </c>
      <c r="O864" s="152">
        <v>3.8473756479098807E-2</v>
      </c>
      <c r="P864" s="152">
        <v>0.39358026214566905</v>
      </c>
      <c r="Q864" s="152">
        <v>0.53857526864315253</v>
      </c>
      <c r="R864" s="152">
        <v>0.3432094572454602</v>
      </c>
      <c r="S864" s="152">
        <v>0.03</v>
      </c>
      <c r="T864" s="152">
        <v>0</v>
      </c>
      <c r="U864" s="473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4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5" t="s">
        <v>1261</v>
      </c>
      <c r="D865" t="s">
        <v>154</v>
      </c>
      <c r="E865" s="476">
        <v>3</v>
      </c>
      <c r="F865" s="470">
        <v>28</v>
      </c>
      <c r="G865">
        <v>1</v>
      </c>
      <c r="H865">
        <v>1</v>
      </c>
      <c r="I865" s="471">
        <f t="shared" si="70"/>
        <v>0.47039166666666665</v>
      </c>
      <c r="J865" s="472">
        <v>0.36503333333333332</v>
      </c>
      <c r="K865" s="472">
        <v>0.44336666666666663</v>
      </c>
      <c r="L865" s="472">
        <v>0.58906666666666663</v>
      </c>
      <c r="M865" s="472">
        <v>0.48410000000000003</v>
      </c>
      <c r="N865" s="471">
        <f t="shared" si="71"/>
        <v>0.47039166666666665</v>
      </c>
      <c r="O865" s="472">
        <v>0.36503333333333332</v>
      </c>
      <c r="P865" s="472">
        <v>0.44336666666666663</v>
      </c>
      <c r="Q865" s="472">
        <v>0.58906666666666663</v>
      </c>
      <c r="R865" s="472">
        <v>0.48410000000000003</v>
      </c>
      <c r="S865" s="152">
        <v>0.01</v>
      </c>
      <c r="T865" s="152">
        <v>0.02</v>
      </c>
      <c r="U865" s="477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4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5" t="s">
        <v>1262</v>
      </c>
      <c r="D866" t="s">
        <v>154</v>
      </c>
      <c r="E866" s="476">
        <v>3</v>
      </c>
      <c r="F866" s="470">
        <v>30</v>
      </c>
      <c r="G866">
        <v>1</v>
      </c>
      <c r="H866">
        <v>1</v>
      </c>
      <c r="I866" s="471">
        <f t="shared" si="70"/>
        <v>0.47039166666666665</v>
      </c>
      <c r="J866" s="472">
        <v>0.36503333333333332</v>
      </c>
      <c r="K866" s="472">
        <v>0.44336666666666663</v>
      </c>
      <c r="L866" s="472">
        <v>0.58906666666666663</v>
      </c>
      <c r="M866" s="472">
        <v>0.48410000000000003</v>
      </c>
      <c r="N866" s="471">
        <f t="shared" si="71"/>
        <v>0.47039166666666665</v>
      </c>
      <c r="O866" s="472">
        <v>0.36503333333333332</v>
      </c>
      <c r="P866" s="472">
        <v>0.44336666666666663</v>
      </c>
      <c r="Q866" s="472">
        <v>0.58906666666666663</v>
      </c>
      <c r="R866" s="472">
        <v>0.48410000000000003</v>
      </c>
      <c r="S866" s="152">
        <v>0.01</v>
      </c>
      <c r="T866" s="152">
        <v>0.02</v>
      </c>
      <c r="U866" s="477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4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5" t="s">
        <v>1263</v>
      </c>
      <c r="D867" t="s">
        <v>154</v>
      </c>
      <c r="E867" s="476">
        <v>3</v>
      </c>
      <c r="F867" s="470">
        <v>30</v>
      </c>
      <c r="G867">
        <v>1</v>
      </c>
      <c r="H867">
        <v>1</v>
      </c>
      <c r="I867" s="471">
        <f t="shared" si="70"/>
        <v>0.47039166666666665</v>
      </c>
      <c r="J867" s="472">
        <v>0.36503333333333332</v>
      </c>
      <c r="K867" s="472">
        <v>0.44336666666666663</v>
      </c>
      <c r="L867" s="472">
        <v>0.58906666666666663</v>
      </c>
      <c r="M867" s="472">
        <v>0.48410000000000003</v>
      </c>
      <c r="N867" s="471">
        <f t="shared" si="71"/>
        <v>0.47039166666666665</v>
      </c>
      <c r="O867" s="472">
        <v>0.36503333333333332</v>
      </c>
      <c r="P867" s="472">
        <v>0.44336666666666663</v>
      </c>
      <c r="Q867" s="472">
        <v>0.58906666666666663</v>
      </c>
      <c r="R867" s="472">
        <v>0.48410000000000003</v>
      </c>
      <c r="S867" s="152">
        <v>0.01</v>
      </c>
      <c r="T867" s="152">
        <v>0.02</v>
      </c>
      <c r="U867" s="477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4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5" t="s">
        <v>1264</v>
      </c>
      <c r="D868" t="s">
        <v>154</v>
      </c>
      <c r="E868" s="476">
        <v>3</v>
      </c>
      <c r="F868" s="470">
        <v>18</v>
      </c>
      <c r="G868">
        <v>1</v>
      </c>
      <c r="H868">
        <v>1</v>
      </c>
      <c r="I868" s="471">
        <f t="shared" si="70"/>
        <v>0.47039166666666665</v>
      </c>
      <c r="J868" s="472">
        <v>0.36503333333333332</v>
      </c>
      <c r="K868" s="472">
        <v>0.44336666666666663</v>
      </c>
      <c r="L868" s="472">
        <v>0.58906666666666663</v>
      </c>
      <c r="M868" s="472">
        <v>0.48410000000000003</v>
      </c>
      <c r="N868" s="471">
        <f t="shared" si="71"/>
        <v>0.47039166666666665</v>
      </c>
      <c r="O868" s="472">
        <v>0.36503333333333332</v>
      </c>
      <c r="P868" s="472">
        <v>0.44336666666666663</v>
      </c>
      <c r="Q868" s="472">
        <v>0.58906666666666663</v>
      </c>
      <c r="R868" s="472">
        <v>0.48410000000000003</v>
      </c>
      <c r="S868" s="152">
        <v>0.01</v>
      </c>
      <c r="T868" s="152">
        <v>0.02</v>
      </c>
      <c r="U868" s="477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4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5" t="s">
        <v>1265</v>
      </c>
      <c r="D869" t="s">
        <v>154</v>
      </c>
      <c r="E869" s="476">
        <v>3</v>
      </c>
      <c r="F869" s="470">
        <v>18</v>
      </c>
      <c r="G869">
        <v>1</v>
      </c>
      <c r="H869">
        <v>1</v>
      </c>
      <c r="I869" s="471">
        <f t="shared" si="70"/>
        <v>0.47039166666666665</v>
      </c>
      <c r="J869" s="472">
        <v>0.36503333333333332</v>
      </c>
      <c r="K869" s="472">
        <v>0.44336666666666663</v>
      </c>
      <c r="L869" s="472">
        <v>0.58906666666666663</v>
      </c>
      <c r="M869" s="472">
        <v>0.48410000000000003</v>
      </c>
      <c r="N869" s="471">
        <f t="shared" si="71"/>
        <v>0.47039166666666665</v>
      </c>
      <c r="O869" s="472">
        <v>0.36503333333333332</v>
      </c>
      <c r="P869" s="472">
        <v>0.44336666666666663</v>
      </c>
      <c r="Q869" s="472">
        <v>0.58906666666666663</v>
      </c>
      <c r="R869" s="472">
        <v>0.48410000000000003</v>
      </c>
      <c r="S869" s="152">
        <v>0.01</v>
      </c>
      <c r="T869" s="152">
        <v>0.02</v>
      </c>
      <c r="U869" s="477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4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5" t="s">
        <v>1266</v>
      </c>
      <c r="D870" t="s">
        <v>154</v>
      </c>
      <c r="E870" s="476">
        <v>3</v>
      </c>
      <c r="F870" s="470">
        <v>25.2</v>
      </c>
      <c r="G870">
        <v>1</v>
      </c>
      <c r="H870">
        <v>1</v>
      </c>
      <c r="I870" s="471">
        <f t="shared" si="70"/>
        <v>0.47039166666666665</v>
      </c>
      <c r="J870" s="472">
        <v>0.36503333333333332</v>
      </c>
      <c r="K870" s="472">
        <v>0.44336666666666663</v>
      </c>
      <c r="L870" s="472">
        <v>0.58906666666666663</v>
      </c>
      <c r="M870" s="472">
        <v>0.48410000000000003</v>
      </c>
      <c r="N870" s="471">
        <f t="shared" si="71"/>
        <v>0.47039166666666665</v>
      </c>
      <c r="O870" s="472">
        <v>0.36503333333333332</v>
      </c>
      <c r="P870" s="472">
        <v>0.44336666666666663</v>
      </c>
      <c r="Q870" s="472">
        <v>0.58906666666666663</v>
      </c>
      <c r="R870" s="472">
        <v>0.48410000000000003</v>
      </c>
      <c r="S870" s="152">
        <v>0.01</v>
      </c>
      <c r="T870" s="152">
        <v>0.02</v>
      </c>
      <c r="U870" s="477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4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5" t="s">
        <v>1267</v>
      </c>
      <c r="D871" t="s">
        <v>154</v>
      </c>
      <c r="E871" s="476">
        <v>3</v>
      </c>
      <c r="F871" s="470">
        <v>21.6</v>
      </c>
      <c r="G871">
        <v>1</v>
      </c>
      <c r="H871">
        <v>1</v>
      </c>
      <c r="I871" s="471">
        <f t="shared" si="70"/>
        <v>0.47039166666666665</v>
      </c>
      <c r="J871" s="472">
        <v>0.36503333333333332</v>
      </c>
      <c r="K871" s="472">
        <v>0.44336666666666663</v>
      </c>
      <c r="L871" s="472">
        <v>0.58906666666666663</v>
      </c>
      <c r="M871" s="472">
        <v>0.48410000000000003</v>
      </c>
      <c r="N871" s="471">
        <f t="shared" si="71"/>
        <v>0.47039166666666665</v>
      </c>
      <c r="O871" s="472">
        <v>0.36503333333333332</v>
      </c>
      <c r="P871" s="472">
        <v>0.44336666666666663</v>
      </c>
      <c r="Q871" s="472">
        <v>0.58906666666666663</v>
      </c>
      <c r="R871" s="472">
        <v>0.48410000000000003</v>
      </c>
      <c r="S871" s="152">
        <v>0.01</v>
      </c>
      <c r="T871" s="152">
        <v>0.02</v>
      </c>
      <c r="U871" s="477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4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5" t="s">
        <v>1268</v>
      </c>
      <c r="D872" t="s">
        <v>154</v>
      </c>
      <c r="E872" s="476">
        <v>3</v>
      </c>
      <c r="F872" s="470">
        <v>30</v>
      </c>
      <c r="G872">
        <v>1</v>
      </c>
      <c r="H872">
        <v>1</v>
      </c>
      <c r="I872" s="471">
        <f t="shared" si="70"/>
        <v>0.47039166666666665</v>
      </c>
      <c r="J872" s="472">
        <v>0.36503333333333332</v>
      </c>
      <c r="K872" s="472">
        <v>0.44336666666666663</v>
      </c>
      <c r="L872" s="472">
        <v>0.58906666666666663</v>
      </c>
      <c r="M872" s="472">
        <v>0.48410000000000003</v>
      </c>
      <c r="N872" s="471">
        <f t="shared" si="71"/>
        <v>0.47039166666666665</v>
      </c>
      <c r="O872" s="472">
        <v>0.36503333333333332</v>
      </c>
      <c r="P872" s="472">
        <v>0.44336666666666663</v>
      </c>
      <c r="Q872" s="472">
        <v>0.58906666666666663</v>
      </c>
      <c r="R872" s="472">
        <v>0.48410000000000003</v>
      </c>
      <c r="S872" s="152">
        <v>0.01</v>
      </c>
      <c r="T872" s="152">
        <v>0.02</v>
      </c>
      <c r="U872" s="477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4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5" t="s">
        <v>1269</v>
      </c>
      <c r="D873" t="s">
        <v>154</v>
      </c>
      <c r="E873" s="476">
        <v>3</v>
      </c>
      <c r="F873" s="470">
        <v>28</v>
      </c>
      <c r="G873">
        <v>1</v>
      </c>
      <c r="H873">
        <v>1</v>
      </c>
      <c r="I873" s="471">
        <f t="shared" si="70"/>
        <v>0.47039166666666665</v>
      </c>
      <c r="J873" s="472">
        <v>0.36503333333333332</v>
      </c>
      <c r="K873" s="472">
        <v>0.44336666666666663</v>
      </c>
      <c r="L873" s="472">
        <v>0.58906666666666663</v>
      </c>
      <c r="M873" s="472">
        <v>0.48410000000000003</v>
      </c>
      <c r="N873" s="471">
        <f t="shared" si="71"/>
        <v>0.47039166666666665</v>
      </c>
      <c r="O873" s="472">
        <v>0.36503333333333332</v>
      </c>
      <c r="P873" s="472">
        <v>0.44336666666666663</v>
      </c>
      <c r="Q873" s="472">
        <v>0.58906666666666663</v>
      </c>
      <c r="R873" s="472">
        <v>0.48410000000000003</v>
      </c>
      <c r="S873" s="152">
        <v>0.01</v>
      </c>
      <c r="T873" s="152">
        <v>0.02</v>
      </c>
      <c r="U873" s="477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4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8" t="s">
        <v>1270</v>
      </c>
      <c r="D874" t="s">
        <v>148</v>
      </c>
      <c r="E874" s="469">
        <v>1</v>
      </c>
      <c r="F874" s="470">
        <v>0</v>
      </c>
      <c r="G874">
        <v>1</v>
      </c>
      <c r="H874">
        <v>1</v>
      </c>
      <c r="I874" s="471">
        <f t="shared" si="70"/>
        <v>0.32845968612834514</v>
      </c>
      <c r="J874" s="152">
        <v>3.8473756479098807E-2</v>
      </c>
      <c r="K874" s="152">
        <v>0.39358026214566905</v>
      </c>
      <c r="L874" s="152">
        <v>0.53857526864315253</v>
      </c>
      <c r="M874" s="152">
        <v>0.3432094572454602</v>
      </c>
      <c r="N874" s="471">
        <f t="shared" si="71"/>
        <v>0.32845968612834514</v>
      </c>
      <c r="O874" s="152">
        <v>3.8473756479098807E-2</v>
      </c>
      <c r="P874" s="152">
        <v>0.39358026214566905</v>
      </c>
      <c r="Q874" s="152">
        <v>0.53857526864315253</v>
      </c>
      <c r="R874" s="152">
        <v>0.3432094572454602</v>
      </c>
      <c r="S874" s="152">
        <v>0.03</v>
      </c>
      <c r="T874" s="152">
        <v>0</v>
      </c>
      <c r="U874" s="473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4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5" t="s">
        <v>1271</v>
      </c>
      <c r="D875" t="s">
        <v>154</v>
      </c>
      <c r="E875" s="476">
        <v>3</v>
      </c>
      <c r="F875" s="470">
        <v>10.08</v>
      </c>
      <c r="G875">
        <v>1</v>
      </c>
      <c r="H875">
        <v>1</v>
      </c>
      <c r="I875" s="471">
        <f t="shared" si="70"/>
        <v>0.47039166666666665</v>
      </c>
      <c r="J875" s="472">
        <v>0.36503333333333332</v>
      </c>
      <c r="K875" s="472">
        <v>0.44336666666666663</v>
      </c>
      <c r="L875" s="472">
        <v>0.58906666666666663</v>
      </c>
      <c r="M875" s="472">
        <v>0.48410000000000003</v>
      </c>
      <c r="N875" s="471">
        <f t="shared" si="71"/>
        <v>0.47039166666666665</v>
      </c>
      <c r="O875" s="472">
        <v>0.36503333333333332</v>
      </c>
      <c r="P875" s="472">
        <v>0.44336666666666663</v>
      </c>
      <c r="Q875" s="472">
        <v>0.58906666666666663</v>
      </c>
      <c r="R875" s="472">
        <v>0.48410000000000003</v>
      </c>
      <c r="S875" s="152">
        <v>0.01</v>
      </c>
      <c r="T875" s="152">
        <v>0.02</v>
      </c>
      <c r="U875" s="477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4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8" t="s">
        <v>1272</v>
      </c>
      <c r="D876" t="s">
        <v>148</v>
      </c>
      <c r="E876" s="469">
        <v>1</v>
      </c>
      <c r="F876" s="470">
        <v>50</v>
      </c>
      <c r="G876">
        <v>1</v>
      </c>
      <c r="H876">
        <v>1</v>
      </c>
      <c r="I876" s="471">
        <f t="shared" si="70"/>
        <v>0.32845968612834514</v>
      </c>
      <c r="J876" s="152">
        <v>3.8473756479098807E-2</v>
      </c>
      <c r="K876" s="152">
        <v>0.39358026214566905</v>
      </c>
      <c r="L876" s="152">
        <v>0.53857526864315253</v>
      </c>
      <c r="M876" s="152">
        <v>0.3432094572454602</v>
      </c>
      <c r="N876" s="471">
        <f t="shared" si="71"/>
        <v>0.32845968612834514</v>
      </c>
      <c r="O876" s="152">
        <v>3.8473756479098807E-2</v>
      </c>
      <c r="P876" s="152">
        <v>0.39358026214566905</v>
      </c>
      <c r="Q876" s="152">
        <v>0.53857526864315253</v>
      </c>
      <c r="R876" s="152">
        <v>0.3432094572454602</v>
      </c>
      <c r="S876" s="152">
        <v>0.03</v>
      </c>
      <c r="T876" s="152">
        <v>0</v>
      </c>
      <c r="U876" s="473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4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8" t="s">
        <v>1273</v>
      </c>
      <c r="D877" t="s">
        <v>148</v>
      </c>
      <c r="E877" s="469">
        <v>1</v>
      </c>
      <c r="F877" s="470">
        <v>0</v>
      </c>
      <c r="G877">
        <v>1</v>
      </c>
      <c r="H877">
        <v>1</v>
      </c>
      <c r="I877" s="471">
        <f t="shared" si="70"/>
        <v>0.32845968612834514</v>
      </c>
      <c r="J877" s="152">
        <v>3.8473756479098807E-2</v>
      </c>
      <c r="K877" s="152">
        <v>0.39358026214566905</v>
      </c>
      <c r="L877" s="152">
        <v>0.53857526864315253</v>
      </c>
      <c r="M877" s="152">
        <v>0.3432094572454602</v>
      </c>
      <c r="N877" s="471">
        <f t="shared" si="71"/>
        <v>0.32845968612834514</v>
      </c>
      <c r="O877" s="152">
        <v>3.8473756479098807E-2</v>
      </c>
      <c r="P877" s="152">
        <v>0.39358026214566905</v>
      </c>
      <c r="Q877" s="152">
        <v>0.53857526864315253</v>
      </c>
      <c r="R877" s="152">
        <v>0.3432094572454602</v>
      </c>
      <c r="S877" s="152">
        <v>0.03</v>
      </c>
      <c r="T877" s="152">
        <v>0</v>
      </c>
      <c r="U877" s="473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4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5" t="s">
        <v>1274</v>
      </c>
      <c r="D878" t="s">
        <v>154</v>
      </c>
      <c r="E878" s="476">
        <v>3</v>
      </c>
      <c r="F878" s="470">
        <v>10.8</v>
      </c>
      <c r="G878">
        <v>1</v>
      </c>
      <c r="H878">
        <v>1</v>
      </c>
      <c r="I878" s="471">
        <f t="shared" si="70"/>
        <v>0.47039166666666665</v>
      </c>
      <c r="J878" s="472">
        <v>0.36503333333333332</v>
      </c>
      <c r="K878" s="472">
        <v>0.44336666666666663</v>
      </c>
      <c r="L878" s="472">
        <v>0.58906666666666663</v>
      </c>
      <c r="M878" s="472">
        <v>0.48410000000000003</v>
      </c>
      <c r="N878" s="471">
        <f t="shared" si="71"/>
        <v>0.47039166666666665</v>
      </c>
      <c r="O878" s="472">
        <v>0.36503333333333332</v>
      </c>
      <c r="P878" s="472">
        <v>0.44336666666666663</v>
      </c>
      <c r="Q878" s="472">
        <v>0.58906666666666663</v>
      </c>
      <c r="R878" s="472">
        <v>0.48410000000000003</v>
      </c>
      <c r="S878" s="152">
        <v>0.01</v>
      </c>
      <c r="T878" s="152">
        <v>0.02</v>
      </c>
      <c r="U878" s="477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4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8" t="s">
        <v>1275</v>
      </c>
      <c r="D879" t="s">
        <v>148</v>
      </c>
      <c r="E879" s="469">
        <v>1</v>
      </c>
      <c r="F879" s="470">
        <v>30.481751824817518</v>
      </c>
      <c r="G879">
        <v>1</v>
      </c>
      <c r="H879">
        <v>1</v>
      </c>
      <c r="I879" s="471">
        <f t="shared" si="70"/>
        <v>0.32845968612834514</v>
      </c>
      <c r="J879" s="152">
        <v>3.8473756479098807E-2</v>
      </c>
      <c r="K879" s="152">
        <v>0.39358026214566905</v>
      </c>
      <c r="L879" s="152">
        <v>0.53857526864315253</v>
      </c>
      <c r="M879" s="152">
        <v>0.3432094572454602</v>
      </c>
      <c r="N879" s="471">
        <f t="shared" si="71"/>
        <v>0.32845968612834514</v>
      </c>
      <c r="O879" s="152">
        <v>3.8473756479098807E-2</v>
      </c>
      <c r="P879" s="152">
        <v>0.39358026214566905</v>
      </c>
      <c r="Q879" s="152">
        <v>0.53857526864315253</v>
      </c>
      <c r="R879" s="152">
        <v>0.3432094572454602</v>
      </c>
      <c r="S879" s="152">
        <v>0.03</v>
      </c>
      <c r="T879" s="152">
        <v>0</v>
      </c>
      <c r="U879" s="473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4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8" t="s">
        <v>1276</v>
      </c>
      <c r="D880" t="s">
        <v>148</v>
      </c>
      <c r="E880" s="469">
        <v>1</v>
      </c>
      <c r="F880" s="470">
        <v>17.518248175182482</v>
      </c>
      <c r="G880">
        <v>1</v>
      </c>
      <c r="H880">
        <v>1</v>
      </c>
      <c r="I880" s="471">
        <f t="shared" si="70"/>
        <v>0.32845968612834514</v>
      </c>
      <c r="J880" s="152">
        <v>3.8473756479098807E-2</v>
      </c>
      <c r="K880" s="152">
        <v>0.39358026214566905</v>
      </c>
      <c r="L880" s="152">
        <v>0.53857526864315253</v>
      </c>
      <c r="M880" s="152">
        <v>0.3432094572454602</v>
      </c>
      <c r="N880" s="471">
        <f t="shared" si="71"/>
        <v>0.32845968612834514</v>
      </c>
      <c r="O880" s="152">
        <v>3.8473756479098807E-2</v>
      </c>
      <c r="P880" s="152">
        <v>0.39358026214566905</v>
      </c>
      <c r="Q880" s="152">
        <v>0.53857526864315253</v>
      </c>
      <c r="R880" s="152">
        <v>0.3432094572454602</v>
      </c>
      <c r="S880" s="152">
        <v>0.03</v>
      </c>
      <c r="T880" s="152">
        <v>0</v>
      </c>
      <c r="U880" s="473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4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5" t="s">
        <v>1277</v>
      </c>
      <c r="D881" t="s">
        <v>154</v>
      </c>
      <c r="E881" s="476">
        <v>3</v>
      </c>
      <c r="F881" s="470">
        <v>10.8</v>
      </c>
      <c r="G881">
        <v>1</v>
      </c>
      <c r="H881">
        <v>1</v>
      </c>
      <c r="I881" s="471">
        <f t="shared" si="70"/>
        <v>0.47039166666666665</v>
      </c>
      <c r="J881" s="472">
        <v>0.36503333333333332</v>
      </c>
      <c r="K881" s="472">
        <v>0.44336666666666663</v>
      </c>
      <c r="L881" s="472">
        <v>0.58906666666666663</v>
      </c>
      <c r="M881" s="472">
        <v>0.48410000000000003</v>
      </c>
      <c r="N881" s="471">
        <f t="shared" si="71"/>
        <v>0.47039166666666665</v>
      </c>
      <c r="O881" s="472">
        <v>0.36503333333333332</v>
      </c>
      <c r="P881" s="472">
        <v>0.44336666666666663</v>
      </c>
      <c r="Q881" s="472">
        <v>0.58906666666666663</v>
      </c>
      <c r="R881" s="472">
        <v>0.48410000000000003</v>
      </c>
      <c r="S881" s="152">
        <v>0.01</v>
      </c>
      <c r="T881" s="152">
        <v>0.02</v>
      </c>
      <c r="U881" s="477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4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5" t="s">
        <v>1278</v>
      </c>
      <c r="D882" t="s">
        <v>154</v>
      </c>
      <c r="E882" s="476">
        <v>3</v>
      </c>
      <c r="F882" s="470">
        <v>8.1</v>
      </c>
      <c r="G882">
        <v>1</v>
      </c>
      <c r="H882">
        <v>1</v>
      </c>
      <c r="I882" s="471">
        <f t="shared" si="70"/>
        <v>0.47039166666666665</v>
      </c>
      <c r="J882" s="472">
        <v>0.36503333333333332</v>
      </c>
      <c r="K882" s="472">
        <v>0.44336666666666663</v>
      </c>
      <c r="L882" s="472">
        <v>0.58906666666666663</v>
      </c>
      <c r="M882" s="472">
        <v>0.48410000000000003</v>
      </c>
      <c r="N882" s="471">
        <f t="shared" si="71"/>
        <v>0.47039166666666665</v>
      </c>
      <c r="O882" s="472">
        <v>0.36503333333333332</v>
      </c>
      <c r="P882" s="472">
        <v>0.44336666666666663</v>
      </c>
      <c r="Q882" s="472">
        <v>0.58906666666666663</v>
      </c>
      <c r="R882" s="472">
        <v>0.48410000000000003</v>
      </c>
      <c r="S882" s="152">
        <v>0.01</v>
      </c>
      <c r="T882" s="152">
        <v>0.02</v>
      </c>
      <c r="U882" s="477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4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5" t="s">
        <v>1279</v>
      </c>
      <c r="D883" t="s">
        <v>154</v>
      </c>
      <c r="E883" s="476">
        <v>3</v>
      </c>
      <c r="F883" s="470">
        <v>16.5</v>
      </c>
      <c r="G883">
        <v>1</v>
      </c>
      <c r="H883">
        <v>1</v>
      </c>
      <c r="I883" s="471">
        <f t="shared" si="70"/>
        <v>0.47039166666666665</v>
      </c>
      <c r="J883" s="472">
        <v>0.36503333333333332</v>
      </c>
      <c r="K883" s="472">
        <v>0.44336666666666663</v>
      </c>
      <c r="L883" s="472">
        <v>0.58906666666666663</v>
      </c>
      <c r="M883" s="472">
        <v>0.48410000000000003</v>
      </c>
      <c r="N883" s="471">
        <f t="shared" si="71"/>
        <v>0.47039166666666665</v>
      </c>
      <c r="O883" s="472">
        <v>0.36503333333333332</v>
      </c>
      <c r="P883" s="472">
        <v>0.44336666666666663</v>
      </c>
      <c r="Q883" s="472">
        <v>0.58906666666666663</v>
      </c>
      <c r="R883" s="472">
        <v>0.48410000000000003</v>
      </c>
      <c r="S883" s="152">
        <v>0.01</v>
      </c>
      <c r="T883" s="152">
        <v>0.02</v>
      </c>
      <c r="U883" s="477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4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5" t="s">
        <v>1280</v>
      </c>
      <c r="D884" t="s">
        <v>151</v>
      </c>
      <c r="E884" s="476">
        <v>2</v>
      </c>
      <c r="F884" s="470">
        <v>21</v>
      </c>
      <c r="G884">
        <v>1</v>
      </c>
      <c r="H884">
        <v>1</v>
      </c>
      <c r="I884" s="471">
        <f t="shared" si="70"/>
        <v>0.40033333333333337</v>
      </c>
      <c r="J884" s="152">
        <v>0.3706666666666667</v>
      </c>
      <c r="K884" s="152">
        <v>0.3666666666666667</v>
      </c>
      <c r="L884" s="152">
        <v>0.44799999999999995</v>
      </c>
      <c r="M884" s="152">
        <v>0.41600000000000009</v>
      </c>
      <c r="N884" s="471">
        <f t="shared" si="71"/>
        <v>0.40033333333333337</v>
      </c>
      <c r="O884" s="152">
        <v>0.3706666666666667</v>
      </c>
      <c r="P884" s="152">
        <v>0.3666666666666667</v>
      </c>
      <c r="Q884" s="152">
        <v>0.44799999999999995</v>
      </c>
      <c r="R884" s="152">
        <v>0.41600000000000009</v>
      </c>
      <c r="S884" s="152">
        <v>0.01</v>
      </c>
      <c r="T884" s="152">
        <v>0.02</v>
      </c>
      <c r="U884" s="477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4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5" t="s">
        <v>1281</v>
      </c>
      <c r="D885" t="s">
        <v>154</v>
      </c>
      <c r="E885" s="476">
        <v>3</v>
      </c>
      <c r="F885" s="470">
        <v>21</v>
      </c>
      <c r="G885">
        <v>1</v>
      </c>
      <c r="H885">
        <v>1</v>
      </c>
      <c r="I885" s="471">
        <f t="shared" si="70"/>
        <v>0.47039166666666665</v>
      </c>
      <c r="J885" s="472">
        <v>0.36503333333333332</v>
      </c>
      <c r="K885" s="472">
        <v>0.44336666666666663</v>
      </c>
      <c r="L885" s="472">
        <v>0.58906666666666663</v>
      </c>
      <c r="M885" s="472">
        <v>0.48410000000000003</v>
      </c>
      <c r="N885" s="471">
        <f t="shared" si="71"/>
        <v>0.47039166666666665</v>
      </c>
      <c r="O885" s="472">
        <v>0.36503333333333332</v>
      </c>
      <c r="P885" s="472">
        <v>0.44336666666666663</v>
      </c>
      <c r="Q885" s="472">
        <v>0.58906666666666663</v>
      </c>
      <c r="R885" s="472">
        <v>0.48410000000000003</v>
      </c>
      <c r="S885" s="152">
        <v>0.01</v>
      </c>
      <c r="T885" s="152">
        <v>0.02</v>
      </c>
      <c r="U885" s="477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4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5" t="s">
        <v>1282</v>
      </c>
      <c r="D886" t="s">
        <v>151</v>
      </c>
      <c r="E886" s="476">
        <v>2</v>
      </c>
      <c r="F886" s="470">
        <v>6</v>
      </c>
      <c r="G886">
        <v>1</v>
      </c>
      <c r="H886">
        <v>1</v>
      </c>
      <c r="I886" s="471">
        <f t="shared" si="70"/>
        <v>0.40033333333333337</v>
      </c>
      <c r="J886" s="152">
        <v>0.3706666666666667</v>
      </c>
      <c r="K886" s="152">
        <v>0.3666666666666667</v>
      </c>
      <c r="L886" s="152">
        <v>0.44799999999999995</v>
      </c>
      <c r="M886" s="152">
        <v>0.41600000000000009</v>
      </c>
      <c r="N886" s="471">
        <f t="shared" si="71"/>
        <v>0.40033333333333337</v>
      </c>
      <c r="O886" s="152">
        <v>0.3706666666666667</v>
      </c>
      <c r="P886" s="152">
        <v>0.3666666666666667</v>
      </c>
      <c r="Q886" s="152">
        <v>0.44799999999999995</v>
      </c>
      <c r="R886" s="152">
        <v>0.41600000000000009</v>
      </c>
      <c r="S886" s="152">
        <v>0.01</v>
      </c>
      <c r="T886" s="152">
        <v>0.02</v>
      </c>
      <c r="U886" s="477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4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8" t="s">
        <v>1283</v>
      </c>
      <c r="D887" t="s">
        <v>148</v>
      </c>
      <c r="E887" s="469">
        <v>1</v>
      </c>
      <c r="F887" s="470">
        <v>40.75</v>
      </c>
      <c r="G887">
        <v>1</v>
      </c>
      <c r="H887">
        <v>1</v>
      </c>
      <c r="I887" s="471">
        <f t="shared" si="70"/>
        <v>0.32845968612834514</v>
      </c>
      <c r="J887" s="152">
        <v>3.8473756479098807E-2</v>
      </c>
      <c r="K887" s="152">
        <v>0.39358026214566905</v>
      </c>
      <c r="L887" s="152">
        <v>0.53857526864315253</v>
      </c>
      <c r="M887" s="152">
        <v>0.3432094572454602</v>
      </c>
      <c r="N887" s="471">
        <f t="shared" si="71"/>
        <v>0.32845968612834514</v>
      </c>
      <c r="O887" s="152">
        <v>3.8473756479098807E-2</v>
      </c>
      <c r="P887" s="152">
        <v>0.39358026214566905</v>
      </c>
      <c r="Q887" s="152">
        <v>0.53857526864315253</v>
      </c>
      <c r="R887" s="152">
        <v>0.3432094572454602</v>
      </c>
      <c r="S887" s="152">
        <v>0.03</v>
      </c>
      <c r="T887" s="152">
        <v>0</v>
      </c>
      <c r="U887" s="473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4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8" t="s">
        <v>1284</v>
      </c>
      <c r="D888" t="s">
        <v>148</v>
      </c>
      <c r="E888" s="469">
        <v>1</v>
      </c>
      <c r="F888" s="470">
        <v>0</v>
      </c>
      <c r="G888">
        <v>1</v>
      </c>
      <c r="H888">
        <v>1</v>
      </c>
      <c r="I888" s="471">
        <f t="shared" si="70"/>
        <v>0.32845968612834514</v>
      </c>
      <c r="J888" s="152">
        <v>3.8473756479098807E-2</v>
      </c>
      <c r="K888" s="152">
        <v>0.39358026214566905</v>
      </c>
      <c r="L888" s="152">
        <v>0.53857526864315253</v>
      </c>
      <c r="M888" s="152">
        <v>0.3432094572454602</v>
      </c>
      <c r="N888" s="471">
        <f t="shared" si="71"/>
        <v>0.32845968612834514</v>
      </c>
      <c r="O888" s="152">
        <v>3.8473756479098807E-2</v>
      </c>
      <c r="P888" s="152">
        <v>0.39358026214566905</v>
      </c>
      <c r="Q888" s="152">
        <v>0.53857526864315253</v>
      </c>
      <c r="R888" s="152">
        <v>0.3432094572454602</v>
      </c>
      <c r="S888" s="152">
        <v>0.03</v>
      </c>
      <c r="T888" s="152">
        <v>0</v>
      </c>
      <c r="U888" s="473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4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8" t="s">
        <v>1285</v>
      </c>
      <c r="D889" t="s">
        <v>148</v>
      </c>
      <c r="E889" s="469">
        <v>1</v>
      </c>
      <c r="F889" s="470">
        <v>0.63603392226148259</v>
      </c>
      <c r="G889">
        <v>1</v>
      </c>
      <c r="H889">
        <v>1</v>
      </c>
      <c r="I889" s="471">
        <f t="shared" si="70"/>
        <v>0.32845968612834514</v>
      </c>
      <c r="J889" s="152">
        <v>3.8473756479098807E-2</v>
      </c>
      <c r="K889" s="152">
        <v>0.39358026214566905</v>
      </c>
      <c r="L889" s="152">
        <v>0.53857526864315253</v>
      </c>
      <c r="M889" s="152">
        <v>0.3432094572454602</v>
      </c>
      <c r="N889" s="471">
        <f t="shared" si="71"/>
        <v>0.32845968612834514</v>
      </c>
      <c r="O889" s="152">
        <v>3.8473756479098807E-2</v>
      </c>
      <c r="P889" s="152">
        <v>0.39358026214566905</v>
      </c>
      <c r="Q889" s="152">
        <v>0.53857526864315253</v>
      </c>
      <c r="R889" s="152">
        <v>0.3432094572454602</v>
      </c>
      <c r="S889" s="152">
        <v>0.03</v>
      </c>
      <c r="T889" s="152">
        <v>0</v>
      </c>
      <c r="U889" s="473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4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5" t="s">
        <v>1286</v>
      </c>
      <c r="D890" t="s">
        <v>151</v>
      </c>
      <c r="E890" s="476">
        <v>2</v>
      </c>
      <c r="F890" s="470">
        <v>2</v>
      </c>
      <c r="G890">
        <v>1</v>
      </c>
      <c r="H890">
        <v>1</v>
      </c>
      <c r="I890" s="471">
        <f t="shared" si="70"/>
        <v>0.40033333333333337</v>
      </c>
      <c r="J890" s="152">
        <v>0.3706666666666667</v>
      </c>
      <c r="K890" s="152">
        <v>0.3666666666666667</v>
      </c>
      <c r="L890" s="152">
        <v>0.44799999999999995</v>
      </c>
      <c r="M890" s="152">
        <v>0.41600000000000009</v>
      </c>
      <c r="N890" s="471">
        <f t="shared" si="71"/>
        <v>0.40033333333333337</v>
      </c>
      <c r="O890" s="152">
        <v>0.3706666666666667</v>
      </c>
      <c r="P890" s="152">
        <v>0.3666666666666667</v>
      </c>
      <c r="Q890" s="152">
        <v>0.44799999999999995</v>
      </c>
      <c r="R890" s="152">
        <v>0.41600000000000009</v>
      </c>
      <c r="S890" s="152">
        <v>0.01</v>
      </c>
      <c r="T890" s="152">
        <v>0.02</v>
      </c>
      <c r="U890" s="477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4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5" t="s">
        <v>1287</v>
      </c>
      <c r="D891" t="s">
        <v>154</v>
      </c>
      <c r="E891" s="476">
        <v>3</v>
      </c>
      <c r="F891" s="470">
        <v>30</v>
      </c>
      <c r="G891">
        <v>1</v>
      </c>
      <c r="H891">
        <v>1</v>
      </c>
      <c r="I891" s="471">
        <f t="shared" si="70"/>
        <v>0.47039166666666665</v>
      </c>
      <c r="J891" s="472">
        <v>0.36503333333333332</v>
      </c>
      <c r="K891" s="472">
        <v>0.44336666666666663</v>
      </c>
      <c r="L891" s="472">
        <v>0.58906666666666663</v>
      </c>
      <c r="M891" s="472">
        <v>0.48410000000000003</v>
      </c>
      <c r="N891" s="471">
        <f t="shared" si="71"/>
        <v>0.47039166666666665</v>
      </c>
      <c r="O891" s="472">
        <v>0.36503333333333332</v>
      </c>
      <c r="P891" s="472">
        <v>0.44336666666666663</v>
      </c>
      <c r="Q891" s="472">
        <v>0.58906666666666663</v>
      </c>
      <c r="R891" s="472">
        <v>0.48410000000000003</v>
      </c>
      <c r="S891" s="152">
        <v>0.01</v>
      </c>
      <c r="T891" s="152">
        <v>0.02</v>
      </c>
      <c r="U891" s="477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4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5" t="s">
        <v>1288</v>
      </c>
      <c r="D892" t="s">
        <v>154</v>
      </c>
      <c r="E892" s="476">
        <v>3</v>
      </c>
      <c r="F892" s="470">
        <v>30</v>
      </c>
      <c r="G892">
        <v>1</v>
      </c>
      <c r="H892">
        <v>1</v>
      </c>
      <c r="I892" s="471">
        <f t="shared" si="70"/>
        <v>0.47039166666666665</v>
      </c>
      <c r="J892" s="472">
        <v>0.36503333333333332</v>
      </c>
      <c r="K892" s="472">
        <v>0.44336666666666663</v>
      </c>
      <c r="L892" s="472">
        <v>0.58906666666666663</v>
      </c>
      <c r="M892" s="472">
        <v>0.48410000000000003</v>
      </c>
      <c r="N892" s="471">
        <f t="shared" si="71"/>
        <v>0.47039166666666665</v>
      </c>
      <c r="O892" s="472">
        <v>0.36503333333333332</v>
      </c>
      <c r="P892" s="472">
        <v>0.44336666666666663</v>
      </c>
      <c r="Q892" s="472">
        <v>0.58906666666666663</v>
      </c>
      <c r="R892" s="472">
        <v>0.48410000000000003</v>
      </c>
      <c r="S892" s="152">
        <v>0.01</v>
      </c>
      <c r="T892" s="152">
        <v>0.02</v>
      </c>
      <c r="U892" s="477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4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5" t="s">
        <v>1289</v>
      </c>
      <c r="D893" t="s">
        <v>154</v>
      </c>
      <c r="E893" s="476">
        <v>3</v>
      </c>
      <c r="F893" s="470">
        <v>23.1</v>
      </c>
      <c r="G893">
        <v>1</v>
      </c>
      <c r="H893">
        <v>1</v>
      </c>
      <c r="I893" s="471">
        <f t="shared" si="70"/>
        <v>0.47039166666666665</v>
      </c>
      <c r="J893" s="472">
        <v>0.36503333333333332</v>
      </c>
      <c r="K893" s="472">
        <v>0.44336666666666663</v>
      </c>
      <c r="L893" s="472">
        <v>0.58906666666666663</v>
      </c>
      <c r="M893" s="472">
        <v>0.48410000000000003</v>
      </c>
      <c r="N893" s="471">
        <f t="shared" si="71"/>
        <v>0.47039166666666665</v>
      </c>
      <c r="O893" s="472">
        <v>0.36503333333333332</v>
      </c>
      <c r="P893" s="472">
        <v>0.44336666666666663</v>
      </c>
      <c r="Q893" s="472">
        <v>0.58906666666666663</v>
      </c>
      <c r="R893" s="472">
        <v>0.48410000000000003</v>
      </c>
      <c r="S893" s="152">
        <v>0.01</v>
      </c>
      <c r="T893" s="152">
        <v>0.02</v>
      </c>
      <c r="U893" s="477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4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5" t="s">
        <v>1290</v>
      </c>
      <c r="D894" t="s">
        <v>154</v>
      </c>
      <c r="E894" s="476">
        <v>3</v>
      </c>
      <c r="F894" s="470">
        <v>16.2</v>
      </c>
      <c r="G894">
        <v>1</v>
      </c>
      <c r="H894">
        <v>1</v>
      </c>
      <c r="I894" s="471">
        <f t="shared" si="70"/>
        <v>0.47039166666666665</v>
      </c>
      <c r="J894" s="472">
        <v>0.36503333333333332</v>
      </c>
      <c r="K894" s="472">
        <v>0.44336666666666663</v>
      </c>
      <c r="L894" s="472">
        <v>0.58906666666666663</v>
      </c>
      <c r="M894" s="472">
        <v>0.48410000000000003</v>
      </c>
      <c r="N894" s="471">
        <f t="shared" si="71"/>
        <v>0.47039166666666665</v>
      </c>
      <c r="O894" s="472">
        <v>0.36503333333333332</v>
      </c>
      <c r="P894" s="472">
        <v>0.44336666666666663</v>
      </c>
      <c r="Q894" s="472">
        <v>0.58906666666666663</v>
      </c>
      <c r="R894" s="472">
        <v>0.48410000000000003</v>
      </c>
      <c r="S894" s="152">
        <v>0.01</v>
      </c>
      <c r="T894" s="152">
        <v>0.02</v>
      </c>
      <c r="U894" s="477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4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5" t="s">
        <v>1291</v>
      </c>
      <c r="D895" t="s">
        <v>154</v>
      </c>
      <c r="E895" s="476">
        <v>3</v>
      </c>
      <c r="F895" s="470">
        <v>31.45</v>
      </c>
      <c r="G895">
        <v>1</v>
      </c>
      <c r="H895">
        <v>1</v>
      </c>
      <c r="I895" s="471">
        <f t="shared" si="70"/>
        <v>0.47039166666666665</v>
      </c>
      <c r="J895" s="472">
        <v>0.36503333333333332</v>
      </c>
      <c r="K895" s="472">
        <v>0.44336666666666663</v>
      </c>
      <c r="L895" s="472">
        <v>0.58906666666666663</v>
      </c>
      <c r="M895" s="472">
        <v>0.48410000000000003</v>
      </c>
      <c r="N895" s="471">
        <f t="shared" si="71"/>
        <v>0.47039166666666665</v>
      </c>
      <c r="O895" s="472">
        <v>0.36503333333333332</v>
      </c>
      <c r="P895" s="472">
        <v>0.44336666666666663</v>
      </c>
      <c r="Q895" s="472">
        <v>0.58906666666666663</v>
      </c>
      <c r="R895" s="472">
        <v>0.48410000000000003</v>
      </c>
      <c r="S895" s="152">
        <v>0.01</v>
      </c>
      <c r="T895" s="152">
        <v>0.02</v>
      </c>
      <c r="U895" s="477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4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5" t="s">
        <v>1292</v>
      </c>
      <c r="D896" t="s">
        <v>154</v>
      </c>
      <c r="E896" s="476">
        <v>3</v>
      </c>
      <c r="F896" s="470">
        <v>28</v>
      </c>
      <c r="G896">
        <v>1</v>
      </c>
      <c r="H896">
        <v>1</v>
      </c>
      <c r="I896" s="471">
        <f t="shared" si="70"/>
        <v>0.47039166666666665</v>
      </c>
      <c r="J896" s="472">
        <v>0.36503333333333332</v>
      </c>
      <c r="K896" s="472">
        <v>0.44336666666666663</v>
      </c>
      <c r="L896" s="472">
        <v>0.58906666666666663</v>
      </c>
      <c r="M896" s="472">
        <v>0.48410000000000003</v>
      </c>
      <c r="N896" s="471">
        <f t="shared" si="71"/>
        <v>0.47039166666666665</v>
      </c>
      <c r="O896" s="472">
        <v>0.36503333333333332</v>
      </c>
      <c r="P896" s="472">
        <v>0.44336666666666663</v>
      </c>
      <c r="Q896" s="472">
        <v>0.58906666666666663</v>
      </c>
      <c r="R896" s="472">
        <v>0.48410000000000003</v>
      </c>
      <c r="S896" s="152">
        <v>0.01</v>
      </c>
      <c r="T896" s="152">
        <v>0.02</v>
      </c>
      <c r="U896" s="477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4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5" t="s">
        <v>1293</v>
      </c>
      <c r="D897" t="s">
        <v>154</v>
      </c>
      <c r="E897" s="476">
        <v>3</v>
      </c>
      <c r="F897" s="470">
        <v>15</v>
      </c>
      <c r="G897">
        <v>1</v>
      </c>
      <c r="H897">
        <v>1</v>
      </c>
      <c r="I897" s="471">
        <f t="shared" si="70"/>
        <v>0.47039166666666665</v>
      </c>
      <c r="J897" s="472">
        <v>0.36503333333333332</v>
      </c>
      <c r="K897" s="472">
        <v>0.44336666666666663</v>
      </c>
      <c r="L897" s="472">
        <v>0.58906666666666663</v>
      </c>
      <c r="M897" s="472">
        <v>0.48410000000000003</v>
      </c>
      <c r="N897" s="471">
        <f t="shared" si="71"/>
        <v>0.47039166666666665</v>
      </c>
      <c r="O897" s="472">
        <v>0.36503333333333332</v>
      </c>
      <c r="P897" s="472">
        <v>0.44336666666666663</v>
      </c>
      <c r="Q897" s="472">
        <v>0.58906666666666663</v>
      </c>
      <c r="R897" s="472">
        <v>0.48410000000000003</v>
      </c>
      <c r="S897" s="152">
        <v>0.01</v>
      </c>
      <c r="T897" s="152">
        <v>0.02</v>
      </c>
      <c r="U897" s="477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4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5" t="s">
        <v>1294</v>
      </c>
      <c r="D898" t="s">
        <v>154</v>
      </c>
      <c r="E898" s="476">
        <v>3</v>
      </c>
      <c r="F898" s="470">
        <v>12</v>
      </c>
      <c r="G898">
        <v>1</v>
      </c>
      <c r="H898">
        <v>1</v>
      </c>
      <c r="I898" s="471">
        <f t="shared" ref="I898:I961" si="82">AVERAGE(J898:M898)</f>
        <v>0.47039166666666665</v>
      </c>
      <c r="J898" s="472">
        <v>0.36503333333333332</v>
      </c>
      <c r="K898" s="472">
        <v>0.44336666666666663</v>
      </c>
      <c r="L898" s="472">
        <v>0.58906666666666663</v>
      </c>
      <c r="M898" s="472">
        <v>0.48410000000000003</v>
      </c>
      <c r="N898" s="471">
        <f t="shared" ref="N898:N961" si="83">AVERAGE(O898:R898)</f>
        <v>0.47039166666666665</v>
      </c>
      <c r="O898" s="472">
        <v>0.36503333333333332</v>
      </c>
      <c r="P898" s="472">
        <v>0.44336666666666663</v>
      </c>
      <c r="Q898" s="472">
        <v>0.58906666666666663</v>
      </c>
      <c r="R898" s="472">
        <v>0.48410000000000003</v>
      </c>
      <c r="S898" s="152">
        <v>0.01</v>
      </c>
      <c r="T898" s="152">
        <v>0.02</v>
      </c>
      <c r="U898" s="477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4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5" t="s">
        <v>1295</v>
      </c>
      <c r="D899" t="s">
        <v>154</v>
      </c>
      <c r="E899" s="476">
        <v>3</v>
      </c>
      <c r="F899" s="470">
        <v>18</v>
      </c>
      <c r="G899">
        <v>1</v>
      </c>
      <c r="H899">
        <v>1</v>
      </c>
      <c r="I899" s="471">
        <f t="shared" si="82"/>
        <v>0.47039166666666665</v>
      </c>
      <c r="J899" s="472">
        <v>0.36503333333333332</v>
      </c>
      <c r="K899" s="472">
        <v>0.44336666666666663</v>
      </c>
      <c r="L899" s="472">
        <v>0.58906666666666663</v>
      </c>
      <c r="M899" s="472">
        <v>0.48410000000000003</v>
      </c>
      <c r="N899" s="471">
        <f t="shared" si="83"/>
        <v>0.47039166666666665</v>
      </c>
      <c r="O899" s="472">
        <v>0.36503333333333332</v>
      </c>
      <c r="P899" s="472">
        <v>0.44336666666666663</v>
      </c>
      <c r="Q899" s="472">
        <v>0.58906666666666663</v>
      </c>
      <c r="R899" s="472">
        <v>0.48410000000000003</v>
      </c>
      <c r="S899" s="152">
        <v>0.01</v>
      </c>
      <c r="T899" s="152">
        <v>0.02</v>
      </c>
      <c r="U899" s="477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4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5" t="s">
        <v>1296</v>
      </c>
      <c r="D900" t="s">
        <v>154</v>
      </c>
      <c r="E900" s="476">
        <v>3</v>
      </c>
      <c r="F900" s="470">
        <v>3</v>
      </c>
      <c r="G900">
        <v>1</v>
      </c>
      <c r="H900">
        <v>1</v>
      </c>
      <c r="I900" s="471">
        <f t="shared" si="82"/>
        <v>0.47039166666666665</v>
      </c>
      <c r="J900" s="472">
        <v>0.36503333333333332</v>
      </c>
      <c r="K900" s="472">
        <v>0.44336666666666663</v>
      </c>
      <c r="L900" s="472">
        <v>0.58906666666666663</v>
      </c>
      <c r="M900" s="472">
        <v>0.48410000000000003</v>
      </c>
      <c r="N900" s="471">
        <f t="shared" si="83"/>
        <v>0.47039166666666665</v>
      </c>
      <c r="O900" s="472">
        <v>0.36503333333333332</v>
      </c>
      <c r="P900" s="472">
        <v>0.44336666666666663</v>
      </c>
      <c r="Q900" s="472">
        <v>0.58906666666666663</v>
      </c>
      <c r="R900" s="472">
        <v>0.48410000000000003</v>
      </c>
      <c r="S900" s="152">
        <v>0.01</v>
      </c>
      <c r="T900" s="152">
        <v>0.02</v>
      </c>
      <c r="U900" s="477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4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5" t="s">
        <v>1297</v>
      </c>
      <c r="D901" t="s">
        <v>154</v>
      </c>
      <c r="E901" s="476">
        <v>3</v>
      </c>
      <c r="F901" s="470">
        <v>6</v>
      </c>
      <c r="G901">
        <v>1</v>
      </c>
      <c r="H901">
        <v>1</v>
      </c>
      <c r="I901" s="471">
        <f t="shared" si="82"/>
        <v>0.47039166666666665</v>
      </c>
      <c r="J901" s="472">
        <v>0.36503333333333332</v>
      </c>
      <c r="K901" s="472">
        <v>0.44336666666666663</v>
      </c>
      <c r="L901" s="472">
        <v>0.58906666666666663</v>
      </c>
      <c r="M901" s="472">
        <v>0.48410000000000003</v>
      </c>
      <c r="N901" s="471">
        <f t="shared" si="83"/>
        <v>0.47039166666666665</v>
      </c>
      <c r="O901" s="472">
        <v>0.36503333333333332</v>
      </c>
      <c r="P901" s="472">
        <v>0.44336666666666663</v>
      </c>
      <c r="Q901" s="472">
        <v>0.58906666666666663</v>
      </c>
      <c r="R901" s="472">
        <v>0.48410000000000003</v>
      </c>
      <c r="S901" s="152">
        <v>0.01</v>
      </c>
      <c r="T901" s="152">
        <v>0.02</v>
      </c>
      <c r="U901" s="477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4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5" t="s">
        <v>1298</v>
      </c>
      <c r="D902" t="s">
        <v>154</v>
      </c>
      <c r="E902" s="476">
        <v>3</v>
      </c>
      <c r="F902" s="470">
        <v>15</v>
      </c>
      <c r="G902">
        <v>1</v>
      </c>
      <c r="H902">
        <v>1</v>
      </c>
      <c r="I902" s="471">
        <f t="shared" si="82"/>
        <v>0.47039166666666665</v>
      </c>
      <c r="J902" s="472">
        <v>0.36503333333333332</v>
      </c>
      <c r="K902" s="472">
        <v>0.44336666666666663</v>
      </c>
      <c r="L902" s="472">
        <v>0.58906666666666663</v>
      </c>
      <c r="M902" s="472">
        <v>0.48410000000000003</v>
      </c>
      <c r="N902" s="471">
        <f t="shared" si="83"/>
        <v>0.47039166666666665</v>
      </c>
      <c r="O902" s="472">
        <v>0.36503333333333332</v>
      </c>
      <c r="P902" s="472">
        <v>0.44336666666666663</v>
      </c>
      <c r="Q902" s="472">
        <v>0.58906666666666663</v>
      </c>
      <c r="R902" s="472">
        <v>0.48410000000000003</v>
      </c>
      <c r="S902" s="152">
        <v>0.01</v>
      </c>
      <c r="T902" s="152">
        <v>0.02</v>
      </c>
      <c r="U902" s="477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4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5" t="s">
        <v>1299</v>
      </c>
      <c r="D903" t="s">
        <v>154</v>
      </c>
      <c r="E903" s="476">
        <v>3</v>
      </c>
      <c r="F903" s="470">
        <v>21</v>
      </c>
      <c r="G903">
        <v>1</v>
      </c>
      <c r="H903">
        <v>1</v>
      </c>
      <c r="I903" s="471">
        <f t="shared" si="82"/>
        <v>0.47039166666666665</v>
      </c>
      <c r="J903" s="472">
        <v>0.36503333333333332</v>
      </c>
      <c r="K903" s="472">
        <v>0.44336666666666663</v>
      </c>
      <c r="L903" s="472">
        <v>0.58906666666666663</v>
      </c>
      <c r="M903" s="472">
        <v>0.48410000000000003</v>
      </c>
      <c r="N903" s="471">
        <f t="shared" si="83"/>
        <v>0.47039166666666665</v>
      </c>
      <c r="O903" s="472">
        <v>0.36503333333333332</v>
      </c>
      <c r="P903" s="472">
        <v>0.44336666666666663</v>
      </c>
      <c r="Q903" s="472">
        <v>0.58906666666666663</v>
      </c>
      <c r="R903" s="472">
        <v>0.48410000000000003</v>
      </c>
      <c r="S903" s="152">
        <v>0.01</v>
      </c>
      <c r="T903" s="152">
        <v>0.02</v>
      </c>
      <c r="U903" s="477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4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5" t="s">
        <v>1300</v>
      </c>
      <c r="D904" t="s">
        <v>154</v>
      </c>
      <c r="E904" s="476">
        <v>3</v>
      </c>
      <c r="F904" s="470">
        <v>30</v>
      </c>
      <c r="G904">
        <v>1</v>
      </c>
      <c r="H904">
        <v>1</v>
      </c>
      <c r="I904" s="471">
        <f t="shared" si="82"/>
        <v>0.47039166666666665</v>
      </c>
      <c r="J904" s="472">
        <v>0.36503333333333332</v>
      </c>
      <c r="K904" s="472">
        <v>0.44336666666666663</v>
      </c>
      <c r="L904" s="472">
        <v>0.58906666666666663</v>
      </c>
      <c r="M904" s="472">
        <v>0.48410000000000003</v>
      </c>
      <c r="N904" s="471">
        <f t="shared" si="83"/>
        <v>0.47039166666666665</v>
      </c>
      <c r="O904" s="472">
        <v>0.36503333333333332</v>
      </c>
      <c r="P904" s="472">
        <v>0.44336666666666663</v>
      </c>
      <c r="Q904" s="472">
        <v>0.58906666666666663</v>
      </c>
      <c r="R904" s="472">
        <v>0.48410000000000003</v>
      </c>
      <c r="S904" s="152">
        <v>0.01</v>
      </c>
      <c r="T904" s="152">
        <v>0.02</v>
      </c>
      <c r="U904" s="477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4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8" t="s">
        <v>1301</v>
      </c>
      <c r="D905" t="s">
        <v>148</v>
      </c>
      <c r="E905" s="469">
        <v>1</v>
      </c>
      <c r="F905" s="470">
        <v>59.363966077738517</v>
      </c>
      <c r="G905">
        <v>1</v>
      </c>
      <c r="H905">
        <v>1</v>
      </c>
      <c r="I905" s="471">
        <f t="shared" si="82"/>
        <v>0.32845968612834514</v>
      </c>
      <c r="J905" s="152">
        <v>3.8473756479098807E-2</v>
      </c>
      <c r="K905" s="152">
        <v>0.39358026214566905</v>
      </c>
      <c r="L905" s="152">
        <v>0.53857526864315253</v>
      </c>
      <c r="M905" s="152">
        <v>0.3432094572454602</v>
      </c>
      <c r="N905" s="471">
        <f t="shared" si="83"/>
        <v>0.32845968612834514</v>
      </c>
      <c r="O905" s="152">
        <v>3.8473756479098807E-2</v>
      </c>
      <c r="P905" s="152">
        <v>0.39358026214566905</v>
      </c>
      <c r="Q905" s="152">
        <v>0.53857526864315253</v>
      </c>
      <c r="R905" s="152">
        <v>0.3432094572454602</v>
      </c>
      <c r="S905" s="152">
        <v>0.03</v>
      </c>
      <c r="T905" s="152">
        <v>0</v>
      </c>
      <c r="U905" s="473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4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8" t="s">
        <v>1302</v>
      </c>
      <c r="D906" t="s">
        <v>148</v>
      </c>
      <c r="E906" s="469">
        <v>1</v>
      </c>
      <c r="F906" s="470">
        <v>28.643137254901958</v>
      </c>
      <c r="G906">
        <v>1</v>
      </c>
      <c r="H906">
        <v>1</v>
      </c>
      <c r="I906" s="471">
        <f t="shared" si="82"/>
        <v>0.32845968612834514</v>
      </c>
      <c r="J906" s="152">
        <v>3.8473756479098807E-2</v>
      </c>
      <c r="K906" s="152">
        <v>0.39358026214566905</v>
      </c>
      <c r="L906" s="152">
        <v>0.53857526864315253</v>
      </c>
      <c r="M906" s="152">
        <v>0.3432094572454602</v>
      </c>
      <c r="N906" s="471">
        <f t="shared" si="83"/>
        <v>0.32845968612834514</v>
      </c>
      <c r="O906" s="152">
        <v>3.8473756479098807E-2</v>
      </c>
      <c r="P906" s="152">
        <v>0.39358026214566905</v>
      </c>
      <c r="Q906" s="152">
        <v>0.53857526864315253</v>
      </c>
      <c r="R906" s="152">
        <v>0.3432094572454602</v>
      </c>
      <c r="S906" s="152">
        <v>0.03</v>
      </c>
      <c r="T906" s="152">
        <v>0</v>
      </c>
      <c r="U906" s="473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4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8" t="s">
        <v>1303</v>
      </c>
      <c r="D907" t="s">
        <v>148</v>
      </c>
      <c r="E907" s="469">
        <v>1</v>
      </c>
      <c r="F907" s="470">
        <v>54.356862745098042</v>
      </c>
      <c r="G907">
        <v>1</v>
      </c>
      <c r="H907">
        <v>1</v>
      </c>
      <c r="I907" s="471">
        <f t="shared" si="82"/>
        <v>0.32845968612834514</v>
      </c>
      <c r="J907" s="152">
        <v>3.8473756479098807E-2</v>
      </c>
      <c r="K907" s="152">
        <v>0.39358026214566905</v>
      </c>
      <c r="L907" s="152">
        <v>0.53857526864315253</v>
      </c>
      <c r="M907" s="152">
        <v>0.3432094572454602</v>
      </c>
      <c r="N907" s="471">
        <f t="shared" si="83"/>
        <v>0.32845968612834514</v>
      </c>
      <c r="O907" s="152">
        <v>3.8473756479098807E-2</v>
      </c>
      <c r="P907" s="152">
        <v>0.39358026214566905</v>
      </c>
      <c r="Q907" s="152">
        <v>0.53857526864315253</v>
      </c>
      <c r="R907" s="152">
        <v>0.3432094572454602</v>
      </c>
      <c r="S907" s="152">
        <v>0.03</v>
      </c>
      <c r="T907" s="152">
        <v>0</v>
      </c>
      <c r="U907" s="473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4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8" t="s">
        <v>1304</v>
      </c>
      <c r="D908" t="s">
        <v>148</v>
      </c>
      <c r="E908" s="469">
        <v>1</v>
      </c>
      <c r="F908" s="470">
        <v>42.5</v>
      </c>
      <c r="G908">
        <v>1</v>
      </c>
      <c r="H908">
        <v>1</v>
      </c>
      <c r="I908" s="471">
        <f t="shared" si="82"/>
        <v>0.32845968612834514</v>
      </c>
      <c r="J908" s="152">
        <v>3.8473756479098807E-2</v>
      </c>
      <c r="K908" s="152">
        <v>0.39358026214566905</v>
      </c>
      <c r="L908" s="152">
        <v>0.53857526864315253</v>
      </c>
      <c r="M908" s="152">
        <v>0.3432094572454602</v>
      </c>
      <c r="N908" s="471">
        <f t="shared" si="83"/>
        <v>0.32845968612834514</v>
      </c>
      <c r="O908" s="152">
        <v>3.8473756479098807E-2</v>
      </c>
      <c r="P908" s="152">
        <v>0.39358026214566905</v>
      </c>
      <c r="Q908" s="152">
        <v>0.53857526864315253</v>
      </c>
      <c r="R908" s="152">
        <v>0.3432094572454602</v>
      </c>
      <c r="S908" s="152">
        <v>0.03</v>
      </c>
      <c r="T908" s="152">
        <v>0</v>
      </c>
      <c r="U908" s="473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4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8" t="s">
        <v>1305</v>
      </c>
      <c r="D909" t="s">
        <v>148</v>
      </c>
      <c r="E909" s="469">
        <v>1</v>
      </c>
      <c r="F909" s="470">
        <v>0</v>
      </c>
      <c r="G909">
        <v>1</v>
      </c>
      <c r="H909">
        <v>1</v>
      </c>
      <c r="I909" s="471">
        <f t="shared" si="82"/>
        <v>0.32845968612834514</v>
      </c>
      <c r="J909" s="152">
        <v>3.8473756479098807E-2</v>
      </c>
      <c r="K909" s="152">
        <v>0.39358026214566905</v>
      </c>
      <c r="L909" s="152">
        <v>0.53857526864315253</v>
      </c>
      <c r="M909" s="152">
        <v>0.3432094572454602</v>
      </c>
      <c r="N909" s="471">
        <f t="shared" si="83"/>
        <v>0.32845968612834514</v>
      </c>
      <c r="O909" s="152">
        <v>3.8473756479098807E-2</v>
      </c>
      <c r="P909" s="152">
        <v>0.39358026214566905</v>
      </c>
      <c r="Q909" s="152">
        <v>0.53857526864315253</v>
      </c>
      <c r="R909" s="152">
        <v>0.3432094572454602</v>
      </c>
      <c r="S909" s="152">
        <v>0.03</v>
      </c>
      <c r="T909" s="152">
        <v>0</v>
      </c>
      <c r="U909" s="473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4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5" t="s">
        <v>1306</v>
      </c>
      <c r="D910" t="s">
        <v>154</v>
      </c>
      <c r="E910" s="476">
        <v>3</v>
      </c>
      <c r="F910" s="470">
        <v>21</v>
      </c>
      <c r="G910">
        <v>1</v>
      </c>
      <c r="H910">
        <v>1</v>
      </c>
      <c r="I910" s="471">
        <f t="shared" si="82"/>
        <v>0.47039166666666665</v>
      </c>
      <c r="J910" s="472">
        <v>0.36503333333333332</v>
      </c>
      <c r="K910" s="472">
        <v>0.44336666666666663</v>
      </c>
      <c r="L910" s="472">
        <v>0.58906666666666663</v>
      </c>
      <c r="M910" s="472">
        <v>0.48410000000000003</v>
      </c>
      <c r="N910" s="471">
        <f t="shared" si="83"/>
        <v>0.47039166666666665</v>
      </c>
      <c r="O910" s="472">
        <v>0.36503333333333332</v>
      </c>
      <c r="P910" s="472">
        <v>0.44336666666666663</v>
      </c>
      <c r="Q910" s="472">
        <v>0.58906666666666663</v>
      </c>
      <c r="R910" s="472">
        <v>0.48410000000000003</v>
      </c>
      <c r="S910" s="152">
        <v>0.01</v>
      </c>
      <c r="T910" s="152">
        <v>0.02</v>
      </c>
      <c r="U910" s="477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4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8" t="s">
        <v>1307</v>
      </c>
      <c r="D911" t="s">
        <v>154</v>
      </c>
      <c r="E911" s="469">
        <v>3</v>
      </c>
      <c r="F911" s="470">
        <v>14.7</v>
      </c>
      <c r="G911">
        <v>1</v>
      </c>
      <c r="H911">
        <v>1</v>
      </c>
      <c r="I911" s="471">
        <f t="shared" si="82"/>
        <v>0.32845968612834514</v>
      </c>
      <c r="J911" s="152">
        <v>3.8473756479098807E-2</v>
      </c>
      <c r="K911" s="152">
        <v>0.39358026214566905</v>
      </c>
      <c r="L911" s="152">
        <v>0.53857526864315253</v>
      </c>
      <c r="M911" s="152">
        <v>0.3432094572454602</v>
      </c>
      <c r="N911" s="471">
        <f t="shared" si="83"/>
        <v>0.32845968612834514</v>
      </c>
      <c r="O911" s="152">
        <v>3.8473756479098807E-2</v>
      </c>
      <c r="P911" s="152">
        <v>0.39358026214566905</v>
      </c>
      <c r="Q911" s="152">
        <v>0.53857526864315253</v>
      </c>
      <c r="R911" s="152">
        <v>0.3432094572454602</v>
      </c>
      <c r="S911" s="152">
        <v>0.03</v>
      </c>
      <c r="T911" s="152">
        <v>0</v>
      </c>
      <c r="U911" s="473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4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8" t="s">
        <v>1308</v>
      </c>
      <c r="D912" t="s">
        <v>154</v>
      </c>
      <c r="E912" s="469">
        <v>3</v>
      </c>
      <c r="F912" s="470">
        <v>0</v>
      </c>
      <c r="G912">
        <v>1</v>
      </c>
      <c r="H912">
        <v>1</v>
      </c>
      <c r="I912" s="471">
        <f t="shared" si="82"/>
        <v>0.32845968612834514</v>
      </c>
      <c r="J912" s="152">
        <v>3.8473756479098807E-2</v>
      </c>
      <c r="K912" s="152">
        <v>0.39358026214566905</v>
      </c>
      <c r="L912" s="152">
        <v>0.53857526864315253</v>
      </c>
      <c r="M912" s="152">
        <v>0.3432094572454602</v>
      </c>
      <c r="N912" s="471">
        <f t="shared" si="83"/>
        <v>0.32845968612834514</v>
      </c>
      <c r="O912" s="152">
        <v>3.8473756479098807E-2</v>
      </c>
      <c r="P912" s="152">
        <v>0.39358026214566905</v>
      </c>
      <c r="Q912" s="152">
        <v>0.53857526864315253</v>
      </c>
      <c r="R912" s="152">
        <v>0.3432094572454602</v>
      </c>
      <c r="S912" s="152">
        <v>0.03</v>
      </c>
      <c r="T912" s="152">
        <v>0</v>
      </c>
      <c r="U912" s="473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4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8" t="s">
        <v>1309</v>
      </c>
      <c r="D913" t="s">
        <v>148</v>
      </c>
      <c r="E913" s="469">
        <v>1</v>
      </c>
      <c r="F913" s="470">
        <v>56</v>
      </c>
      <c r="G913">
        <v>1</v>
      </c>
      <c r="H913">
        <v>1</v>
      </c>
      <c r="I913" s="471">
        <f t="shared" si="82"/>
        <v>0.32845968612834514</v>
      </c>
      <c r="J913" s="152">
        <v>3.8473756479098807E-2</v>
      </c>
      <c r="K913" s="152">
        <v>0.39358026214566905</v>
      </c>
      <c r="L913" s="152">
        <v>0.53857526864315253</v>
      </c>
      <c r="M913" s="152">
        <v>0.3432094572454602</v>
      </c>
      <c r="N913" s="471">
        <f t="shared" si="83"/>
        <v>0.32845968612834514</v>
      </c>
      <c r="O913" s="152">
        <v>3.8473756479098807E-2</v>
      </c>
      <c r="P913" s="152">
        <v>0.39358026214566905</v>
      </c>
      <c r="Q913" s="152">
        <v>0.53857526864315253</v>
      </c>
      <c r="R913" s="152">
        <v>0.3432094572454602</v>
      </c>
      <c r="S913" s="152">
        <v>0.03</v>
      </c>
      <c r="T913" s="152">
        <v>0</v>
      </c>
      <c r="U913" s="473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4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8" t="s">
        <v>1310</v>
      </c>
      <c r="D914" t="s">
        <v>148</v>
      </c>
      <c r="E914" s="469">
        <v>1</v>
      </c>
      <c r="F914" s="470">
        <v>0</v>
      </c>
      <c r="G914">
        <v>1</v>
      </c>
      <c r="H914">
        <v>1</v>
      </c>
      <c r="I914" s="471">
        <f t="shared" si="82"/>
        <v>0.32845968612834514</v>
      </c>
      <c r="J914" s="152">
        <v>3.8473756479098807E-2</v>
      </c>
      <c r="K914" s="152">
        <v>0.39358026214566905</v>
      </c>
      <c r="L914" s="152">
        <v>0.53857526864315253</v>
      </c>
      <c r="M914" s="152">
        <v>0.3432094572454602</v>
      </c>
      <c r="N914" s="471">
        <f t="shared" si="83"/>
        <v>0.32845968612834514</v>
      </c>
      <c r="O914" s="152">
        <v>3.8473756479098807E-2</v>
      </c>
      <c r="P914" s="152">
        <v>0.39358026214566905</v>
      </c>
      <c r="Q914" s="152">
        <v>0.53857526864315253</v>
      </c>
      <c r="R914" s="152">
        <v>0.3432094572454602</v>
      </c>
      <c r="S914" s="152">
        <v>0.03</v>
      </c>
      <c r="T914" s="152">
        <v>0</v>
      </c>
      <c r="U914" s="473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4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8" t="s">
        <v>1311</v>
      </c>
      <c r="D915" t="s">
        <v>148</v>
      </c>
      <c r="E915" s="469">
        <v>1</v>
      </c>
      <c r="F915" s="470">
        <v>16</v>
      </c>
      <c r="G915">
        <v>1</v>
      </c>
      <c r="H915">
        <v>1</v>
      </c>
      <c r="I915" s="471">
        <f t="shared" si="82"/>
        <v>0.32845968612834514</v>
      </c>
      <c r="J915" s="152">
        <v>3.8473756479098807E-2</v>
      </c>
      <c r="K915" s="152">
        <v>0.39358026214566905</v>
      </c>
      <c r="L915" s="152">
        <v>0.53857526864315253</v>
      </c>
      <c r="M915" s="152">
        <v>0.3432094572454602</v>
      </c>
      <c r="N915" s="471">
        <f t="shared" si="83"/>
        <v>0.32845968612834514</v>
      </c>
      <c r="O915" s="152">
        <v>3.8473756479098807E-2</v>
      </c>
      <c r="P915" s="152">
        <v>0.39358026214566905</v>
      </c>
      <c r="Q915" s="152">
        <v>0.53857526864315253</v>
      </c>
      <c r="R915" s="152">
        <v>0.3432094572454602</v>
      </c>
      <c r="S915" s="152">
        <v>0.03</v>
      </c>
      <c r="T915" s="152">
        <v>0</v>
      </c>
      <c r="U915" s="473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4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8" t="s">
        <v>1312</v>
      </c>
      <c r="D916" t="s">
        <v>148</v>
      </c>
      <c r="E916" s="469">
        <v>1</v>
      </c>
      <c r="F916" s="470">
        <v>0</v>
      </c>
      <c r="G916">
        <v>1</v>
      </c>
      <c r="H916">
        <v>1</v>
      </c>
      <c r="I916" s="471">
        <f t="shared" si="82"/>
        <v>0.32845968612834514</v>
      </c>
      <c r="J916" s="152">
        <v>3.8473756479098807E-2</v>
      </c>
      <c r="K916" s="152">
        <v>0.39358026214566905</v>
      </c>
      <c r="L916" s="152">
        <v>0.53857526864315253</v>
      </c>
      <c r="M916" s="152">
        <v>0.3432094572454602</v>
      </c>
      <c r="N916" s="471">
        <f t="shared" si="83"/>
        <v>0.32845968612834514</v>
      </c>
      <c r="O916" s="152">
        <v>3.8473756479098807E-2</v>
      </c>
      <c r="P916" s="152">
        <v>0.39358026214566905</v>
      </c>
      <c r="Q916" s="152">
        <v>0.53857526864315253</v>
      </c>
      <c r="R916" s="152">
        <v>0.3432094572454602</v>
      </c>
      <c r="S916" s="152">
        <v>0.03</v>
      </c>
      <c r="T916" s="152">
        <v>0</v>
      </c>
      <c r="U916" s="473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4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5" t="s">
        <v>1313</v>
      </c>
      <c r="D917" t="s">
        <v>154</v>
      </c>
      <c r="E917" s="476">
        <v>3</v>
      </c>
      <c r="F917" s="470">
        <v>24</v>
      </c>
      <c r="G917">
        <v>1</v>
      </c>
      <c r="H917">
        <v>1</v>
      </c>
      <c r="I917" s="471">
        <f t="shared" si="82"/>
        <v>0.47039166666666665</v>
      </c>
      <c r="J917" s="472">
        <v>0.36503333333333332</v>
      </c>
      <c r="K917" s="472">
        <v>0.44336666666666663</v>
      </c>
      <c r="L917" s="472">
        <v>0.58906666666666663</v>
      </c>
      <c r="M917" s="472">
        <v>0.48410000000000003</v>
      </c>
      <c r="N917" s="471">
        <f t="shared" si="83"/>
        <v>0.47039166666666665</v>
      </c>
      <c r="O917" s="472">
        <v>0.36503333333333332</v>
      </c>
      <c r="P917" s="472">
        <v>0.44336666666666663</v>
      </c>
      <c r="Q917" s="472">
        <v>0.58906666666666663</v>
      </c>
      <c r="R917" s="472">
        <v>0.48410000000000003</v>
      </c>
      <c r="S917" s="152">
        <v>0.01</v>
      </c>
      <c r="T917" s="152">
        <v>0.02</v>
      </c>
      <c r="U917" s="477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4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5" t="s">
        <v>1314</v>
      </c>
      <c r="D918" t="s">
        <v>154</v>
      </c>
      <c r="E918" s="476">
        <v>3</v>
      </c>
      <c r="F918" s="470">
        <v>28</v>
      </c>
      <c r="G918">
        <v>1</v>
      </c>
      <c r="H918">
        <v>1</v>
      </c>
      <c r="I918" s="471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1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2">
        <v>0.04</v>
      </c>
      <c r="T918" s="152">
        <v>0</v>
      </c>
      <c r="U918" s="477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4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5" t="s">
        <v>1315</v>
      </c>
      <c r="D919" t="s">
        <v>154</v>
      </c>
      <c r="E919" s="476">
        <v>3</v>
      </c>
      <c r="F919" s="470">
        <v>28</v>
      </c>
      <c r="G919">
        <v>1</v>
      </c>
      <c r="H919">
        <v>1</v>
      </c>
      <c r="I919" s="471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1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2">
        <v>0.04</v>
      </c>
      <c r="T919" s="152">
        <v>0</v>
      </c>
      <c r="U919" s="477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4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5" t="s">
        <v>1316</v>
      </c>
      <c r="D920" t="s">
        <v>154</v>
      </c>
      <c r="E920" s="476">
        <v>3</v>
      </c>
      <c r="F920" s="470">
        <v>29.835000000000001</v>
      </c>
      <c r="G920">
        <v>1</v>
      </c>
      <c r="H920">
        <v>1</v>
      </c>
      <c r="I920" s="471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1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2">
        <v>0.04</v>
      </c>
      <c r="T920" s="152">
        <v>0</v>
      </c>
      <c r="U920" s="477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4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8" t="s">
        <v>1317</v>
      </c>
      <c r="D921" t="s">
        <v>148</v>
      </c>
      <c r="E921" s="469">
        <v>1</v>
      </c>
      <c r="F921" s="470">
        <v>73</v>
      </c>
      <c r="G921">
        <v>1</v>
      </c>
      <c r="H921">
        <v>1</v>
      </c>
      <c r="I921" s="471">
        <f t="shared" si="82"/>
        <v>0.32845968612834514</v>
      </c>
      <c r="J921" s="152">
        <v>3.8473756479098807E-2</v>
      </c>
      <c r="K921" s="152">
        <v>0.39358026214566905</v>
      </c>
      <c r="L921" s="152">
        <v>0.53857526864315253</v>
      </c>
      <c r="M921" s="152">
        <v>0.3432094572454602</v>
      </c>
      <c r="N921" s="471">
        <f t="shared" si="83"/>
        <v>0.32845968612834514</v>
      </c>
      <c r="O921" s="152">
        <v>3.8473756479098807E-2</v>
      </c>
      <c r="P921" s="152">
        <v>0.39358026214566905</v>
      </c>
      <c r="Q921" s="152">
        <v>0.53857526864315253</v>
      </c>
      <c r="R921" s="152">
        <v>0.3432094572454602</v>
      </c>
      <c r="S921" s="152">
        <v>0.03</v>
      </c>
      <c r="T921" s="152">
        <v>0</v>
      </c>
      <c r="U921" s="473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4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8" t="s">
        <v>1318</v>
      </c>
      <c r="D922" t="s">
        <v>148</v>
      </c>
      <c r="E922" s="469">
        <v>1</v>
      </c>
      <c r="F922" s="470">
        <v>0</v>
      </c>
      <c r="G922">
        <v>1</v>
      </c>
      <c r="H922">
        <v>1</v>
      </c>
      <c r="I922" s="471">
        <f t="shared" si="82"/>
        <v>0.32845968612834514</v>
      </c>
      <c r="J922" s="152">
        <v>3.8473756479098807E-2</v>
      </c>
      <c r="K922" s="152">
        <v>0.39358026214566905</v>
      </c>
      <c r="L922" s="152">
        <v>0.53857526864315253</v>
      </c>
      <c r="M922" s="152">
        <v>0.3432094572454602</v>
      </c>
      <c r="N922" s="471">
        <f t="shared" si="83"/>
        <v>0.32845968612834514</v>
      </c>
      <c r="O922" s="152">
        <v>3.8473756479098807E-2</v>
      </c>
      <c r="P922" s="152">
        <v>0.39358026214566905</v>
      </c>
      <c r="Q922" s="152">
        <v>0.53857526864315253</v>
      </c>
      <c r="R922" s="152">
        <v>0.3432094572454602</v>
      </c>
      <c r="S922" s="152">
        <v>0.03</v>
      </c>
      <c r="T922" s="152">
        <v>0</v>
      </c>
      <c r="U922" s="473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4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8" t="s">
        <v>1319</v>
      </c>
      <c r="D923" t="s">
        <v>154</v>
      </c>
      <c r="E923" s="469">
        <v>3</v>
      </c>
      <c r="F923" s="470">
        <v>13.2</v>
      </c>
      <c r="G923">
        <v>1</v>
      </c>
      <c r="H923">
        <v>1</v>
      </c>
      <c r="I923" s="471">
        <f t="shared" si="82"/>
        <v>0.32845968612834514</v>
      </c>
      <c r="J923" s="152">
        <v>3.8473756479098807E-2</v>
      </c>
      <c r="K923" s="152">
        <v>0.39358026214566905</v>
      </c>
      <c r="L923" s="152">
        <v>0.53857526864315253</v>
      </c>
      <c r="M923" s="152">
        <v>0.3432094572454602</v>
      </c>
      <c r="N923" s="471">
        <f t="shared" si="83"/>
        <v>0.32845968612834514</v>
      </c>
      <c r="O923" s="152">
        <v>3.8473756479098807E-2</v>
      </c>
      <c r="P923" s="152">
        <v>0.39358026214566905</v>
      </c>
      <c r="Q923" s="152">
        <v>0.53857526864315253</v>
      </c>
      <c r="R923" s="152">
        <v>0.3432094572454602</v>
      </c>
      <c r="S923" s="152">
        <v>0.03</v>
      </c>
      <c r="T923" s="152">
        <v>0</v>
      </c>
      <c r="U923" s="473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4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5" t="s">
        <v>1320</v>
      </c>
      <c r="D924" t="s">
        <v>154</v>
      </c>
      <c r="E924" s="476">
        <v>3</v>
      </c>
      <c r="F924" s="470">
        <v>21</v>
      </c>
      <c r="G924">
        <v>1</v>
      </c>
      <c r="H924">
        <v>1</v>
      </c>
      <c r="I924" s="471">
        <f t="shared" si="82"/>
        <v>0.47039166666666665</v>
      </c>
      <c r="J924" s="472">
        <v>0.36503333333333332</v>
      </c>
      <c r="K924" s="472">
        <v>0.44336666666666663</v>
      </c>
      <c r="L924" s="472">
        <v>0.58906666666666663</v>
      </c>
      <c r="M924" s="472">
        <v>0.48410000000000003</v>
      </c>
      <c r="N924" s="471">
        <f t="shared" si="83"/>
        <v>0.47039166666666665</v>
      </c>
      <c r="O924" s="472">
        <v>0.36503333333333332</v>
      </c>
      <c r="P924" s="472">
        <v>0.44336666666666663</v>
      </c>
      <c r="Q924" s="472">
        <v>0.58906666666666663</v>
      </c>
      <c r="R924" s="472">
        <v>0.48410000000000003</v>
      </c>
      <c r="S924" s="152">
        <v>0.01</v>
      </c>
      <c r="T924" s="152">
        <v>0.02</v>
      </c>
      <c r="U924" s="477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4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5" t="s">
        <v>1321</v>
      </c>
      <c r="D925" t="s">
        <v>154</v>
      </c>
      <c r="E925" s="476">
        <v>3</v>
      </c>
      <c r="F925" s="470">
        <v>21</v>
      </c>
      <c r="G925">
        <v>1</v>
      </c>
      <c r="H925">
        <v>1</v>
      </c>
      <c r="I925" s="471">
        <f t="shared" si="82"/>
        <v>0.47039166666666665</v>
      </c>
      <c r="J925" s="472">
        <v>0.36503333333333332</v>
      </c>
      <c r="K925" s="472">
        <v>0.44336666666666663</v>
      </c>
      <c r="L925" s="472">
        <v>0.58906666666666663</v>
      </c>
      <c r="M925" s="472">
        <v>0.48410000000000003</v>
      </c>
      <c r="N925" s="471">
        <f t="shared" si="83"/>
        <v>0.47039166666666665</v>
      </c>
      <c r="O925" s="472">
        <v>0.36503333333333332</v>
      </c>
      <c r="P925" s="472">
        <v>0.44336666666666663</v>
      </c>
      <c r="Q925" s="472">
        <v>0.58906666666666663</v>
      </c>
      <c r="R925" s="472">
        <v>0.48410000000000003</v>
      </c>
      <c r="S925" s="152">
        <v>0.01</v>
      </c>
      <c r="T925" s="152">
        <v>0.02</v>
      </c>
      <c r="U925" s="477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4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5" t="s">
        <v>1322</v>
      </c>
      <c r="D926" t="s">
        <v>154</v>
      </c>
      <c r="E926" s="476">
        <v>3</v>
      </c>
      <c r="F926" s="470">
        <v>9</v>
      </c>
      <c r="G926">
        <v>1</v>
      </c>
      <c r="H926">
        <v>1</v>
      </c>
      <c r="I926" s="471">
        <f t="shared" si="82"/>
        <v>0.47039166666666665</v>
      </c>
      <c r="J926" s="472">
        <v>0.36503333333333332</v>
      </c>
      <c r="K926" s="472">
        <v>0.44336666666666663</v>
      </c>
      <c r="L926" s="472">
        <v>0.58906666666666663</v>
      </c>
      <c r="M926" s="472">
        <v>0.48410000000000003</v>
      </c>
      <c r="N926" s="471">
        <f t="shared" si="83"/>
        <v>0.47039166666666665</v>
      </c>
      <c r="O926" s="472">
        <v>0.36503333333333332</v>
      </c>
      <c r="P926" s="472">
        <v>0.44336666666666663</v>
      </c>
      <c r="Q926" s="472">
        <v>0.58906666666666663</v>
      </c>
      <c r="R926" s="472">
        <v>0.48410000000000003</v>
      </c>
      <c r="S926" s="152">
        <v>0.01</v>
      </c>
      <c r="T926" s="152">
        <v>0.02</v>
      </c>
      <c r="U926" s="477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4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5" t="s">
        <v>1323</v>
      </c>
      <c r="D927" t="s">
        <v>154</v>
      </c>
      <c r="E927" s="476">
        <v>3</v>
      </c>
      <c r="F927" s="470">
        <v>21</v>
      </c>
      <c r="G927">
        <v>1</v>
      </c>
      <c r="H927">
        <v>1</v>
      </c>
      <c r="I927" s="471">
        <f t="shared" si="82"/>
        <v>0.47039166666666665</v>
      </c>
      <c r="J927" s="472">
        <v>0.36503333333333332</v>
      </c>
      <c r="K927" s="472">
        <v>0.44336666666666663</v>
      </c>
      <c r="L927" s="472">
        <v>0.58906666666666663</v>
      </c>
      <c r="M927" s="472">
        <v>0.48410000000000003</v>
      </c>
      <c r="N927" s="471">
        <f t="shared" si="83"/>
        <v>0.47039166666666665</v>
      </c>
      <c r="O927" s="472">
        <v>0.36503333333333332</v>
      </c>
      <c r="P927" s="472">
        <v>0.44336666666666663</v>
      </c>
      <c r="Q927" s="472">
        <v>0.58906666666666663</v>
      </c>
      <c r="R927" s="472">
        <v>0.48410000000000003</v>
      </c>
      <c r="S927" s="152">
        <v>0.01</v>
      </c>
      <c r="T927" s="152">
        <v>0.02</v>
      </c>
      <c r="U927" s="477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4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8" t="s">
        <v>1324</v>
      </c>
      <c r="D928" t="s">
        <v>154</v>
      </c>
      <c r="E928" s="469">
        <v>3</v>
      </c>
      <c r="F928" s="470">
        <v>0</v>
      </c>
      <c r="G928">
        <v>1</v>
      </c>
      <c r="H928">
        <v>1</v>
      </c>
      <c r="I928" s="471">
        <f t="shared" si="82"/>
        <v>0.32845968612834514</v>
      </c>
      <c r="J928" s="152">
        <v>3.8473756479098807E-2</v>
      </c>
      <c r="K928" s="152">
        <v>0.39358026214566905</v>
      </c>
      <c r="L928" s="152">
        <v>0.53857526864315253</v>
      </c>
      <c r="M928" s="152">
        <v>0.3432094572454602</v>
      </c>
      <c r="N928" s="471">
        <f t="shared" si="83"/>
        <v>0.32845968612834514</v>
      </c>
      <c r="O928" s="152">
        <v>3.8473756479098807E-2</v>
      </c>
      <c r="P928" s="152">
        <v>0.39358026214566905</v>
      </c>
      <c r="Q928" s="152">
        <v>0.53857526864315253</v>
      </c>
      <c r="R928" s="152">
        <v>0.3432094572454602</v>
      </c>
      <c r="S928" s="152">
        <v>0.03</v>
      </c>
      <c r="T928" s="152">
        <v>0</v>
      </c>
      <c r="U928" s="473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4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8" t="s">
        <v>1325</v>
      </c>
      <c r="D929" t="s">
        <v>148</v>
      </c>
      <c r="E929" s="469">
        <v>1</v>
      </c>
      <c r="F929" s="470">
        <v>11.4</v>
      </c>
      <c r="G929">
        <v>1</v>
      </c>
      <c r="H929">
        <v>1</v>
      </c>
      <c r="I929" s="471">
        <f t="shared" si="82"/>
        <v>0.32845968612834514</v>
      </c>
      <c r="J929" s="152">
        <v>3.8473756479098807E-2</v>
      </c>
      <c r="K929" s="152">
        <v>0.39358026214566905</v>
      </c>
      <c r="L929" s="152">
        <v>0.53857526864315253</v>
      </c>
      <c r="M929" s="152">
        <v>0.3432094572454602</v>
      </c>
      <c r="N929" s="471">
        <f t="shared" si="83"/>
        <v>0.32845968612834514</v>
      </c>
      <c r="O929" s="152">
        <v>3.8473756479098807E-2</v>
      </c>
      <c r="P929" s="152">
        <v>0.39358026214566905</v>
      </c>
      <c r="Q929" s="152">
        <v>0.53857526864315253</v>
      </c>
      <c r="R929" s="152">
        <v>0.3432094572454602</v>
      </c>
      <c r="S929" s="152">
        <v>0.03</v>
      </c>
      <c r="T929" s="152">
        <v>0</v>
      </c>
      <c r="U929" s="473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4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8" t="s">
        <v>1326</v>
      </c>
      <c r="D930" t="s">
        <v>148</v>
      </c>
      <c r="E930" s="469">
        <v>1</v>
      </c>
      <c r="F930" s="470">
        <v>0</v>
      </c>
      <c r="G930">
        <v>1</v>
      </c>
      <c r="H930">
        <v>1</v>
      </c>
      <c r="I930" s="471">
        <f t="shared" si="82"/>
        <v>0.32845968612834514</v>
      </c>
      <c r="J930" s="152">
        <v>3.8473756479098807E-2</v>
      </c>
      <c r="K930" s="152">
        <v>0.39358026214566905</v>
      </c>
      <c r="L930" s="152">
        <v>0.53857526864315253</v>
      </c>
      <c r="M930" s="152">
        <v>0.3432094572454602</v>
      </c>
      <c r="N930" s="471">
        <f t="shared" si="83"/>
        <v>0.32845968612834514</v>
      </c>
      <c r="O930" s="152">
        <v>3.8473756479098807E-2</v>
      </c>
      <c r="P930" s="152">
        <v>0.39358026214566905</v>
      </c>
      <c r="Q930" s="152">
        <v>0.53857526864315253</v>
      </c>
      <c r="R930" s="152">
        <v>0.3432094572454602</v>
      </c>
      <c r="S930" s="152">
        <v>0.03</v>
      </c>
      <c r="T930" s="152">
        <v>0</v>
      </c>
      <c r="U930" s="473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4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5" t="s">
        <v>1327</v>
      </c>
      <c r="D931" t="s">
        <v>154</v>
      </c>
      <c r="E931" s="476">
        <v>3</v>
      </c>
      <c r="F931" s="470">
        <v>16.2</v>
      </c>
      <c r="G931">
        <v>1</v>
      </c>
      <c r="H931">
        <v>1</v>
      </c>
      <c r="I931" s="471">
        <f t="shared" si="82"/>
        <v>0.47039166666666665</v>
      </c>
      <c r="J931" s="472">
        <v>0.36503333333333332</v>
      </c>
      <c r="K931" s="472">
        <v>0.44336666666666663</v>
      </c>
      <c r="L931" s="472">
        <v>0.58906666666666663</v>
      </c>
      <c r="M931" s="472">
        <v>0.48410000000000003</v>
      </c>
      <c r="N931" s="471">
        <f t="shared" si="83"/>
        <v>0.47039166666666665</v>
      </c>
      <c r="O931" s="472">
        <v>0.36503333333333332</v>
      </c>
      <c r="P931" s="472">
        <v>0.44336666666666663</v>
      </c>
      <c r="Q931" s="472">
        <v>0.58906666666666663</v>
      </c>
      <c r="R931" s="472">
        <v>0.48410000000000003</v>
      </c>
      <c r="S931" s="152">
        <v>0.01</v>
      </c>
      <c r="T931" s="152">
        <v>0.02</v>
      </c>
      <c r="U931" s="477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4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5" t="s">
        <v>1328</v>
      </c>
      <c r="D932" t="s">
        <v>154</v>
      </c>
      <c r="E932" s="476">
        <v>3</v>
      </c>
      <c r="F932" s="470">
        <v>30</v>
      </c>
      <c r="G932">
        <v>1</v>
      </c>
      <c r="H932">
        <v>1</v>
      </c>
      <c r="I932" s="471">
        <f t="shared" si="82"/>
        <v>0.47039166666666665</v>
      </c>
      <c r="J932" s="472">
        <v>0.36503333333333332</v>
      </c>
      <c r="K932" s="472">
        <v>0.44336666666666663</v>
      </c>
      <c r="L932" s="472">
        <v>0.58906666666666663</v>
      </c>
      <c r="M932" s="472">
        <v>0.48410000000000003</v>
      </c>
      <c r="N932" s="471">
        <f t="shared" si="83"/>
        <v>0.47039166666666665</v>
      </c>
      <c r="O932" s="472">
        <v>0.36503333333333332</v>
      </c>
      <c r="P932" s="472">
        <v>0.44336666666666663</v>
      </c>
      <c r="Q932" s="472">
        <v>0.58906666666666663</v>
      </c>
      <c r="R932" s="472">
        <v>0.48410000000000003</v>
      </c>
      <c r="S932" s="152">
        <v>0.01</v>
      </c>
      <c r="T932" s="152">
        <v>0.02</v>
      </c>
      <c r="U932" s="477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4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5" t="s">
        <v>1329</v>
      </c>
      <c r="D933" t="s">
        <v>154</v>
      </c>
      <c r="E933" s="476">
        <v>3</v>
      </c>
      <c r="F933" s="470">
        <v>18.899999999999999</v>
      </c>
      <c r="G933">
        <v>1</v>
      </c>
      <c r="H933">
        <v>1</v>
      </c>
      <c r="I933" s="471">
        <f t="shared" si="82"/>
        <v>0.47039166666666665</v>
      </c>
      <c r="J933" s="472">
        <v>0.36503333333333332</v>
      </c>
      <c r="K933" s="472">
        <v>0.44336666666666663</v>
      </c>
      <c r="L933" s="472">
        <v>0.58906666666666663</v>
      </c>
      <c r="M933" s="472">
        <v>0.48410000000000003</v>
      </c>
      <c r="N933" s="471">
        <f t="shared" si="83"/>
        <v>0.47039166666666665</v>
      </c>
      <c r="O933" s="472">
        <v>0.36503333333333332</v>
      </c>
      <c r="P933" s="472">
        <v>0.44336666666666663</v>
      </c>
      <c r="Q933" s="472">
        <v>0.58906666666666663</v>
      </c>
      <c r="R933" s="472">
        <v>0.48410000000000003</v>
      </c>
      <c r="S933" s="152">
        <v>0.01</v>
      </c>
      <c r="T933" s="152">
        <v>0.02</v>
      </c>
      <c r="U933" s="477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4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5" t="s">
        <v>1330</v>
      </c>
      <c r="D934" t="s">
        <v>154</v>
      </c>
      <c r="E934" s="476">
        <v>3</v>
      </c>
      <c r="F934" s="470">
        <v>6</v>
      </c>
      <c r="G934">
        <v>1</v>
      </c>
      <c r="H934">
        <v>1</v>
      </c>
      <c r="I934" s="471">
        <f t="shared" si="82"/>
        <v>0.47039166666666665</v>
      </c>
      <c r="J934" s="472">
        <v>0.36503333333333332</v>
      </c>
      <c r="K934" s="472">
        <v>0.44336666666666663</v>
      </c>
      <c r="L934" s="472">
        <v>0.58906666666666663</v>
      </c>
      <c r="M934" s="472">
        <v>0.48410000000000003</v>
      </c>
      <c r="N934" s="471">
        <f t="shared" si="83"/>
        <v>0.47039166666666665</v>
      </c>
      <c r="O934" s="472">
        <v>0.36503333333333332</v>
      </c>
      <c r="P934" s="472">
        <v>0.44336666666666663</v>
      </c>
      <c r="Q934" s="472">
        <v>0.58906666666666663</v>
      </c>
      <c r="R934" s="472">
        <v>0.48410000000000003</v>
      </c>
      <c r="S934" s="152">
        <v>0.01</v>
      </c>
      <c r="T934" s="152">
        <v>0.02</v>
      </c>
      <c r="U934" s="477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4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5" t="s">
        <v>1331</v>
      </c>
      <c r="D935" t="s">
        <v>154</v>
      </c>
      <c r="E935" s="476">
        <v>3</v>
      </c>
      <c r="F935" s="470">
        <v>9</v>
      </c>
      <c r="G935">
        <v>1</v>
      </c>
      <c r="H935">
        <v>1</v>
      </c>
      <c r="I935" s="471">
        <f t="shared" si="82"/>
        <v>0.47039166666666665</v>
      </c>
      <c r="J935" s="472">
        <v>0.36503333333333332</v>
      </c>
      <c r="K935" s="472">
        <v>0.44336666666666663</v>
      </c>
      <c r="L935" s="472">
        <v>0.58906666666666663</v>
      </c>
      <c r="M935" s="472">
        <v>0.48410000000000003</v>
      </c>
      <c r="N935" s="471">
        <f t="shared" si="83"/>
        <v>0.47039166666666665</v>
      </c>
      <c r="O935" s="472">
        <v>0.36503333333333332</v>
      </c>
      <c r="P935" s="472">
        <v>0.44336666666666663</v>
      </c>
      <c r="Q935" s="472">
        <v>0.58906666666666663</v>
      </c>
      <c r="R935" s="472">
        <v>0.48410000000000003</v>
      </c>
      <c r="S935" s="152">
        <v>0.01</v>
      </c>
      <c r="T935" s="152">
        <v>0.02</v>
      </c>
      <c r="U935" s="477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4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5" t="s">
        <v>1332</v>
      </c>
      <c r="D936" t="s">
        <v>154</v>
      </c>
      <c r="E936" s="476">
        <v>3</v>
      </c>
      <c r="F936" s="470">
        <v>9</v>
      </c>
      <c r="G936">
        <v>1</v>
      </c>
      <c r="H936">
        <v>1</v>
      </c>
      <c r="I936" s="471">
        <f t="shared" si="82"/>
        <v>0.47039166666666665</v>
      </c>
      <c r="J936" s="472">
        <v>0.36503333333333332</v>
      </c>
      <c r="K936" s="472">
        <v>0.44336666666666663</v>
      </c>
      <c r="L936" s="472">
        <v>0.58906666666666663</v>
      </c>
      <c r="M936" s="472">
        <v>0.48410000000000003</v>
      </c>
      <c r="N936" s="471">
        <f t="shared" si="83"/>
        <v>0.47039166666666665</v>
      </c>
      <c r="O936" s="472">
        <v>0.36503333333333332</v>
      </c>
      <c r="P936" s="472">
        <v>0.44336666666666663</v>
      </c>
      <c r="Q936" s="472">
        <v>0.58906666666666663</v>
      </c>
      <c r="R936" s="472">
        <v>0.48410000000000003</v>
      </c>
      <c r="S936" s="152">
        <v>0.01</v>
      </c>
      <c r="T936" s="152">
        <v>0.02</v>
      </c>
      <c r="U936" s="477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4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5" t="s">
        <v>1333</v>
      </c>
      <c r="D937" t="s">
        <v>154</v>
      </c>
      <c r="E937" s="476">
        <v>3</v>
      </c>
      <c r="F937" s="470">
        <v>6</v>
      </c>
      <c r="G937">
        <v>1</v>
      </c>
      <c r="H937">
        <v>1</v>
      </c>
      <c r="I937" s="471">
        <f t="shared" si="82"/>
        <v>0.47039166666666665</v>
      </c>
      <c r="J937" s="472">
        <v>0.36503333333333332</v>
      </c>
      <c r="K937" s="472">
        <v>0.44336666666666663</v>
      </c>
      <c r="L937" s="472">
        <v>0.58906666666666663</v>
      </c>
      <c r="M937" s="472">
        <v>0.48410000000000003</v>
      </c>
      <c r="N937" s="471">
        <f t="shared" si="83"/>
        <v>0.47039166666666665</v>
      </c>
      <c r="O937" s="472">
        <v>0.36503333333333332</v>
      </c>
      <c r="P937" s="472">
        <v>0.44336666666666663</v>
      </c>
      <c r="Q937" s="472">
        <v>0.58906666666666663</v>
      </c>
      <c r="R937" s="472">
        <v>0.48410000000000003</v>
      </c>
      <c r="S937" s="152">
        <v>0.01</v>
      </c>
      <c r="T937" s="152">
        <v>0.02</v>
      </c>
      <c r="U937" s="477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4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5" t="s">
        <v>1334</v>
      </c>
      <c r="D938" t="s">
        <v>154</v>
      </c>
      <c r="E938" s="476">
        <v>3</v>
      </c>
      <c r="F938" s="470">
        <v>12</v>
      </c>
      <c r="G938">
        <v>1</v>
      </c>
      <c r="H938">
        <v>1</v>
      </c>
      <c r="I938" s="471">
        <f t="shared" si="82"/>
        <v>0.47039166666666665</v>
      </c>
      <c r="J938" s="472">
        <v>0.36503333333333332</v>
      </c>
      <c r="K938" s="472">
        <v>0.44336666666666663</v>
      </c>
      <c r="L938" s="472">
        <v>0.58906666666666663</v>
      </c>
      <c r="M938" s="472">
        <v>0.48410000000000003</v>
      </c>
      <c r="N938" s="471">
        <f t="shared" si="83"/>
        <v>0.47039166666666665</v>
      </c>
      <c r="O938" s="472">
        <v>0.36503333333333332</v>
      </c>
      <c r="P938" s="472">
        <v>0.44336666666666663</v>
      </c>
      <c r="Q938" s="472">
        <v>0.58906666666666663</v>
      </c>
      <c r="R938" s="472">
        <v>0.48410000000000003</v>
      </c>
      <c r="S938" s="152">
        <v>0.01</v>
      </c>
      <c r="T938" s="152">
        <v>0.02</v>
      </c>
      <c r="U938" s="477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4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5" t="s">
        <v>1335</v>
      </c>
      <c r="D939" t="s">
        <v>154</v>
      </c>
      <c r="E939" s="476">
        <v>3</v>
      </c>
      <c r="F939" s="470">
        <v>6</v>
      </c>
      <c r="G939">
        <v>1</v>
      </c>
      <c r="H939">
        <v>1</v>
      </c>
      <c r="I939" s="471">
        <f t="shared" si="82"/>
        <v>0.47039166666666665</v>
      </c>
      <c r="J939" s="472">
        <v>0.36503333333333332</v>
      </c>
      <c r="K939" s="472">
        <v>0.44336666666666663</v>
      </c>
      <c r="L939" s="472">
        <v>0.58906666666666663</v>
      </c>
      <c r="M939" s="472">
        <v>0.48410000000000003</v>
      </c>
      <c r="N939" s="471">
        <f t="shared" si="83"/>
        <v>0.47039166666666665</v>
      </c>
      <c r="O939" s="472">
        <v>0.36503333333333332</v>
      </c>
      <c r="P939" s="472">
        <v>0.44336666666666663</v>
      </c>
      <c r="Q939" s="472">
        <v>0.58906666666666663</v>
      </c>
      <c r="R939" s="472">
        <v>0.48410000000000003</v>
      </c>
      <c r="S939" s="152">
        <v>0.01</v>
      </c>
      <c r="T939" s="152">
        <v>0.02</v>
      </c>
      <c r="U939" s="477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4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5" t="s">
        <v>1336</v>
      </c>
      <c r="D940" t="s">
        <v>154</v>
      </c>
      <c r="E940" s="476">
        <v>3</v>
      </c>
      <c r="F940" s="470">
        <v>8.1</v>
      </c>
      <c r="G940">
        <v>1</v>
      </c>
      <c r="H940">
        <v>1</v>
      </c>
      <c r="I940" s="471">
        <f t="shared" si="82"/>
        <v>0.47039166666666665</v>
      </c>
      <c r="J940" s="472">
        <v>0.36503333333333332</v>
      </c>
      <c r="K940" s="472">
        <v>0.44336666666666663</v>
      </c>
      <c r="L940" s="472">
        <v>0.58906666666666663</v>
      </c>
      <c r="M940" s="472">
        <v>0.48410000000000003</v>
      </c>
      <c r="N940" s="471">
        <f t="shared" si="83"/>
        <v>0.47039166666666665</v>
      </c>
      <c r="O940" s="472">
        <v>0.36503333333333332</v>
      </c>
      <c r="P940" s="472">
        <v>0.44336666666666663</v>
      </c>
      <c r="Q940" s="472">
        <v>0.58906666666666663</v>
      </c>
      <c r="R940" s="472">
        <v>0.48410000000000003</v>
      </c>
      <c r="S940" s="152">
        <v>0.01</v>
      </c>
      <c r="T940" s="152">
        <v>0.02</v>
      </c>
      <c r="U940" s="477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4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5" t="s">
        <v>1337</v>
      </c>
      <c r="D941" t="s">
        <v>154</v>
      </c>
      <c r="E941" s="476">
        <v>3</v>
      </c>
      <c r="F941" s="470">
        <v>28</v>
      </c>
      <c r="G941">
        <v>1</v>
      </c>
      <c r="H941">
        <v>1</v>
      </c>
      <c r="I941" s="471">
        <f t="shared" si="82"/>
        <v>0.47039166666666665</v>
      </c>
      <c r="J941" s="472">
        <v>0.36503333333333332</v>
      </c>
      <c r="K941" s="472">
        <v>0.44336666666666663</v>
      </c>
      <c r="L941" s="472">
        <v>0.58906666666666663</v>
      </c>
      <c r="M941" s="472">
        <v>0.48410000000000003</v>
      </c>
      <c r="N941" s="471">
        <f t="shared" si="83"/>
        <v>0.47039166666666665</v>
      </c>
      <c r="O941" s="472">
        <v>0.36503333333333332</v>
      </c>
      <c r="P941" s="472">
        <v>0.44336666666666663</v>
      </c>
      <c r="Q941" s="472">
        <v>0.58906666666666663</v>
      </c>
      <c r="R941" s="472">
        <v>0.48410000000000003</v>
      </c>
      <c r="S941" s="152">
        <v>0.01</v>
      </c>
      <c r="T941" s="152">
        <v>0.02</v>
      </c>
      <c r="U941" s="477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4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5" t="s">
        <v>1338</v>
      </c>
      <c r="D942" t="s">
        <v>154</v>
      </c>
      <c r="E942" s="476">
        <v>3</v>
      </c>
      <c r="F942" s="470">
        <v>30</v>
      </c>
      <c r="G942">
        <v>1</v>
      </c>
      <c r="H942">
        <v>1</v>
      </c>
      <c r="I942" s="471">
        <f t="shared" si="82"/>
        <v>0.47039166666666665</v>
      </c>
      <c r="J942" s="472">
        <v>0.36503333333333332</v>
      </c>
      <c r="K942" s="472">
        <v>0.44336666666666663</v>
      </c>
      <c r="L942" s="472">
        <v>0.58906666666666663</v>
      </c>
      <c r="M942" s="472">
        <v>0.48410000000000003</v>
      </c>
      <c r="N942" s="471">
        <f t="shared" si="83"/>
        <v>0.47039166666666665</v>
      </c>
      <c r="O942" s="472">
        <v>0.36503333333333332</v>
      </c>
      <c r="P942" s="472">
        <v>0.44336666666666663</v>
      </c>
      <c r="Q942" s="472">
        <v>0.58906666666666663</v>
      </c>
      <c r="R942" s="472">
        <v>0.48410000000000003</v>
      </c>
      <c r="S942" s="152">
        <v>0.01</v>
      </c>
      <c r="T942" s="152">
        <v>0.02</v>
      </c>
      <c r="U942" s="477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4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5" t="s">
        <v>1339</v>
      </c>
      <c r="D943" t="s">
        <v>154</v>
      </c>
      <c r="E943" s="476">
        <v>3</v>
      </c>
      <c r="F943" s="470">
        <v>26</v>
      </c>
      <c r="G943">
        <v>1</v>
      </c>
      <c r="H943">
        <v>1</v>
      </c>
      <c r="I943" s="471">
        <f t="shared" si="82"/>
        <v>0.47039166666666665</v>
      </c>
      <c r="J943" s="472">
        <v>0.36503333333333332</v>
      </c>
      <c r="K943" s="472">
        <v>0.44336666666666663</v>
      </c>
      <c r="L943" s="472">
        <v>0.58906666666666663</v>
      </c>
      <c r="M943" s="472">
        <v>0.48410000000000003</v>
      </c>
      <c r="N943" s="471">
        <f t="shared" si="83"/>
        <v>0.47039166666666665</v>
      </c>
      <c r="O943" s="472">
        <v>0.36503333333333332</v>
      </c>
      <c r="P943" s="472">
        <v>0.44336666666666663</v>
      </c>
      <c r="Q943" s="472">
        <v>0.58906666666666663</v>
      </c>
      <c r="R943" s="472">
        <v>0.48410000000000003</v>
      </c>
      <c r="S943" s="152">
        <v>0.01</v>
      </c>
      <c r="T943" s="152">
        <v>0.02</v>
      </c>
      <c r="U943" s="477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4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5" t="s">
        <v>1340</v>
      </c>
      <c r="D944" t="s">
        <v>154</v>
      </c>
      <c r="E944" s="476">
        <v>3</v>
      </c>
      <c r="F944" s="470">
        <v>18</v>
      </c>
      <c r="G944">
        <v>1</v>
      </c>
      <c r="H944">
        <v>1</v>
      </c>
      <c r="I944" s="471">
        <f t="shared" si="82"/>
        <v>0.47039166666666665</v>
      </c>
      <c r="J944" s="472">
        <v>0.36503333333333332</v>
      </c>
      <c r="K944" s="472">
        <v>0.44336666666666663</v>
      </c>
      <c r="L944" s="472">
        <v>0.58906666666666663</v>
      </c>
      <c r="M944" s="472">
        <v>0.48410000000000003</v>
      </c>
      <c r="N944" s="471">
        <f t="shared" si="83"/>
        <v>0.47039166666666665</v>
      </c>
      <c r="O944" s="472">
        <v>0.36503333333333332</v>
      </c>
      <c r="P944" s="472">
        <v>0.44336666666666663</v>
      </c>
      <c r="Q944" s="472">
        <v>0.58906666666666663</v>
      </c>
      <c r="R944" s="472">
        <v>0.48410000000000003</v>
      </c>
      <c r="S944" s="152">
        <v>0.01</v>
      </c>
      <c r="T944" s="152">
        <v>0.02</v>
      </c>
      <c r="U944" s="477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4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5" t="s">
        <v>1341</v>
      </c>
      <c r="D945" t="s">
        <v>154</v>
      </c>
      <c r="E945" s="476">
        <v>3</v>
      </c>
      <c r="F945" s="470">
        <v>18</v>
      </c>
      <c r="G945">
        <v>1</v>
      </c>
      <c r="H945">
        <v>1</v>
      </c>
      <c r="I945" s="471">
        <f t="shared" si="82"/>
        <v>0.47039166666666665</v>
      </c>
      <c r="J945" s="472">
        <v>0.36503333333333332</v>
      </c>
      <c r="K945" s="472">
        <v>0.44336666666666663</v>
      </c>
      <c r="L945" s="472">
        <v>0.58906666666666663</v>
      </c>
      <c r="M945" s="472">
        <v>0.48410000000000003</v>
      </c>
      <c r="N945" s="471">
        <f t="shared" si="83"/>
        <v>0.47039166666666665</v>
      </c>
      <c r="O945" s="472">
        <v>0.36503333333333332</v>
      </c>
      <c r="P945" s="472">
        <v>0.44336666666666663</v>
      </c>
      <c r="Q945" s="472">
        <v>0.58906666666666663</v>
      </c>
      <c r="R945" s="472">
        <v>0.48410000000000003</v>
      </c>
      <c r="S945" s="152">
        <v>0.01</v>
      </c>
      <c r="T945" s="152">
        <v>0.02</v>
      </c>
      <c r="U945" s="477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4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5" t="s">
        <v>1342</v>
      </c>
      <c r="D946" t="s">
        <v>154</v>
      </c>
      <c r="E946" s="476">
        <v>3</v>
      </c>
      <c r="F946" s="470">
        <v>23.1</v>
      </c>
      <c r="G946">
        <v>1</v>
      </c>
      <c r="H946">
        <v>1</v>
      </c>
      <c r="I946" s="471">
        <f t="shared" si="82"/>
        <v>0.47039166666666665</v>
      </c>
      <c r="J946" s="472">
        <v>0.36503333333333332</v>
      </c>
      <c r="K946" s="472">
        <v>0.44336666666666663</v>
      </c>
      <c r="L946" s="472">
        <v>0.58906666666666663</v>
      </c>
      <c r="M946" s="472">
        <v>0.48410000000000003</v>
      </c>
      <c r="N946" s="471">
        <f t="shared" si="83"/>
        <v>0.47039166666666665</v>
      </c>
      <c r="O946" s="472">
        <v>0.36503333333333332</v>
      </c>
      <c r="P946" s="472">
        <v>0.44336666666666663</v>
      </c>
      <c r="Q946" s="472">
        <v>0.58906666666666663</v>
      </c>
      <c r="R946" s="472">
        <v>0.48410000000000003</v>
      </c>
      <c r="S946" s="152">
        <v>0.01</v>
      </c>
      <c r="T946" s="152">
        <v>0.02</v>
      </c>
      <c r="U946" s="477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4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5" t="s">
        <v>1343</v>
      </c>
      <c r="D947" t="s">
        <v>154</v>
      </c>
      <c r="E947" s="476">
        <v>3</v>
      </c>
      <c r="F947" s="470">
        <v>30</v>
      </c>
      <c r="G947">
        <v>1</v>
      </c>
      <c r="H947">
        <v>1</v>
      </c>
      <c r="I947" s="471">
        <f t="shared" si="82"/>
        <v>0.47039166666666665</v>
      </c>
      <c r="J947" s="472">
        <v>0.36503333333333332</v>
      </c>
      <c r="K947" s="472">
        <v>0.44336666666666663</v>
      </c>
      <c r="L947" s="472">
        <v>0.58906666666666663</v>
      </c>
      <c r="M947" s="472">
        <v>0.48410000000000003</v>
      </c>
      <c r="N947" s="471">
        <f t="shared" si="83"/>
        <v>0.47039166666666665</v>
      </c>
      <c r="O947" s="472">
        <v>0.36503333333333332</v>
      </c>
      <c r="P947" s="472">
        <v>0.44336666666666663</v>
      </c>
      <c r="Q947" s="472">
        <v>0.58906666666666663</v>
      </c>
      <c r="R947" s="472">
        <v>0.48410000000000003</v>
      </c>
      <c r="S947" s="152">
        <v>0.01</v>
      </c>
      <c r="T947" s="152">
        <v>0.02</v>
      </c>
      <c r="U947" s="477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4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5" t="s">
        <v>1344</v>
      </c>
      <c r="D948" t="s">
        <v>154</v>
      </c>
      <c r="E948" s="476">
        <v>3</v>
      </c>
      <c r="F948" s="470">
        <v>14.4</v>
      </c>
      <c r="G948">
        <v>1</v>
      </c>
      <c r="H948">
        <v>1</v>
      </c>
      <c r="I948" s="471">
        <f t="shared" si="82"/>
        <v>0.47039166666666665</v>
      </c>
      <c r="J948" s="472">
        <v>0.36503333333333332</v>
      </c>
      <c r="K948" s="472">
        <v>0.44336666666666663</v>
      </c>
      <c r="L948" s="472">
        <v>0.58906666666666663</v>
      </c>
      <c r="M948" s="472">
        <v>0.48410000000000003</v>
      </c>
      <c r="N948" s="471">
        <f t="shared" si="83"/>
        <v>0.47039166666666665</v>
      </c>
      <c r="O948" s="472">
        <v>0.36503333333333332</v>
      </c>
      <c r="P948" s="472">
        <v>0.44336666666666663</v>
      </c>
      <c r="Q948" s="472">
        <v>0.58906666666666663</v>
      </c>
      <c r="R948" s="472">
        <v>0.48410000000000003</v>
      </c>
      <c r="S948" s="152">
        <v>0.01</v>
      </c>
      <c r="T948" s="152">
        <v>0.02</v>
      </c>
      <c r="U948" s="477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4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5" t="s">
        <v>1345</v>
      </c>
      <c r="D949" t="s">
        <v>154</v>
      </c>
      <c r="E949" s="476">
        <v>3</v>
      </c>
      <c r="F949" s="470">
        <v>7.05</v>
      </c>
      <c r="G949">
        <v>1</v>
      </c>
      <c r="H949">
        <v>1</v>
      </c>
      <c r="I949" s="471">
        <f t="shared" si="82"/>
        <v>0.47039166666666665</v>
      </c>
      <c r="J949" s="472">
        <v>0.36503333333333332</v>
      </c>
      <c r="K949" s="472">
        <v>0.44336666666666663</v>
      </c>
      <c r="L949" s="472">
        <v>0.58906666666666663</v>
      </c>
      <c r="M949" s="472">
        <v>0.48410000000000003</v>
      </c>
      <c r="N949" s="471">
        <f t="shared" si="83"/>
        <v>0.47039166666666665</v>
      </c>
      <c r="O949" s="472">
        <v>0.36503333333333332</v>
      </c>
      <c r="P949" s="472">
        <v>0.44336666666666663</v>
      </c>
      <c r="Q949" s="472">
        <v>0.58906666666666663</v>
      </c>
      <c r="R949" s="472">
        <v>0.48410000000000003</v>
      </c>
      <c r="S949" s="152">
        <v>0.01</v>
      </c>
      <c r="T949" s="152">
        <v>0.02</v>
      </c>
      <c r="U949" s="477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4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5" t="s">
        <v>1346</v>
      </c>
      <c r="D950" t="s">
        <v>154</v>
      </c>
      <c r="E950" s="476">
        <v>3</v>
      </c>
      <c r="F950" s="470">
        <v>2.35</v>
      </c>
      <c r="G950">
        <v>1</v>
      </c>
      <c r="H950">
        <v>1</v>
      </c>
      <c r="I950" s="471">
        <f t="shared" si="82"/>
        <v>0.47039166666666665</v>
      </c>
      <c r="J950" s="472">
        <v>0.36503333333333332</v>
      </c>
      <c r="K950" s="472">
        <v>0.44336666666666663</v>
      </c>
      <c r="L950" s="472">
        <v>0.58906666666666663</v>
      </c>
      <c r="M950" s="472">
        <v>0.48410000000000003</v>
      </c>
      <c r="N950" s="471">
        <f t="shared" si="83"/>
        <v>0.47039166666666665</v>
      </c>
      <c r="O950" s="472">
        <v>0.36503333333333332</v>
      </c>
      <c r="P950" s="472">
        <v>0.44336666666666663</v>
      </c>
      <c r="Q950" s="472">
        <v>0.58906666666666663</v>
      </c>
      <c r="R950" s="472">
        <v>0.48410000000000003</v>
      </c>
      <c r="S950" s="152">
        <v>0.01</v>
      </c>
      <c r="T950" s="152">
        <v>0.02</v>
      </c>
      <c r="U950" s="477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4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5" t="s">
        <v>1347</v>
      </c>
      <c r="D951" t="s">
        <v>154</v>
      </c>
      <c r="E951" s="476">
        <v>3</v>
      </c>
      <c r="F951" s="470">
        <v>9.4</v>
      </c>
      <c r="G951">
        <v>1</v>
      </c>
      <c r="H951">
        <v>1</v>
      </c>
      <c r="I951" s="471">
        <f t="shared" si="82"/>
        <v>0.47039166666666665</v>
      </c>
      <c r="J951" s="472">
        <v>0.36503333333333332</v>
      </c>
      <c r="K951" s="472">
        <v>0.44336666666666663</v>
      </c>
      <c r="L951" s="472">
        <v>0.58906666666666663</v>
      </c>
      <c r="M951" s="472">
        <v>0.48410000000000003</v>
      </c>
      <c r="N951" s="471">
        <f t="shared" si="83"/>
        <v>0.47039166666666665</v>
      </c>
      <c r="O951" s="472">
        <v>0.36503333333333332</v>
      </c>
      <c r="P951" s="472">
        <v>0.44336666666666663</v>
      </c>
      <c r="Q951" s="472">
        <v>0.58906666666666663</v>
      </c>
      <c r="R951" s="472">
        <v>0.48410000000000003</v>
      </c>
      <c r="S951" s="152">
        <v>0.01</v>
      </c>
      <c r="T951" s="152">
        <v>0.02</v>
      </c>
      <c r="U951" s="477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4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5" t="s">
        <v>1348</v>
      </c>
      <c r="D952" t="s">
        <v>154</v>
      </c>
      <c r="E952" s="476">
        <v>3</v>
      </c>
      <c r="F952" s="470">
        <v>2.35</v>
      </c>
      <c r="G952">
        <v>1</v>
      </c>
      <c r="H952">
        <v>1</v>
      </c>
      <c r="I952" s="471">
        <f t="shared" si="82"/>
        <v>0.47039166666666665</v>
      </c>
      <c r="J952" s="472">
        <v>0.36503333333333332</v>
      </c>
      <c r="K952" s="472">
        <v>0.44336666666666663</v>
      </c>
      <c r="L952" s="472">
        <v>0.58906666666666663</v>
      </c>
      <c r="M952" s="472">
        <v>0.48410000000000003</v>
      </c>
      <c r="N952" s="471">
        <f t="shared" si="83"/>
        <v>0.47039166666666665</v>
      </c>
      <c r="O952" s="472">
        <v>0.36503333333333332</v>
      </c>
      <c r="P952" s="472">
        <v>0.44336666666666663</v>
      </c>
      <c r="Q952" s="472">
        <v>0.58906666666666663</v>
      </c>
      <c r="R952" s="472">
        <v>0.48410000000000003</v>
      </c>
      <c r="S952" s="152">
        <v>0.01</v>
      </c>
      <c r="T952" s="152">
        <v>0.02</v>
      </c>
      <c r="U952" s="477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4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8" t="s">
        <v>1349</v>
      </c>
      <c r="D953" t="s">
        <v>148</v>
      </c>
      <c r="E953" s="469">
        <v>1</v>
      </c>
      <c r="F953" s="470">
        <v>15</v>
      </c>
      <c r="G953">
        <v>1</v>
      </c>
      <c r="H953">
        <v>1</v>
      </c>
      <c r="I953" s="471">
        <f t="shared" si="82"/>
        <v>0.32845968612834514</v>
      </c>
      <c r="J953" s="152">
        <v>3.8473756479098807E-2</v>
      </c>
      <c r="K953" s="152">
        <v>0.39358026214566905</v>
      </c>
      <c r="L953" s="152">
        <v>0.53857526864315253</v>
      </c>
      <c r="M953" s="152">
        <v>0.3432094572454602</v>
      </c>
      <c r="N953" s="471">
        <f t="shared" si="83"/>
        <v>0.32845968612834514</v>
      </c>
      <c r="O953" s="152">
        <v>3.8473756479098807E-2</v>
      </c>
      <c r="P953" s="152">
        <v>0.39358026214566905</v>
      </c>
      <c r="Q953" s="152">
        <v>0.53857526864315253</v>
      </c>
      <c r="R953" s="152">
        <v>0.3432094572454602</v>
      </c>
      <c r="S953" s="152">
        <v>0.03</v>
      </c>
      <c r="T953" s="152">
        <v>0</v>
      </c>
      <c r="U953" s="473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4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8" t="s">
        <v>1350</v>
      </c>
      <c r="D954" t="s">
        <v>148</v>
      </c>
      <c r="E954" s="469">
        <v>1</v>
      </c>
      <c r="F954" s="470">
        <v>0</v>
      </c>
      <c r="G954">
        <v>1</v>
      </c>
      <c r="H954">
        <v>1</v>
      </c>
      <c r="I954" s="471">
        <f t="shared" si="82"/>
        <v>0.32845968612834514</v>
      </c>
      <c r="J954" s="152">
        <v>3.8473756479098807E-2</v>
      </c>
      <c r="K954" s="152">
        <v>0.39358026214566905</v>
      </c>
      <c r="L954" s="152">
        <v>0.53857526864315253</v>
      </c>
      <c r="M954" s="152">
        <v>0.3432094572454602</v>
      </c>
      <c r="N954" s="471">
        <f t="shared" si="83"/>
        <v>0.32845968612834514</v>
      </c>
      <c r="O954" s="152">
        <v>3.8473756479098807E-2</v>
      </c>
      <c r="P954" s="152">
        <v>0.39358026214566905</v>
      </c>
      <c r="Q954" s="152">
        <v>0.53857526864315253</v>
      </c>
      <c r="R954" s="152">
        <v>0.3432094572454602</v>
      </c>
      <c r="S954" s="152">
        <v>0.03</v>
      </c>
      <c r="T954" s="152">
        <v>0</v>
      </c>
      <c r="U954" s="473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4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5" t="s">
        <v>1351</v>
      </c>
      <c r="D955" t="s">
        <v>154</v>
      </c>
      <c r="E955" s="476">
        <v>3</v>
      </c>
      <c r="F955" s="470">
        <v>14.7</v>
      </c>
      <c r="G955">
        <v>1</v>
      </c>
      <c r="H955">
        <v>1</v>
      </c>
      <c r="I955" s="471">
        <f t="shared" si="82"/>
        <v>0.47039166666666665</v>
      </c>
      <c r="J955" s="472">
        <v>0.36503333333333332</v>
      </c>
      <c r="K955" s="472">
        <v>0.44336666666666663</v>
      </c>
      <c r="L955" s="472">
        <v>0.58906666666666663</v>
      </c>
      <c r="M955" s="472">
        <v>0.48410000000000003</v>
      </c>
      <c r="N955" s="471">
        <f t="shared" si="83"/>
        <v>0.47039166666666665</v>
      </c>
      <c r="O955" s="472">
        <v>0.36503333333333332</v>
      </c>
      <c r="P955" s="472">
        <v>0.44336666666666663</v>
      </c>
      <c r="Q955" s="472">
        <v>0.58906666666666663</v>
      </c>
      <c r="R955" s="472">
        <v>0.48410000000000003</v>
      </c>
      <c r="S955" s="152">
        <v>0.01</v>
      </c>
      <c r="T955" s="152">
        <v>0.02</v>
      </c>
      <c r="U955" s="477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4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5" t="s">
        <v>1352</v>
      </c>
      <c r="D956" t="s">
        <v>154</v>
      </c>
      <c r="E956" s="476">
        <v>3</v>
      </c>
      <c r="F956" s="470">
        <v>2.35</v>
      </c>
      <c r="G956">
        <v>1</v>
      </c>
      <c r="H956">
        <v>1</v>
      </c>
      <c r="I956" s="471">
        <f t="shared" si="82"/>
        <v>0.47039166666666665</v>
      </c>
      <c r="J956" s="472">
        <v>0.36503333333333332</v>
      </c>
      <c r="K956" s="472">
        <v>0.44336666666666663</v>
      </c>
      <c r="L956" s="472">
        <v>0.58906666666666663</v>
      </c>
      <c r="M956" s="472">
        <v>0.48410000000000003</v>
      </c>
      <c r="N956" s="471">
        <f t="shared" si="83"/>
        <v>0.47039166666666665</v>
      </c>
      <c r="O956" s="472">
        <v>0.36503333333333332</v>
      </c>
      <c r="P956" s="472">
        <v>0.44336666666666663</v>
      </c>
      <c r="Q956" s="472">
        <v>0.58906666666666663</v>
      </c>
      <c r="R956" s="472">
        <v>0.48410000000000003</v>
      </c>
      <c r="S956" s="152">
        <v>0.01</v>
      </c>
      <c r="T956" s="152">
        <v>0.02</v>
      </c>
      <c r="U956" s="477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4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5" t="s">
        <v>1353</v>
      </c>
      <c r="D957" t="s">
        <v>154</v>
      </c>
      <c r="E957" s="476">
        <v>3</v>
      </c>
      <c r="F957" s="470">
        <v>9.4</v>
      </c>
      <c r="G957">
        <v>1</v>
      </c>
      <c r="H957">
        <v>1</v>
      </c>
      <c r="I957" s="471">
        <f t="shared" si="82"/>
        <v>0.47039166666666665</v>
      </c>
      <c r="J957" s="472">
        <v>0.36503333333333332</v>
      </c>
      <c r="K957" s="472">
        <v>0.44336666666666663</v>
      </c>
      <c r="L957" s="472">
        <v>0.58906666666666663</v>
      </c>
      <c r="M957" s="472">
        <v>0.48410000000000003</v>
      </c>
      <c r="N957" s="471">
        <f t="shared" si="83"/>
        <v>0.47039166666666665</v>
      </c>
      <c r="O957" s="472">
        <v>0.36503333333333332</v>
      </c>
      <c r="P957" s="472">
        <v>0.44336666666666663</v>
      </c>
      <c r="Q957" s="472">
        <v>0.58906666666666663</v>
      </c>
      <c r="R957" s="472">
        <v>0.48410000000000003</v>
      </c>
      <c r="S957" s="152">
        <v>0.01</v>
      </c>
      <c r="T957" s="152">
        <v>0.02</v>
      </c>
      <c r="U957" s="477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4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5" t="s">
        <v>1354</v>
      </c>
      <c r="D958" t="s">
        <v>154</v>
      </c>
      <c r="E958" s="476">
        <v>3</v>
      </c>
      <c r="F958" s="470">
        <v>2.5</v>
      </c>
      <c r="G958">
        <v>1</v>
      </c>
      <c r="H958">
        <v>1</v>
      </c>
      <c r="I958" s="471">
        <f t="shared" si="82"/>
        <v>0.47039166666666665</v>
      </c>
      <c r="J958" s="472">
        <v>0.36503333333333332</v>
      </c>
      <c r="K958" s="472">
        <v>0.44336666666666663</v>
      </c>
      <c r="L958" s="472">
        <v>0.58906666666666663</v>
      </c>
      <c r="M958" s="472">
        <v>0.48410000000000003</v>
      </c>
      <c r="N958" s="471">
        <f t="shared" si="83"/>
        <v>0.47039166666666665</v>
      </c>
      <c r="O958" s="472">
        <v>0.36503333333333332</v>
      </c>
      <c r="P958" s="472">
        <v>0.44336666666666663</v>
      </c>
      <c r="Q958" s="472">
        <v>0.58906666666666663</v>
      </c>
      <c r="R958" s="472">
        <v>0.48410000000000003</v>
      </c>
      <c r="S958" s="152">
        <v>0.01</v>
      </c>
      <c r="T958" s="152">
        <v>0.02</v>
      </c>
      <c r="U958" s="477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4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5" t="s">
        <v>1355</v>
      </c>
      <c r="D959" t="s">
        <v>154</v>
      </c>
      <c r="E959" s="476">
        <v>3</v>
      </c>
      <c r="F959" s="470">
        <v>25</v>
      </c>
      <c r="G959">
        <v>1</v>
      </c>
      <c r="H959">
        <v>1</v>
      </c>
      <c r="I959" s="471">
        <f t="shared" si="82"/>
        <v>0.47039166666666665</v>
      </c>
      <c r="J959" s="472">
        <v>0.36503333333333332</v>
      </c>
      <c r="K959" s="472">
        <v>0.44336666666666663</v>
      </c>
      <c r="L959" s="472">
        <v>0.58906666666666663</v>
      </c>
      <c r="M959" s="472">
        <v>0.48410000000000003</v>
      </c>
      <c r="N959" s="471">
        <f t="shared" si="83"/>
        <v>0.47039166666666665</v>
      </c>
      <c r="O959" s="472">
        <v>0.36503333333333332</v>
      </c>
      <c r="P959" s="472">
        <v>0.44336666666666663</v>
      </c>
      <c r="Q959" s="472">
        <v>0.58906666666666663</v>
      </c>
      <c r="R959" s="472">
        <v>0.48410000000000003</v>
      </c>
      <c r="S959" s="152">
        <v>0.01</v>
      </c>
      <c r="T959" s="152">
        <v>0.02</v>
      </c>
      <c r="U959" s="477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4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5" t="s">
        <v>1356</v>
      </c>
      <c r="D960" t="s">
        <v>154</v>
      </c>
      <c r="E960" s="476">
        <v>3</v>
      </c>
      <c r="F960" s="470">
        <v>2.5</v>
      </c>
      <c r="G960">
        <v>1</v>
      </c>
      <c r="H960">
        <v>1</v>
      </c>
      <c r="I960" s="471">
        <f t="shared" si="82"/>
        <v>0.47039166666666665</v>
      </c>
      <c r="J960" s="472">
        <v>0.36503333333333332</v>
      </c>
      <c r="K960" s="472">
        <v>0.44336666666666663</v>
      </c>
      <c r="L960" s="472">
        <v>0.58906666666666663</v>
      </c>
      <c r="M960" s="472">
        <v>0.48410000000000003</v>
      </c>
      <c r="N960" s="471">
        <f t="shared" si="83"/>
        <v>0.47039166666666665</v>
      </c>
      <c r="O960" s="472">
        <v>0.36503333333333332</v>
      </c>
      <c r="P960" s="472">
        <v>0.44336666666666663</v>
      </c>
      <c r="Q960" s="472">
        <v>0.58906666666666663</v>
      </c>
      <c r="R960" s="472">
        <v>0.48410000000000003</v>
      </c>
      <c r="S960" s="152">
        <v>0.01</v>
      </c>
      <c r="T960" s="152">
        <v>0.02</v>
      </c>
      <c r="U960" s="477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4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5" t="s">
        <v>1357</v>
      </c>
      <c r="D961" t="s">
        <v>154</v>
      </c>
      <c r="E961" s="476">
        <v>3</v>
      </c>
      <c r="F961" s="470">
        <v>27.5</v>
      </c>
      <c r="G961">
        <v>1</v>
      </c>
      <c r="H961">
        <v>1</v>
      </c>
      <c r="I961" s="471">
        <f t="shared" si="82"/>
        <v>0.47039166666666665</v>
      </c>
      <c r="J961" s="472">
        <v>0.36503333333333332</v>
      </c>
      <c r="K961" s="472">
        <v>0.44336666666666663</v>
      </c>
      <c r="L961" s="472">
        <v>0.58906666666666663</v>
      </c>
      <c r="M961" s="472">
        <v>0.48410000000000003</v>
      </c>
      <c r="N961" s="471">
        <f t="shared" si="83"/>
        <v>0.47039166666666665</v>
      </c>
      <c r="O961" s="472">
        <v>0.36503333333333332</v>
      </c>
      <c r="P961" s="472">
        <v>0.44336666666666663</v>
      </c>
      <c r="Q961" s="472">
        <v>0.58906666666666663</v>
      </c>
      <c r="R961" s="472">
        <v>0.48410000000000003</v>
      </c>
      <c r="S961" s="152">
        <v>0.01</v>
      </c>
      <c r="T961" s="152">
        <v>0.02</v>
      </c>
      <c r="U961" s="477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4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5" t="s">
        <v>1358</v>
      </c>
      <c r="D962" t="s">
        <v>154</v>
      </c>
      <c r="E962" s="476">
        <v>3</v>
      </c>
      <c r="F962" s="470">
        <v>2.5</v>
      </c>
      <c r="G962">
        <v>1</v>
      </c>
      <c r="H962">
        <v>1</v>
      </c>
      <c r="I962" s="471">
        <f t="shared" ref="I962:I1025" si="91">AVERAGE(J962:M962)</f>
        <v>0.47039166666666665</v>
      </c>
      <c r="J962" s="472">
        <v>0.36503333333333332</v>
      </c>
      <c r="K962" s="472">
        <v>0.44336666666666663</v>
      </c>
      <c r="L962" s="472">
        <v>0.58906666666666663</v>
      </c>
      <c r="M962" s="472">
        <v>0.48410000000000003</v>
      </c>
      <c r="N962" s="471">
        <f t="shared" ref="N962:N1025" si="92">AVERAGE(O962:R962)</f>
        <v>0.47039166666666665</v>
      </c>
      <c r="O962" s="472">
        <v>0.36503333333333332</v>
      </c>
      <c r="P962" s="472">
        <v>0.44336666666666663</v>
      </c>
      <c r="Q962" s="472">
        <v>0.58906666666666663</v>
      </c>
      <c r="R962" s="472">
        <v>0.48410000000000003</v>
      </c>
      <c r="S962" s="152">
        <v>0.01</v>
      </c>
      <c r="T962" s="152">
        <v>0.02</v>
      </c>
      <c r="U962" s="477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4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5" t="s">
        <v>1359</v>
      </c>
      <c r="D963" t="s">
        <v>154</v>
      </c>
      <c r="E963" s="476">
        <v>3</v>
      </c>
      <c r="F963" s="470">
        <v>22.5</v>
      </c>
      <c r="G963">
        <v>1</v>
      </c>
      <c r="H963">
        <v>1</v>
      </c>
      <c r="I963" s="471">
        <f t="shared" si="91"/>
        <v>0.47039166666666665</v>
      </c>
      <c r="J963" s="472">
        <v>0.36503333333333332</v>
      </c>
      <c r="K963" s="472">
        <v>0.44336666666666663</v>
      </c>
      <c r="L963" s="472">
        <v>0.58906666666666663</v>
      </c>
      <c r="M963" s="472">
        <v>0.48410000000000003</v>
      </c>
      <c r="N963" s="471">
        <f t="shared" si="92"/>
        <v>0.47039166666666665</v>
      </c>
      <c r="O963" s="472">
        <v>0.36503333333333332</v>
      </c>
      <c r="P963" s="472">
        <v>0.44336666666666663</v>
      </c>
      <c r="Q963" s="472">
        <v>0.58906666666666663</v>
      </c>
      <c r="R963" s="472">
        <v>0.48410000000000003</v>
      </c>
      <c r="S963" s="152">
        <v>0.01</v>
      </c>
      <c r="T963" s="152">
        <v>0.02</v>
      </c>
      <c r="U963" s="477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4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5" t="s">
        <v>1360</v>
      </c>
      <c r="D964" t="s">
        <v>154</v>
      </c>
      <c r="E964" s="476">
        <v>3</v>
      </c>
      <c r="F964" s="470">
        <v>29.835000000000001</v>
      </c>
      <c r="G964">
        <v>1</v>
      </c>
      <c r="H964">
        <v>1</v>
      </c>
      <c r="I964" s="471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1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2">
        <v>0.04</v>
      </c>
      <c r="T964" s="152">
        <v>0</v>
      </c>
      <c r="U964" s="477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4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5" t="s">
        <v>1361</v>
      </c>
      <c r="D965" t="s">
        <v>148</v>
      </c>
      <c r="E965" s="476">
        <v>1</v>
      </c>
      <c r="F965" s="470">
        <v>30</v>
      </c>
      <c r="G965">
        <v>1</v>
      </c>
      <c r="H965">
        <v>1</v>
      </c>
      <c r="I965" s="471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1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2">
        <v>0.04</v>
      </c>
      <c r="T965" s="152">
        <v>0</v>
      </c>
      <c r="U965" s="477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4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5" t="s">
        <v>1362</v>
      </c>
      <c r="D966" t="s">
        <v>154</v>
      </c>
      <c r="E966" s="476">
        <v>3</v>
      </c>
      <c r="F966" s="470">
        <v>13.5</v>
      </c>
      <c r="G966">
        <v>1</v>
      </c>
      <c r="H966">
        <v>1</v>
      </c>
      <c r="I966" s="471">
        <f t="shared" si="91"/>
        <v>0.47039166666666665</v>
      </c>
      <c r="J966" s="472">
        <v>0.36503333333333332</v>
      </c>
      <c r="K966" s="472">
        <v>0.44336666666666663</v>
      </c>
      <c r="L966" s="472">
        <v>0.58906666666666663</v>
      </c>
      <c r="M966" s="472">
        <v>0.48410000000000003</v>
      </c>
      <c r="N966" s="471">
        <f t="shared" si="92"/>
        <v>0.47039166666666665</v>
      </c>
      <c r="O966" s="472">
        <v>0.36503333333333332</v>
      </c>
      <c r="P966" s="472">
        <v>0.44336666666666663</v>
      </c>
      <c r="Q966" s="472">
        <v>0.58906666666666663</v>
      </c>
      <c r="R966" s="472">
        <v>0.48410000000000003</v>
      </c>
      <c r="S966" s="152">
        <v>0.01</v>
      </c>
      <c r="T966" s="152">
        <v>0.02</v>
      </c>
      <c r="U966" s="477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4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5" t="s">
        <v>1363</v>
      </c>
      <c r="D967" t="s">
        <v>154</v>
      </c>
      <c r="E967" s="476">
        <v>3</v>
      </c>
      <c r="F967" s="470">
        <v>2.7</v>
      </c>
      <c r="G967">
        <v>1</v>
      </c>
      <c r="H967">
        <v>1</v>
      </c>
      <c r="I967" s="471">
        <f t="shared" si="91"/>
        <v>0.47039166666666665</v>
      </c>
      <c r="J967" s="472">
        <v>0.36503333333333332</v>
      </c>
      <c r="K967" s="472">
        <v>0.44336666666666663</v>
      </c>
      <c r="L967" s="472">
        <v>0.58906666666666663</v>
      </c>
      <c r="M967" s="472">
        <v>0.48410000000000003</v>
      </c>
      <c r="N967" s="471">
        <f t="shared" si="92"/>
        <v>0.47039166666666665</v>
      </c>
      <c r="O967" s="472">
        <v>0.36503333333333332</v>
      </c>
      <c r="P967" s="472">
        <v>0.44336666666666663</v>
      </c>
      <c r="Q967" s="472">
        <v>0.58906666666666663</v>
      </c>
      <c r="R967" s="472">
        <v>0.48410000000000003</v>
      </c>
      <c r="S967" s="152">
        <v>0.01</v>
      </c>
      <c r="T967" s="152">
        <v>0.02</v>
      </c>
      <c r="U967" s="477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4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5" t="s">
        <v>1364</v>
      </c>
      <c r="D968" t="s">
        <v>154</v>
      </c>
      <c r="E968" s="476">
        <v>3</v>
      </c>
      <c r="F968" s="470">
        <v>13.5</v>
      </c>
      <c r="G968">
        <v>1</v>
      </c>
      <c r="H968">
        <v>1</v>
      </c>
      <c r="I968" s="471">
        <f t="shared" si="91"/>
        <v>0.47039166666666665</v>
      </c>
      <c r="J968" s="472">
        <v>0.36503333333333332</v>
      </c>
      <c r="K968" s="472">
        <v>0.44336666666666663</v>
      </c>
      <c r="L968" s="472">
        <v>0.58906666666666663</v>
      </c>
      <c r="M968" s="472">
        <v>0.48410000000000003</v>
      </c>
      <c r="N968" s="471">
        <f t="shared" si="92"/>
        <v>0.47039166666666665</v>
      </c>
      <c r="O968" s="472">
        <v>0.36503333333333332</v>
      </c>
      <c r="P968" s="472">
        <v>0.44336666666666663</v>
      </c>
      <c r="Q968" s="472">
        <v>0.58906666666666663</v>
      </c>
      <c r="R968" s="472">
        <v>0.48410000000000003</v>
      </c>
      <c r="S968" s="152">
        <v>0.01</v>
      </c>
      <c r="T968" s="152">
        <v>0.02</v>
      </c>
      <c r="U968" s="477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4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5" t="s">
        <v>1365</v>
      </c>
      <c r="D969" t="s">
        <v>154</v>
      </c>
      <c r="E969" s="476">
        <v>3</v>
      </c>
      <c r="F969" s="470">
        <v>18</v>
      </c>
      <c r="G969">
        <v>1</v>
      </c>
      <c r="H969">
        <v>1</v>
      </c>
      <c r="I969" s="471">
        <f t="shared" si="91"/>
        <v>0.47039166666666665</v>
      </c>
      <c r="J969" s="472">
        <v>0.36503333333333332</v>
      </c>
      <c r="K969" s="472">
        <v>0.44336666666666663</v>
      </c>
      <c r="L969" s="472">
        <v>0.58906666666666663</v>
      </c>
      <c r="M969" s="472">
        <v>0.48410000000000003</v>
      </c>
      <c r="N969" s="471">
        <f t="shared" si="92"/>
        <v>0.47039166666666665</v>
      </c>
      <c r="O969" s="472">
        <v>0.36503333333333332</v>
      </c>
      <c r="P969" s="472">
        <v>0.44336666666666663</v>
      </c>
      <c r="Q969" s="472">
        <v>0.58906666666666663</v>
      </c>
      <c r="R969" s="472">
        <v>0.48410000000000003</v>
      </c>
      <c r="S969" s="152">
        <v>0.01</v>
      </c>
      <c r="T969" s="152">
        <v>0.02</v>
      </c>
      <c r="U969" s="477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4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5" t="s">
        <v>1366</v>
      </c>
      <c r="D970" t="s">
        <v>154</v>
      </c>
      <c r="E970" s="476">
        <v>3</v>
      </c>
      <c r="F970" s="470">
        <v>30</v>
      </c>
      <c r="G970">
        <v>1</v>
      </c>
      <c r="H970">
        <v>1</v>
      </c>
      <c r="I970" s="471">
        <f t="shared" si="91"/>
        <v>0.47039166666666665</v>
      </c>
      <c r="J970" s="472">
        <v>0.36503333333333332</v>
      </c>
      <c r="K970" s="472">
        <v>0.44336666666666663</v>
      </c>
      <c r="L970" s="472">
        <v>0.58906666666666663</v>
      </c>
      <c r="M970" s="472">
        <v>0.48410000000000003</v>
      </c>
      <c r="N970" s="471">
        <f t="shared" si="92"/>
        <v>0.47039166666666665</v>
      </c>
      <c r="O970" s="472">
        <v>0.36503333333333332</v>
      </c>
      <c r="P970" s="472">
        <v>0.44336666666666663</v>
      </c>
      <c r="Q970" s="472">
        <v>0.58906666666666663</v>
      </c>
      <c r="R970" s="472">
        <v>0.48410000000000003</v>
      </c>
      <c r="S970" s="152">
        <v>0.01</v>
      </c>
      <c r="T970" s="152">
        <v>0.02</v>
      </c>
      <c r="U970" s="477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4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5" t="s">
        <v>1367</v>
      </c>
      <c r="D971" t="s">
        <v>154</v>
      </c>
      <c r="E971" s="476">
        <v>3</v>
      </c>
      <c r="F971" s="470">
        <v>26</v>
      </c>
      <c r="G971">
        <v>1</v>
      </c>
      <c r="H971">
        <v>1</v>
      </c>
      <c r="I971" s="471">
        <f t="shared" si="91"/>
        <v>0.47039166666666665</v>
      </c>
      <c r="J971" s="472">
        <v>0.36503333333333332</v>
      </c>
      <c r="K971" s="472">
        <v>0.44336666666666663</v>
      </c>
      <c r="L971" s="472">
        <v>0.58906666666666663</v>
      </c>
      <c r="M971" s="472">
        <v>0.48410000000000003</v>
      </c>
      <c r="N971" s="471">
        <f t="shared" si="92"/>
        <v>0.47039166666666665</v>
      </c>
      <c r="O971" s="472">
        <v>0.36503333333333332</v>
      </c>
      <c r="P971" s="472">
        <v>0.44336666666666663</v>
      </c>
      <c r="Q971" s="472">
        <v>0.58906666666666663</v>
      </c>
      <c r="R971" s="472">
        <v>0.48410000000000003</v>
      </c>
      <c r="S971" s="152">
        <v>0.01</v>
      </c>
      <c r="T971" s="152">
        <v>0.02</v>
      </c>
      <c r="U971" s="477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4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5" t="s">
        <v>1368</v>
      </c>
      <c r="D972" t="s">
        <v>154</v>
      </c>
      <c r="E972" s="476">
        <v>3</v>
      </c>
      <c r="F972" s="470">
        <v>26</v>
      </c>
      <c r="G972">
        <v>1</v>
      </c>
      <c r="H972">
        <v>1</v>
      </c>
      <c r="I972" s="471">
        <f t="shared" si="91"/>
        <v>0.47039166666666665</v>
      </c>
      <c r="J972" s="472">
        <v>0.36503333333333332</v>
      </c>
      <c r="K972" s="472">
        <v>0.44336666666666663</v>
      </c>
      <c r="L972" s="472">
        <v>0.58906666666666663</v>
      </c>
      <c r="M972" s="472">
        <v>0.48410000000000003</v>
      </c>
      <c r="N972" s="471">
        <f t="shared" si="92"/>
        <v>0.47039166666666665</v>
      </c>
      <c r="O972" s="472">
        <v>0.36503333333333332</v>
      </c>
      <c r="P972" s="472">
        <v>0.44336666666666663</v>
      </c>
      <c r="Q972" s="472">
        <v>0.58906666666666663</v>
      </c>
      <c r="R972" s="472">
        <v>0.48410000000000003</v>
      </c>
      <c r="S972" s="152">
        <v>0.01</v>
      </c>
      <c r="T972" s="152">
        <v>0.02</v>
      </c>
      <c r="U972" s="477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4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5" t="s">
        <v>1369</v>
      </c>
      <c r="D973" t="s">
        <v>154</v>
      </c>
      <c r="E973" s="476">
        <v>3</v>
      </c>
      <c r="F973" s="470">
        <v>18</v>
      </c>
      <c r="G973">
        <v>1</v>
      </c>
      <c r="H973">
        <v>1</v>
      </c>
      <c r="I973" s="471">
        <f t="shared" si="91"/>
        <v>0.47039166666666665</v>
      </c>
      <c r="J973" s="472">
        <v>0.36503333333333332</v>
      </c>
      <c r="K973" s="472">
        <v>0.44336666666666663</v>
      </c>
      <c r="L973" s="472">
        <v>0.58906666666666663</v>
      </c>
      <c r="M973" s="472">
        <v>0.48410000000000003</v>
      </c>
      <c r="N973" s="471">
        <f t="shared" si="92"/>
        <v>0.47039166666666665</v>
      </c>
      <c r="O973" s="472">
        <v>0.36503333333333332</v>
      </c>
      <c r="P973" s="472">
        <v>0.44336666666666663</v>
      </c>
      <c r="Q973" s="472">
        <v>0.58906666666666663</v>
      </c>
      <c r="R973" s="472">
        <v>0.48410000000000003</v>
      </c>
      <c r="S973" s="152">
        <v>0.01</v>
      </c>
      <c r="T973" s="152">
        <v>0.02</v>
      </c>
      <c r="U973" s="477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4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5" t="s">
        <v>1370</v>
      </c>
      <c r="D974" t="s">
        <v>154</v>
      </c>
      <c r="E974" s="476">
        <v>3</v>
      </c>
      <c r="F974" s="470">
        <v>28</v>
      </c>
      <c r="G974">
        <v>1</v>
      </c>
      <c r="H974">
        <v>1</v>
      </c>
      <c r="I974" s="471">
        <f t="shared" si="91"/>
        <v>0.47039166666666665</v>
      </c>
      <c r="J974" s="472">
        <v>0.36503333333333332</v>
      </c>
      <c r="K974" s="472">
        <v>0.44336666666666663</v>
      </c>
      <c r="L974" s="472">
        <v>0.58906666666666663</v>
      </c>
      <c r="M974" s="472">
        <v>0.48410000000000003</v>
      </c>
      <c r="N974" s="471">
        <f t="shared" si="92"/>
        <v>0.47039166666666665</v>
      </c>
      <c r="O974" s="472">
        <v>0.36503333333333332</v>
      </c>
      <c r="P974" s="472">
        <v>0.44336666666666663</v>
      </c>
      <c r="Q974" s="472">
        <v>0.58906666666666663</v>
      </c>
      <c r="R974" s="472">
        <v>0.48410000000000003</v>
      </c>
      <c r="S974" s="152">
        <v>0.01</v>
      </c>
      <c r="T974" s="152">
        <v>0.02</v>
      </c>
      <c r="U974" s="477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4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5" t="s">
        <v>1371</v>
      </c>
      <c r="D975" t="s">
        <v>154</v>
      </c>
      <c r="E975" s="476">
        <v>3</v>
      </c>
      <c r="F975" s="470">
        <v>20</v>
      </c>
      <c r="G975">
        <v>1</v>
      </c>
      <c r="H975">
        <v>1</v>
      </c>
      <c r="I975" s="471">
        <f t="shared" si="91"/>
        <v>0.47039166666666665</v>
      </c>
      <c r="J975" s="472">
        <v>0.36503333333333332</v>
      </c>
      <c r="K975" s="472">
        <v>0.44336666666666663</v>
      </c>
      <c r="L975" s="472">
        <v>0.58906666666666663</v>
      </c>
      <c r="M975" s="472">
        <v>0.48410000000000003</v>
      </c>
      <c r="N975" s="471">
        <f t="shared" si="92"/>
        <v>0.47039166666666665</v>
      </c>
      <c r="O975" s="472">
        <v>0.36503333333333332</v>
      </c>
      <c r="P975" s="472">
        <v>0.44336666666666663</v>
      </c>
      <c r="Q975" s="472">
        <v>0.58906666666666663</v>
      </c>
      <c r="R975" s="472">
        <v>0.48410000000000003</v>
      </c>
      <c r="S975" s="152">
        <v>0.01</v>
      </c>
      <c r="T975" s="152">
        <v>0.02</v>
      </c>
      <c r="U975" s="477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4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5" t="s">
        <v>1372</v>
      </c>
      <c r="D976" t="s">
        <v>154</v>
      </c>
      <c r="E976" s="476">
        <v>3</v>
      </c>
      <c r="F976" s="470">
        <v>18</v>
      </c>
      <c r="G976">
        <v>1</v>
      </c>
      <c r="H976">
        <v>1</v>
      </c>
      <c r="I976" s="471">
        <f t="shared" si="91"/>
        <v>0.47039166666666665</v>
      </c>
      <c r="J976" s="472">
        <v>0.36503333333333332</v>
      </c>
      <c r="K976" s="472">
        <v>0.44336666666666663</v>
      </c>
      <c r="L976" s="472">
        <v>0.58906666666666663</v>
      </c>
      <c r="M976" s="472">
        <v>0.48410000000000003</v>
      </c>
      <c r="N976" s="471">
        <f t="shared" si="92"/>
        <v>0.47039166666666665</v>
      </c>
      <c r="O976" s="472">
        <v>0.36503333333333332</v>
      </c>
      <c r="P976" s="472">
        <v>0.44336666666666663</v>
      </c>
      <c r="Q976" s="472">
        <v>0.58906666666666663</v>
      </c>
      <c r="R976" s="472">
        <v>0.48410000000000003</v>
      </c>
      <c r="S976" s="152">
        <v>0.01</v>
      </c>
      <c r="T976" s="152">
        <v>0.02</v>
      </c>
      <c r="U976" s="477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4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5" t="s">
        <v>1373</v>
      </c>
      <c r="D977" t="s">
        <v>154</v>
      </c>
      <c r="E977" s="476">
        <v>3</v>
      </c>
      <c r="F977" s="470">
        <v>18</v>
      </c>
      <c r="G977">
        <v>1</v>
      </c>
      <c r="H977">
        <v>1</v>
      </c>
      <c r="I977" s="471">
        <f t="shared" si="91"/>
        <v>0.47039166666666665</v>
      </c>
      <c r="J977" s="472">
        <v>0.36503333333333332</v>
      </c>
      <c r="K977" s="472">
        <v>0.44336666666666663</v>
      </c>
      <c r="L977" s="472">
        <v>0.58906666666666663</v>
      </c>
      <c r="M977" s="472">
        <v>0.48410000000000003</v>
      </c>
      <c r="N977" s="471">
        <f t="shared" si="92"/>
        <v>0.47039166666666665</v>
      </c>
      <c r="O977" s="472">
        <v>0.36503333333333332</v>
      </c>
      <c r="P977" s="472">
        <v>0.44336666666666663</v>
      </c>
      <c r="Q977" s="472">
        <v>0.58906666666666663</v>
      </c>
      <c r="R977" s="472">
        <v>0.48410000000000003</v>
      </c>
      <c r="S977" s="152">
        <v>0.01</v>
      </c>
      <c r="T977" s="152">
        <v>0.02</v>
      </c>
      <c r="U977" s="477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4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5" t="s">
        <v>1374</v>
      </c>
      <c r="D978" t="s">
        <v>154</v>
      </c>
      <c r="E978" s="476">
        <v>3</v>
      </c>
      <c r="F978" s="470">
        <v>12</v>
      </c>
      <c r="G978">
        <v>1</v>
      </c>
      <c r="H978">
        <v>1</v>
      </c>
      <c r="I978" s="471">
        <f t="shared" si="91"/>
        <v>0.47039166666666665</v>
      </c>
      <c r="J978" s="472">
        <v>0.36503333333333332</v>
      </c>
      <c r="K978" s="472">
        <v>0.44336666666666663</v>
      </c>
      <c r="L978" s="472">
        <v>0.58906666666666663</v>
      </c>
      <c r="M978" s="472">
        <v>0.48410000000000003</v>
      </c>
      <c r="N978" s="471">
        <f t="shared" si="92"/>
        <v>0.47039166666666665</v>
      </c>
      <c r="O978" s="472">
        <v>0.36503333333333332</v>
      </c>
      <c r="P978" s="472">
        <v>0.44336666666666663</v>
      </c>
      <c r="Q978" s="472">
        <v>0.58906666666666663</v>
      </c>
      <c r="R978" s="472">
        <v>0.48410000000000003</v>
      </c>
      <c r="S978" s="152">
        <v>0.01</v>
      </c>
      <c r="T978" s="152">
        <v>0.02</v>
      </c>
      <c r="U978" s="477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4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8" t="s">
        <v>1375</v>
      </c>
      <c r="D979" t="s">
        <v>154</v>
      </c>
      <c r="E979" s="469">
        <v>3</v>
      </c>
      <c r="F979" s="470">
        <v>17.2</v>
      </c>
      <c r="G979">
        <v>1</v>
      </c>
      <c r="H979">
        <v>1</v>
      </c>
      <c r="I979" s="471">
        <f t="shared" si="91"/>
        <v>0.32845968612834514</v>
      </c>
      <c r="J979" s="152">
        <v>3.8473756479098807E-2</v>
      </c>
      <c r="K979" s="152">
        <v>0.39358026214566905</v>
      </c>
      <c r="L979" s="152">
        <v>0.53857526864315253</v>
      </c>
      <c r="M979" s="152">
        <v>0.3432094572454602</v>
      </c>
      <c r="N979" s="471">
        <f t="shared" si="92"/>
        <v>0.32845968612834514</v>
      </c>
      <c r="O979" s="152">
        <v>3.8473756479098807E-2</v>
      </c>
      <c r="P979" s="152">
        <v>0.39358026214566905</v>
      </c>
      <c r="Q979" s="152">
        <v>0.53857526864315253</v>
      </c>
      <c r="R979" s="152">
        <v>0.3432094572454602</v>
      </c>
      <c r="S979" s="152">
        <v>0.03</v>
      </c>
      <c r="T979" s="152">
        <v>0</v>
      </c>
      <c r="U979" s="473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4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5" t="s">
        <v>1376</v>
      </c>
      <c r="D980" t="s">
        <v>154</v>
      </c>
      <c r="E980" s="476">
        <v>3</v>
      </c>
      <c r="F980" s="470">
        <v>12</v>
      </c>
      <c r="G980">
        <v>1</v>
      </c>
      <c r="H980">
        <v>1</v>
      </c>
      <c r="I980" s="471">
        <f t="shared" si="91"/>
        <v>0.47039166666666665</v>
      </c>
      <c r="J980" s="472">
        <v>0.36503333333333332</v>
      </c>
      <c r="K980" s="472">
        <v>0.44336666666666663</v>
      </c>
      <c r="L980" s="472">
        <v>0.58906666666666663</v>
      </c>
      <c r="M980" s="472">
        <v>0.48410000000000003</v>
      </c>
      <c r="N980" s="471">
        <f t="shared" si="92"/>
        <v>0.47039166666666665</v>
      </c>
      <c r="O980" s="472">
        <v>0.36503333333333332</v>
      </c>
      <c r="P980" s="472">
        <v>0.44336666666666663</v>
      </c>
      <c r="Q980" s="472">
        <v>0.58906666666666663</v>
      </c>
      <c r="R980" s="472">
        <v>0.48410000000000003</v>
      </c>
      <c r="S980" s="152">
        <v>0.01</v>
      </c>
      <c r="T980" s="152">
        <v>0.02</v>
      </c>
      <c r="U980" s="477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4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5" t="s">
        <v>1377</v>
      </c>
      <c r="D981" t="s">
        <v>154</v>
      </c>
      <c r="E981" s="476">
        <v>3</v>
      </c>
      <c r="F981" s="470">
        <v>26</v>
      </c>
      <c r="G981">
        <v>1</v>
      </c>
      <c r="H981">
        <v>1</v>
      </c>
      <c r="I981" s="471">
        <f t="shared" si="91"/>
        <v>0.47039166666666665</v>
      </c>
      <c r="J981" s="472">
        <v>0.36503333333333332</v>
      </c>
      <c r="K981" s="472">
        <v>0.44336666666666663</v>
      </c>
      <c r="L981" s="472">
        <v>0.58906666666666663</v>
      </c>
      <c r="M981" s="472">
        <v>0.48410000000000003</v>
      </c>
      <c r="N981" s="471">
        <f t="shared" si="92"/>
        <v>0.47039166666666665</v>
      </c>
      <c r="O981" s="472">
        <v>0.36503333333333332</v>
      </c>
      <c r="P981" s="472">
        <v>0.44336666666666663</v>
      </c>
      <c r="Q981" s="472">
        <v>0.58906666666666663</v>
      </c>
      <c r="R981" s="472">
        <v>0.48410000000000003</v>
      </c>
      <c r="S981" s="152">
        <v>0.01</v>
      </c>
      <c r="T981" s="152">
        <v>0.02</v>
      </c>
      <c r="U981" s="477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4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5" t="s">
        <v>1378</v>
      </c>
      <c r="D982" t="s">
        <v>154</v>
      </c>
      <c r="E982" s="476">
        <v>3</v>
      </c>
      <c r="F982" s="470">
        <v>20</v>
      </c>
      <c r="G982">
        <v>1</v>
      </c>
      <c r="H982">
        <v>1</v>
      </c>
      <c r="I982" s="471">
        <f t="shared" si="91"/>
        <v>0.47039166666666665</v>
      </c>
      <c r="J982" s="472">
        <v>0.36503333333333332</v>
      </c>
      <c r="K982" s="472">
        <v>0.44336666666666663</v>
      </c>
      <c r="L982" s="472">
        <v>0.58906666666666663</v>
      </c>
      <c r="M982" s="472">
        <v>0.48410000000000003</v>
      </c>
      <c r="N982" s="471">
        <f t="shared" si="92"/>
        <v>0.47039166666666665</v>
      </c>
      <c r="O982" s="472">
        <v>0.36503333333333332</v>
      </c>
      <c r="P982" s="472">
        <v>0.44336666666666663</v>
      </c>
      <c r="Q982" s="472">
        <v>0.58906666666666663</v>
      </c>
      <c r="R982" s="472">
        <v>0.48410000000000003</v>
      </c>
      <c r="S982" s="152">
        <v>0.01</v>
      </c>
      <c r="T982" s="152">
        <v>0.02</v>
      </c>
      <c r="U982" s="477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4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5" t="s">
        <v>1379</v>
      </c>
      <c r="D983" t="s">
        <v>154</v>
      </c>
      <c r="E983" s="476">
        <v>3</v>
      </c>
      <c r="F983" s="470">
        <v>20</v>
      </c>
      <c r="G983">
        <v>1</v>
      </c>
      <c r="H983">
        <v>1</v>
      </c>
      <c r="I983" s="471">
        <f t="shared" si="91"/>
        <v>0.47039166666666665</v>
      </c>
      <c r="J983" s="472">
        <v>0.36503333333333332</v>
      </c>
      <c r="K983" s="472">
        <v>0.44336666666666663</v>
      </c>
      <c r="L983" s="472">
        <v>0.58906666666666663</v>
      </c>
      <c r="M983" s="472">
        <v>0.48410000000000003</v>
      </c>
      <c r="N983" s="471">
        <f t="shared" si="92"/>
        <v>0.47039166666666665</v>
      </c>
      <c r="O983" s="472">
        <v>0.36503333333333332</v>
      </c>
      <c r="P983" s="472">
        <v>0.44336666666666663</v>
      </c>
      <c r="Q983" s="472">
        <v>0.58906666666666663</v>
      </c>
      <c r="R983" s="472">
        <v>0.48410000000000003</v>
      </c>
      <c r="S983" s="152">
        <v>0.01</v>
      </c>
      <c r="T983" s="152">
        <v>0.02</v>
      </c>
      <c r="U983" s="477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4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5" t="s">
        <v>1380</v>
      </c>
      <c r="D984" t="s">
        <v>154</v>
      </c>
      <c r="E984" s="476">
        <v>3</v>
      </c>
      <c r="F984" s="470">
        <v>20</v>
      </c>
      <c r="G984">
        <v>1</v>
      </c>
      <c r="H984">
        <v>1</v>
      </c>
      <c r="I984" s="471">
        <f t="shared" si="91"/>
        <v>0.47039166666666665</v>
      </c>
      <c r="J984" s="472">
        <v>0.36503333333333332</v>
      </c>
      <c r="K984" s="472">
        <v>0.44336666666666663</v>
      </c>
      <c r="L984" s="472">
        <v>0.58906666666666663</v>
      </c>
      <c r="M984" s="472">
        <v>0.48410000000000003</v>
      </c>
      <c r="N984" s="471">
        <f t="shared" si="92"/>
        <v>0.47039166666666665</v>
      </c>
      <c r="O984" s="472">
        <v>0.36503333333333332</v>
      </c>
      <c r="P984" s="472">
        <v>0.44336666666666663</v>
      </c>
      <c r="Q984" s="472">
        <v>0.58906666666666663</v>
      </c>
      <c r="R984" s="472">
        <v>0.48410000000000003</v>
      </c>
      <c r="S984" s="152">
        <v>0.01</v>
      </c>
      <c r="T984" s="152">
        <v>0.02</v>
      </c>
      <c r="U984" s="477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4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5" t="s">
        <v>1381</v>
      </c>
      <c r="D985" t="s">
        <v>154</v>
      </c>
      <c r="E985" s="476">
        <v>3</v>
      </c>
      <c r="F985" s="470">
        <v>21.84</v>
      </c>
      <c r="G985">
        <v>1</v>
      </c>
      <c r="H985">
        <v>1</v>
      </c>
      <c r="I985" s="471">
        <f t="shared" si="91"/>
        <v>0.47039166666666665</v>
      </c>
      <c r="J985" s="472">
        <v>0.36503333333333332</v>
      </c>
      <c r="K985" s="472">
        <v>0.44336666666666663</v>
      </c>
      <c r="L985" s="472">
        <v>0.58906666666666663</v>
      </c>
      <c r="M985" s="472">
        <v>0.48410000000000003</v>
      </c>
      <c r="N985" s="471">
        <f t="shared" si="92"/>
        <v>0.47039166666666665</v>
      </c>
      <c r="O985" s="472">
        <v>0.36503333333333332</v>
      </c>
      <c r="P985" s="472">
        <v>0.44336666666666663</v>
      </c>
      <c r="Q985" s="472">
        <v>0.58906666666666663</v>
      </c>
      <c r="R985" s="472">
        <v>0.48410000000000003</v>
      </c>
      <c r="S985" s="152">
        <v>0.01</v>
      </c>
      <c r="T985" s="152">
        <v>0.02</v>
      </c>
      <c r="U985" s="477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4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5" t="s">
        <v>1382</v>
      </c>
      <c r="D986" t="s">
        <v>154</v>
      </c>
      <c r="E986" s="476">
        <v>3</v>
      </c>
      <c r="F986" s="470">
        <v>27.3</v>
      </c>
      <c r="G986">
        <v>1</v>
      </c>
      <c r="H986">
        <v>1</v>
      </c>
      <c r="I986" s="471">
        <f t="shared" si="91"/>
        <v>0.47039166666666665</v>
      </c>
      <c r="J986" s="472">
        <v>0.36503333333333332</v>
      </c>
      <c r="K986" s="472">
        <v>0.44336666666666663</v>
      </c>
      <c r="L986" s="472">
        <v>0.58906666666666663</v>
      </c>
      <c r="M986" s="472">
        <v>0.48410000000000003</v>
      </c>
      <c r="N986" s="471">
        <f t="shared" si="92"/>
        <v>0.47039166666666665</v>
      </c>
      <c r="O986" s="472">
        <v>0.36503333333333332</v>
      </c>
      <c r="P986" s="472">
        <v>0.44336666666666663</v>
      </c>
      <c r="Q986" s="472">
        <v>0.58906666666666663</v>
      </c>
      <c r="R986" s="472">
        <v>0.48410000000000003</v>
      </c>
      <c r="S986" s="152">
        <v>0.01</v>
      </c>
      <c r="T986" s="152">
        <v>0.02</v>
      </c>
      <c r="U986" s="477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4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5" t="s">
        <v>1383</v>
      </c>
      <c r="D987" t="s">
        <v>151</v>
      </c>
      <c r="E987" s="476">
        <v>2</v>
      </c>
      <c r="F987" s="470">
        <v>21.6</v>
      </c>
      <c r="G987">
        <v>1</v>
      </c>
      <c r="H987">
        <v>1</v>
      </c>
      <c r="I987" s="471">
        <f t="shared" si="91"/>
        <v>0.40033333333333337</v>
      </c>
      <c r="J987" s="152">
        <v>0.3706666666666667</v>
      </c>
      <c r="K987" s="152">
        <v>0.3666666666666667</v>
      </c>
      <c r="L987" s="152">
        <v>0.44799999999999995</v>
      </c>
      <c r="M987" s="152">
        <v>0.41600000000000009</v>
      </c>
      <c r="N987" s="471">
        <f t="shared" si="92"/>
        <v>0.40033333333333337</v>
      </c>
      <c r="O987" s="152">
        <v>0.3706666666666667</v>
      </c>
      <c r="P987" s="152">
        <v>0.3666666666666667</v>
      </c>
      <c r="Q987" s="152">
        <v>0.44799999999999995</v>
      </c>
      <c r="R987" s="152">
        <v>0.41600000000000009</v>
      </c>
      <c r="S987" s="152">
        <v>0.01</v>
      </c>
      <c r="T987" s="152">
        <v>0.02</v>
      </c>
      <c r="U987" s="477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4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5" t="s">
        <v>1384</v>
      </c>
      <c r="D988" t="s">
        <v>151</v>
      </c>
      <c r="E988" s="476">
        <v>2</v>
      </c>
      <c r="F988" s="470">
        <v>27</v>
      </c>
      <c r="G988">
        <v>1</v>
      </c>
      <c r="H988">
        <v>1</v>
      </c>
      <c r="I988" s="471">
        <f t="shared" si="91"/>
        <v>0.40033333333333337</v>
      </c>
      <c r="J988" s="152">
        <v>0.3706666666666667</v>
      </c>
      <c r="K988" s="152">
        <v>0.3666666666666667</v>
      </c>
      <c r="L988" s="152">
        <v>0.44799999999999995</v>
      </c>
      <c r="M988" s="152">
        <v>0.41600000000000009</v>
      </c>
      <c r="N988" s="471">
        <f t="shared" si="92"/>
        <v>0.40033333333333337</v>
      </c>
      <c r="O988" s="152">
        <v>0.3706666666666667</v>
      </c>
      <c r="P988" s="152">
        <v>0.3666666666666667</v>
      </c>
      <c r="Q988" s="152">
        <v>0.44799999999999995</v>
      </c>
      <c r="R988" s="152">
        <v>0.41600000000000009</v>
      </c>
      <c r="S988" s="152">
        <v>0.01</v>
      </c>
      <c r="T988" s="152">
        <v>0.02</v>
      </c>
      <c r="U988" s="477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4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5" t="s">
        <v>1385</v>
      </c>
      <c r="D989" t="s">
        <v>154</v>
      </c>
      <c r="E989" s="476">
        <v>3</v>
      </c>
      <c r="F989" s="470">
        <v>30.8</v>
      </c>
      <c r="G989">
        <v>1</v>
      </c>
      <c r="H989">
        <v>1</v>
      </c>
      <c r="I989" s="471">
        <f t="shared" si="91"/>
        <v>0.47039166666666665</v>
      </c>
      <c r="J989" s="472">
        <v>0.36503333333333332</v>
      </c>
      <c r="K989" s="472">
        <v>0.44336666666666663</v>
      </c>
      <c r="L989" s="472">
        <v>0.58906666666666663</v>
      </c>
      <c r="M989" s="472">
        <v>0.48410000000000003</v>
      </c>
      <c r="N989" s="471">
        <f t="shared" si="92"/>
        <v>0.47039166666666665</v>
      </c>
      <c r="O989" s="472">
        <v>0.36503333333333332</v>
      </c>
      <c r="P989" s="472">
        <v>0.44336666666666663</v>
      </c>
      <c r="Q989" s="472">
        <v>0.58906666666666663</v>
      </c>
      <c r="R989" s="472">
        <v>0.48410000000000003</v>
      </c>
      <c r="S989" s="152">
        <v>0.01</v>
      </c>
      <c r="T989" s="152">
        <v>0.02</v>
      </c>
      <c r="U989" s="477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4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8" t="s">
        <v>1386</v>
      </c>
      <c r="D990" t="s">
        <v>154</v>
      </c>
      <c r="E990" s="469">
        <v>3</v>
      </c>
      <c r="F990" s="470">
        <v>0</v>
      </c>
      <c r="G990">
        <v>1</v>
      </c>
      <c r="H990">
        <v>1</v>
      </c>
      <c r="I990" s="471">
        <f t="shared" si="91"/>
        <v>0.32845968612834514</v>
      </c>
      <c r="J990" s="152">
        <v>3.8473756479098807E-2</v>
      </c>
      <c r="K990" s="152">
        <v>0.39358026214566905</v>
      </c>
      <c r="L990" s="152">
        <v>0.53857526864315253</v>
      </c>
      <c r="M990" s="152">
        <v>0.3432094572454602</v>
      </c>
      <c r="N990" s="471">
        <f t="shared" si="92"/>
        <v>0.32845968612834514</v>
      </c>
      <c r="O990" s="152">
        <v>3.8473756479098807E-2</v>
      </c>
      <c r="P990" s="152">
        <v>0.39358026214566905</v>
      </c>
      <c r="Q990" s="152">
        <v>0.53857526864315253</v>
      </c>
      <c r="R990" s="152">
        <v>0.3432094572454602</v>
      </c>
      <c r="S990" s="152">
        <v>0.03</v>
      </c>
      <c r="T990" s="152">
        <v>0</v>
      </c>
      <c r="U990" s="473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4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8" t="s">
        <v>1387</v>
      </c>
      <c r="D991" t="s">
        <v>148</v>
      </c>
      <c r="E991" s="469">
        <v>1</v>
      </c>
      <c r="F991" s="470">
        <v>4.9969999999999999</v>
      </c>
      <c r="G991">
        <v>1</v>
      </c>
      <c r="H991">
        <v>1</v>
      </c>
      <c r="I991" s="471">
        <f t="shared" si="91"/>
        <v>0.32845968612834514</v>
      </c>
      <c r="J991" s="152">
        <v>3.8473756479098807E-2</v>
      </c>
      <c r="K991" s="152">
        <v>0.39358026214566905</v>
      </c>
      <c r="L991" s="152">
        <v>0.53857526864315253</v>
      </c>
      <c r="M991" s="152">
        <v>0.3432094572454602</v>
      </c>
      <c r="N991" s="471">
        <f t="shared" si="92"/>
        <v>0.32845968612834514</v>
      </c>
      <c r="O991" s="152">
        <v>3.8473756479098807E-2</v>
      </c>
      <c r="P991" s="152">
        <v>0.39358026214566905</v>
      </c>
      <c r="Q991" s="152">
        <v>0.53857526864315253</v>
      </c>
      <c r="R991" s="152">
        <v>0.3432094572454602</v>
      </c>
      <c r="S991" s="152">
        <v>0.03</v>
      </c>
      <c r="T991" s="152">
        <v>0</v>
      </c>
      <c r="U991" s="473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4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8" t="s">
        <v>1388</v>
      </c>
      <c r="D992" t="s">
        <v>148</v>
      </c>
      <c r="E992" s="469">
        <v>1</v>
      </c>
      <c r="F992" s="470">
        <v>0</v>
      </c>
      <c r="G992">
        <v>1</v>
      </c>
      <c r="H992">
        <v>1</v>
      </c>
      <c r="I992" s="471">
        <f t="shared" si="91"/>
        <v>0.32845968612834514</v>
      </c>
      <c r="J992" s="152">
        <v>3.8473756479098807E-2</v>
      </c>
      <c r="K992" s="152">
        <v>0.39358026214566905</v>
      </c>
      <c r="L992" s="152">
        <v>0.53857526864315253</v>
      </c>
      <c r="M992" s="152">
        <v>0.3432094572454602</v>
      </c>
      <c r="N992" s="471">
        <f t="shared" si="92"/>
        <v>0.32845968612834514</v>
      </c>
      <c r="O992" s="152">
        <v>3.8473756479098807E-2</v>
      </c>
      <c r="P992" s="152">
        <v>0.39358026214566905</v>
      </c>
      <c r="Q992" s="152">
        <v>0.53857526864315253</v>
      </c>
      <c r="R992" s="152">
        <v>0.3432094572454602</v>
      </c>
      <c r="S992" s="152">
        <v>0.03</v>
      </c>
      <c r="T992" s="152">
        <v>0</v>
      </c>
      <c r="U992" s="473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4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8" t="s">
        <v>1389</v>
      </c>
      <c r="D993" t="s">
        <v>156</v>
      </c>
      <c r="E993" s="469">
        <v>4</v>
      </c>
      <c r="F993" s="470">
        <v>8</v>
      </c>
      <c r="G993">
        <v>1</v>
      </c>
      <c r="H993">
        <v>1</v>
      </c>
      <c r="I993" s="471">
        <f t="shared" si="91"/>
        <v>0.32845968612834514</v>
      </c>
      <c r="J993" s="152">
        <v>3.8473756479098807E-2</v>
      </c>
      <c r="K993" s="152">
        <v>0.39358026214566905</v>
      </c>
      <c r="L993" s="152">
        <v>0.53857526864315253</v>
      </c>
      <c r="M993" s="152">
        <v>0.3432094572454602</v>
      </c>
      <c r="N993" s="471">
        <f t="shared" si="92"/>
        <v>0.32845968612834514</v>
      </c>
      <c r="O993" s="152">
        <v>3.8473756479098807E-2</v>
      </c>
      <c r="P993" s="152">
        <v>0.39358026214566905</v>
      </c>
      <c r="Q993" s="152">
        <v>0.53857526864315253</v>
      </c>
      <c r="R993" s="152">
        <v>0.3432094572454602</v>
      </c>
      <c r="S993" s="152">
        <v>0.03</v>
      </c>
      <c r="T993" s="152">
        <v>0</v>
      </c>
      <c r="U993" s="473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4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5" t="s">
        <v>1390</v>
      </c>
      <c r="D994" t="s">
        <v>154</v>
      </c>
      <c r="E994" s="476">
        <v>3</v>
      </c>
      <c r="F994" s="470">
        <v>28.8</v>
      </c>
      <c r="G994">
        <v>1</v>
      </c>
      <c r="H994">
        <v>1</v>
      </c>
      <c r="I994" s="471">
        <f t="shared" si="91"/>
        <v>0.47039166666666665</v>
      </c>
      <c r="J994" s="472">
        <v>0.36503333333333332</v>
      </c>
      <c r="K994" s="472">
        <v>0.44336666666666663</v>
      </c>
      <c r="L994" s="472">
        <v>0.58906666666666663</v>
      </c>
      <c r="M994" s="472">
        <v>0.48410000000000003</v>
      </c>
      <c r="N994" s="471">
        <f t="shared" si="92"/>
        <v>0.47039166666666665</v>
      </c>
      <c r="O994" s="472">
        <v>0.36503333333333332</v>
      </c>
      <c r="P994" s="472">
        <v>0.44336666666666663</v>
      </c>
      <c r="Q994" s="472">
        <v>0.58906666666666663</v>
      </c>
      <c r="R994" s="472">
        <v>0.48410000000000003</v>
      </c>
      <c r="S994" s="152">
        <v>0.01</v>
      </c>
      <c r="T994" s="152">
        <v>0.02</v>
      </c>
      <c r="U994" s="477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4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5" t="s">
        <v>1391</v>
      </c>
      <c r="D995" t="s">
        <v>151</v>
      </c>
      <c r="E995" s="476">
        <v>2</v>
      </c>
      <c r="F995" s="470">
        <v>8.4</v>
      </c>
      <c r="G995">
        <v>1</v>
      </c>
      <c r="H995">
        <v>1</v>
      </c>
      <c r="I995" s="471">
        <f t="shared" si="91"/>
        <v>0.40033333333333337</v>
      </c>
      <c r="J995" s="152">
        <v>0.3706666666666667</v>
      </c>
      <c r="K995" s="152">
        <v>0.3666666666666667</v>
      </c>
      <c r="L995" s="152">
        <v>0.44799999999999995</v>
      </c>
      <c r="M995" s="152">
        <v>0.41600000000000009</v>
      </c>
      <c r="N995" s="471">
        <f t="shared" si="92"/>
        <v>0.40033333333333337</v>
      </c>
      <c r="O995" s="152">
        <v>0.3706666666666667</v>
      </c>
      <c r="P995" s="152">
        <v>0.3666666666666667</v>
      </c>
      <c r="Q995" s="152">
        <v>0.44799999999999995</v>
      </c>
      <c r="R995" s="152">
        <v>0.41600000000000009</v>
      </c>
      <c r="S995" s="152">
        <v>0.01</v>
      </c>
      <c r="T995" s="152">
        <v>0.02</v>
      </c>
      <c r="U995" s="477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4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5" t="s">
        <v>1392</v>
      </c>
      <c r="D996" t="s">
        <v>154</v>
      </c>
      <c r="E996" s="476">
        <v>3</v>
      </c>
      <c r="F996" s="470">
        <v>29.9</v>
      </c>
      <c r="G996">
        <v>1</v>
      </c>
      <c r="H996">
        <v>1</v>
      </c>
      <c r="I996" s="471">
        <f t="shared" si="91"/>
        <v>0.47039166666666665</v>
      </c>
      <c r="J996" s="472">
        <v>0.36503333333333332</v>
      </c>
      <c r="K996" s="472">
        <v>0.44336666666666663</v>
      </c>
      <c r="L996" s="472">
        <v>0.58906666666666663</v>
      </c>
      <c r="M996" s="472">
        <v>0.48410000000000003</v>
      </c>
      <c r="N996" s="471">
        <f t="shared" si="92"/>
        <v>0.47039166666666665</v>
      </c>
      <c r="O996" s="472">
        <v>0.36503333333333332</v>
      </c>
      <c r="P996" s="472">
        <v>0.44336666666666663</v>
      </c>
      <c r="Q996" s="472">
        <v>0.58906666666666663</v>
      </c>
      <c r="R996" s="472">
        <v>0.48410000000000003</v>
      </c>
      <c r="S996" s="152">
        <v>0.01</v>
      </c>
      <c r="T996" s="152">
        <v>0.02</v>
      </c>
      <c r="U996" s="477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4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5" t="s">
        <v>1393</v>
      </c>
      <c r="D997" t="s">
        <v>154</v>
      </c>
      <c r="E997" s="476">
        <v>3</v>
      </c>
      <c r="F997" s="470">
        <v>10.8</v>
      </c>
      <c r="G997">
        <v>1</v>
      </c>
      <c r="H997">
        <v>1</v>
      </c>
      <c r="I997" s="471">
        <f t="shared" si="91"/>
        <v>0.47039166666666665</v>
      </c>
      <c r="J997" s="472">
        <v>0.36503333333333332</v>
      </c>
      <c r="K997" s="472">
        <v>0.44336666666666663</v>
      </c>
      <c r="L997" s="472">
        <v>0.58906666666666663</v>
      </c>
      <c r="M997" s="472">
        <v>0.48410000000000003</v>
      </c>
      <c r="N997" s="471">
        <f t="shared" si="92"/>
        <v>0.47039166666666665</v>
      </c>
      <c r="O997" s="472">
        <v>0.36503333333333332</v>
      </c>
      <c r="P997" s="472">
        <v>0.44336666666666663</v>
      </c>
      <c r="Q997" s="472">
        <v>0.58906666666666663</v>
      </c>
      <c r="R997" s="472">
        <v>0.48410000000000003</v>
      </c>
      <c r="S997" s="152">
        <v>0.01</v>
      </c>
      <c r="T997" s="152">
        <v>0.02</v>
      </c>
      <c r="U997" s="477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4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5" t="s">
        <v>1394</v>
      </c>
      <c r="D998" t="s">
        <v>154</v>
      </c>
      <c r="E998" s="476">
        <v>3</v>
      </c>
      <c r="F998" s="470">
        <v>27</v>
      </c>
      <c r="G998">
        <v>1</v>
      </c>
      <c r="H998">
        <v>1</v>
      </c>
      <c r="I998" s="471">
        <f t="shared" si="91"/>
        <v>0.47039166666666665</v>
      </c>
      <c r="J998" s="472">
        <v>0.36503333333333332</v>
      </c>
      <c r="K998" s="472">
        <v>0.44336666666666663</v>
      </c>
      <c r="L998" s="472">
        <v>0.58906666666666663</v>
      </c>
      <c r="M998" s="472">
        <v>0.48410000000000003</v>
      </c>
      <c r="N998" s="471">
        <f t="shared" si="92"/>
        <v>0.47039166666666665</v>
      </c>
      <c r="O998" s="472">
        <v>0.36503333333333332</v>
      </c>
      <c r="P998" s="472">
        <v>0.44336666666666663</v>
      </c>
      <c r="Q998" s="472">
        <v>0.58906666666666663</v>
      </c>
      <c r="R998" s="472">
        <v>0.48410000000000003</v>
      </c>
      <c r="S998" s="152">
        <v>0.01</v>
      </c>
      <c r="T998" s="152">
        <v>0.02</v>
      </c>
      <c r="U998" s="477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4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5" t="s">
        <v>1395</v>
      </c>
      <c r="D999" t="s">
        <v>154</v>
      </c>
      <c r="E999" s="476">
        <v>3</v>
      </c>
      <c r="F999" s="470">
        <v>1.67</v>
      </c>
      <c r="G999">
        <v>1</v>
      </c>
      <c r="H999">
        <v>1</v>
      </c>
      <c r="I999" s="471">
        <f t="shared" si="91"/>
        <v>0.47039166666666665</v>
      </c>
      <c r="J999" s="472">
        <v>0.36503333333333332</v>
      </c>
      <c r="K999" s="472">
        <v>0.44336666666666663</v>
      </c>
      <c r="L999" s="472">
        <v>0.58906666666666663</v>
      </c>
      <c r="M999" s="472">
        <v>0.48410000000000003</v>
      </c>
      <c r="N999" s="471">
        <f t="shared" si="92"/>
        <v>0.47039166666666665</v>
      </c>
      <c r="O999" s="472">
        <v>0.36503333333333332</v>
      </c>
      <c r="P999" s="472">
        <v>0.44336666666666663</v>
      </c>
      <c r="Q999" s="472">
        <v>0.58906666666666663</v>
      </c>
      <c r="R999" s="472">
        <v>0.48410000000000003</v>
      </c>
      <c r="S999" s="152">
        <v>0.01</v>
      </c>
      <c r="T999" s="152">
        <v>0.02</v>
      </c>
      <c r="U999" s="477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4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5" t="s">
        <v>1396</v>
      </c>
      <c r="D1000" t="s">
        <v>154</v>
      </c>
      <c r="E1000" s="476">
        <v>3</v>
      </c>
      <c r="F1000" s="470">
        <v>1.67</v>
      </c>
      <c r="G1000">
        <v>1</v>
      </c>
      <c r="H1000">
        <v>1</v>
      </c>
      <c r="I1000" s="471">
        <f t="shared" si="91"/>
        <v>0.47039166666666665</v>
      </c>
      <c r="J1000" s="472">
        <v>0.36503333333333332</v>
      </c>
      <c r="K1000" s="472">
        <v>0.44336666666666663</v>
      </c>
      <c r="L1000" s="472">
        <v>0.58906666666666663</v>
      </c>
      <c r="M1000" s="472">
        <v>0.48410000000000003</v>
      </c>
      <c r="N1000" s="471">
        <f t="shared" si="92"/>
        <v>0.47039166666666665</v>
      </c>
      <c r="O1000" s="472">
        <v>0.36503333333333332</v>
      </c>
      <c r="P1000" s="472">
        <v>0.44336666666666663</v>
      </c>
      <c r="Q1000" s="472">
        <v>0.58906666666666663</v>
      </c>
      <c r="R1000" s="472">
        <v>0.48410000000000003</v>
      </c>
      <c r="S1000" s="152">
        <v>0.01</v>
      </c>
      <c r="T1000" s="152">
        <v>0.02</v>
      </c>
      <c r="U1000" s="477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4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5" t="s">
        <v>1397</v>
      </c>
      <c r="D1001" t="s">
        <v>154</v>
      </c>
      <c r="E1001" s="476">
        <v>3</v>
      </c>
      <c r="F1001" s="470">
        <v>13.5</v>
      </c>
      <c r="G1001">
        <v>1</v>
      </c>
      <c r="H1001">
        <v>1</v>
      </c>
      <c r="I1001" s="471">
        <f t="shared" si="91"/>
        <v>0.47039166666666665</v>
      </c>
      <c r="J1001" s="472">
        <v>0.36503333333333332</v>
      </c>
      <c r="K1001" s="472">
        <v>0.44336666666666663</v>
      </c>
      <c r="L1001" s="472">
        <v>0.58906666666666663</v>
      </c>
      <c r="M1001" s="472">
        <v>0.48410000000000003</v>
      </c>
      <c r="N1001" s="471">
        <f t="shared" si="92"/>
        <v>0.47039166666666665</v>
      </c>
      <c r="O1001" s="472">
        <v>0.36503333333333332</v>
      </c>
      <c r="P1001" s="472">
        <v>0.44336666666666663</v>
      </c>
      <c r="Q1001" s="472">
        <v>0.58906666666666663</v>
      </c>
      <c r="R1001" s="472">
        <v>0.48410000000000003</v>
      </c>
      <c r="S1001" s="152">
        <v>0.01</v>
      </c>
      <c r="T1001" s="152">
        <v>0.02</v>
      </c>
      <c r="U1001" s="477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4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5" t="s">
        <v>1398</v>
      </c>
      <c r="D1002" t="s">
        <v>154</v>
      </c>
      <c r="E1002" s="476">
        <v>3</v>
      </c>
      <c r="F1002" s="470">
        <v>13.5</v>
      </c>
      <c r="G1002">
        <v>1</v>
      </c>
      <c r="H1002">
        <v>1</v>
      </c>
      <c r="I1002" s="471">
        <f t="shared" si="91"/>
        <v>0.47039166666666665</v>
      </c>
      <c r="J1002" s="472">
        <v>0.36503333333333332</v>
      </c>
      <c r="K1002" s="472">
        <v>0.44336666666666663</v>
      </c>
      <c r="L1002" s="472">
        <v>0.58906666666666663</v>
      </c>
      <c r="M1002" s="472">
        <v>0.48410000000000003</v>
      </c>
      <c r="N1002" s="471">
        <f t="shared" si="92"/>
        <v>0.47039166666666665</v>
      </c>
      <c r="O1002" s="472">
        <v>0.36503333333333332</v>
      </c>
      <c r="P1002" s="472">
        <v>0.44336666666666663</v>
      </c>
      <c r="Q1002" s="472">
        <v>0.58906666666666663</v>
      </c>
      <c r="R1002" s="472">
        <v>0.48410000000000003</v>
      </c>
      <c r="S1002" s="152">
        <v>0.01</v>
      </c>
      <c r="T1002" s="152">
        <v>0.02</v>
      </c>
      <c r="U1002" s="477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4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5" t="s">
        <v>1399</v>
      </c>
      <c r="D1003" t="s">
        <v>154</v>
      </c>
      <c r="E1003" s="476">
        <v>3</v>
      </c>
      <c r="F1003" s="470">
        <v>18.899999999999999</v>
      </c>
      <c r="G1003">
        <v>1</v>
      </c>
      <c r="H1003">
        <v>1</v>
      </c>
      <c r="I1003" s="471">
        <f t="shared" si="91"/>
        <v>0.47039166666666665</v>
      </c>
      <c r="J1003" s="472">
        <v>0.36503333333333332</v>
      </c>
      <c r="K1003" s="472">
        <v>0.44336666666666663</v>
      </c>
      <c r="L1003" s="472">
        <v>0.58906666666666663</v>
      </c>
      <c r="M1003" s="472">
        <v>0.48410000000000003</v>
      </c>
      <c r="N1003" s="471">
        <f t="shared" si="92"/>
        <v>0.47039166666666665</v>
      </c>
      <c r="O1003" s="472">
        <v>0.36503333333333332</v>
      </c>
      <c r="P1003" s="472">
        <v>0.44336666666666663</v>
      </c>
      <c r="Q1003" s="472">
        <v>0.58906666666666663</v>
      </c>
      <c r="R1003" s="472">
        <v>0.48410000000000003</v>
      </c>
      <c r="S1003" s="152">
        <v>0.01</v>
      </c>
      <c r="T1003" s="152">
        <v>0.02</v>
      </c>
      <c r="U1003" s="477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4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5" t="s">
        <v>1400</v>
      </c>
      <c r="D1004" t="s">
        <v>154</v>
      </c>
      <c r="E1004" s="476">
        <v>3</v>
      </c>
      <c r="F1004" s="470">
        <v>2.7</v>
      </c>
      <c r="G1004">
        <v>1</v>
      </c>
      <c r="H1004">
        <v>1</v>
      </c>
      <c r="I1004" s="471">
        <f t="shared" si="91"/>
        <v>0.47039166666666665</v>
      </c>
      <c r="J1004" s="472">
        <v>0.36503333333333332</v>
      </c>
      <c r="K1004" s="472">
        <v>0.44336666666666663</v>
      </c>
      <c r="L1004" s="472">
        <v>0.58906666666666663</v>
      </c>
      <c r="M1004" s="472">
        <v>0.48410000000000003</v>
      </c>
      <c r="N1004" s="471">
        <f t="shared" si="92"/>
        <v>0.47039166666666665</v>
      </c>
      <c r="O1004" s="472">
        <v>0.36503333333333332</v>
      </c>
      <c r="P1004" s="472">
        <v>0.44336666666666663</v>
      </c>
      <c r="Q1004" s="472">
        <v>0.58906666666666663</v>
      </c>
      <c r="R1004" s="472">
        <v>0.48410000000000003</v>
      </c>
      <c r="S1004" s="152">
        <v>0.01</v>
      </c>
      <c r="T1004" s="152">
        <v>0.02</v>
      </c>
      <c r="U1004" s="477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4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5" t="s">
        <v>1401</v>
      </c>
      <c r="D1005" t="s">
        <v>154</v>
      </c>
      <c r="E1005" s="476">
        <v>3</v>
      </c>
      <c r="F1005" s="470">
        <v>2.7</v>
      </c>
      <c r="G1005">
        <v>1</v>
      </c>
      <c r="H1005">
        <v>1</v>
      </c>
      <c r="I1005" s="471">
        <f t="shared" si="91"/>
        <v>0.47039166666666665</v>
      </c>
      <c r="J1005" s="472">
        <v>0.36503333333333332</v>
      </c>
      <c r="K1005" s="472">
        <v>0.44336666666666663</v>
      </c>
      <c r="L1005" s="472">
        <v>0.58906666666666663</v>
      </c>
      <c r="M1005" s="472">
        <v>0.48410000000000003</v>
      </c>
      <c r="N1005" s="471">
        <f t="shared" si="92"/>
        <v>0.47039166666666665</v>
      </c>
      <c r="O1005" s="472">
        <v>0.36503333333333332</v>
      </c>
      <c r="P1005" s="472">
        <v>0.44336666666666663</v>
      </c>
      <c r="Q1005" s="472">
        <v>0.58906666666666663</v>
      </c>
      <c r="R1005" s="472">
        <v>0.48410000000000003</v>
      </c>
      <c r="S1005" s="152">
        <v>0.01</v>
      </c>
      <c r="T1005" s="152">
        <v>0.02</v>
      </c>
      <c r="U1005" s="477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4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5" t="s">
        <v>1402</v>
      </c>
      <c r="D1006" t="s">
        <v>154</v>
      </c>
      <c r="E1006" s="476">
        <v>3</v>
      </c>
      <c r="F1006" s="470">
        <v>2.7</v>
      </c>
      <c r="G1006">
        <v>1</v>
      </c>
      <c r="H1006">
        <v>1</v>
      </c>
      <c r="I1006" s="471">
        <f t="shared" si="91"/>
        <v>0.47039166666666665</v>
      </c>
      <c r="J1006" s="472">
        <v>0.36503333333333332</v>
      </c>
      <c r="K1006" s="472">
        <v>0.44336666666666663</v>
      </c>
      <c r="L1006" s="472">
        <v>0.58906666666666663</v>
      </c>
      <c r="M1006" s="472">
        <v>0.48410000000000003</v>
      </c>
      <c r="N1006" s="471">
        <f t="shared" si="92"/>
        <v>0.47039166666666665</v>
      </c>
      <c r="O1006" s="472">
        <v>0.36503333333333332</v>
      </c>
      <c r="P1006" s="472">
        <v>0.44336666666666663</v>
      </c>
      <c r="Q1006" s="472">
        <v>0.58906666666666663</v>
      </c>
      <c r="R1006" s="472">
        <v>0.48410000000000003</v>
      </c>
      <c r="S1006" s="152">
        <v>0.01</v>
      </c>
      <c r="T1006" s="152">
        <v>0.02</v>
      </c>
      <c r="U1006" s="477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4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5" t="s">
        <v>1403</v>
      </c>
      <c r="D1007" t="s">
        <v>154</v>
      </c>
      <c r="E1007" s="476">
        <v>3</v>
      </c>
      <c r="F1007" s="470">
        <v>2.7</v>
      </c>
      <c r="G1007">
        <v>1</v>
      </c>
      <c r="H1007">
        <v>1</v>
      </c>
      <c r="I1007" s="471">
        <f t="shared" si="91"/>
        <v>0.47039166666666665</v>
      </c>
      <c r="J1007" s="472">
        <v>0.36503333333333332</v>
      </c>
      <c r="K1007" s="472">
        <v>0.44336666666666663</v>
      </c>
      <c r="L1007" s="472">
        <v>0.58906666666666663</v>
      </c>
      <c r="M1007" s="472">
        <v>0.48410000000000003</v>
      </c>
      <c r="N1007" s="471">
        <f t="shared" si="92"/>
        <v>0.47039166666666665</v>
      </c>
      <c r="O1007" s="472">
        <v>0.36503333333333332</v>
      </c>
      <c r="P1007" s="472">
        <v>0.44336666666666663</v>
      </c>
      <c r="Q1007" s="472">
        <v>0.58906666666666663</v>
      </c>
      <c r="R1007" s="472">
        <v>0.48410000000000003</v>
      </c>
      <c r="S1007" s="152">
        <v>0.01</v>
      </c>
      <c r="T1007" s="152">
        <v>0.02</v>
      </c>
      <c r="U1007" s="477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4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5" t="s">
        <v>1404</v>
      </c>
      <c r="D1008" t="s">
        <v>154</v>
      </c>
      <c r="E1008" s="476">
        <v>3</v>
      </c>
      <c r="F1008" s="470">
        <v>2.7</v>
      </c>
      <c r="G1008">
        <v>1</v>
      </c>
      <c r="H1008">
        <v>1</v>
      </c>
      <c r="I1008" s="471">
        <f t="shared" si="91"/>
        <v>0.47039166666666665</v>
      </c>
      <c r="J1008" s="472">
        <v>0.36503333333333332</v>
      </c>
      <c r="K1008" s="472">
        <v>0.44336666666666663</v>
      </c>
      <c r="L1008" s="472">
        <v>0.58906666666666663</v>
      </c>
      <c r="M1008" s="472">
        <v>0.48410000000000003</v>
      </c>
      <c r="N1008" s="471">
        <f t="shared" si="92"/>
        <v>0.47039166666666665</v>
      </c>
      <c r="O1008" s="472">
        <v>0.36503333333333332</v>
      </c>
      <c r="P1008" s="472">
        <v>0.44336666666666663</v>
      </c>
      <c r="Q1008" s="472">
        <v>0.58906666666666663</v>
      </c>
      <c r="R1008" s="472">
        <v>0.48410000000000003</v>
      </c>
      <c r="S1008" s="152">
        <v>0.01</v>
      </c>
      <c r="T1008" s="152">
        <v>0.02</v>
      </c>
      <c r="U1008" s="477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4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5" t="s">
        <v>1405</v>
      </c>
      <c r="D1009" t="s">
        <v>154</v>
      </c>
      <c r="E1009" s="476">
        <v>3</v>
      </c>
      <c r="F1009" s="470">
        <v>2.7</v>
      </c>
      <c r="G1009">
        <v>1</v>
      </c>
      <c r="H1009">
        <v>1</v>
      </c>
      <c r="I1009" s="471">
        <f t="shared" si="91"/>
        <v>0.47039166666666665</v>
      </c>
      <c r="J1009" s="472">
        <v>0.36503333333333332</v>
      </c>
      <c r="K1009" s="472">
        <v>0.44336666666666663</v>
      </c>
      <c r="L1009" s="472">
        <v>0.58906666666666663</v>
      </c>
      <c r="M1009" s="472">
        <v>0.48410000000000003</v>
      </c>
      <c r="N1009" s="471">
        <f t="shared" si="92"/>
        <v>0.47039166666666665</v>
      </c>
      <c r="O1009" s="472">
        <v>0.36503333333333332</v>
      </c>
      <c r="P1009" s="472">
        <v>0.44336666666666663</v>
      </c>
      <c r="Q1009" s="472">
        <v>0.58906666666666663</v>
      </c>
      <c r="R1009" s="472">
        <v>0.48410000000000003</v>
      </c>
      <c r="S1009" s="152">
        <v>0.01</v>
      </c>
      <c r="T1009" s="152">
        <v>0.02</v>
      </c>
      <c r="U1009" s="477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4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5" t="s">
        <v>1406</v>
      </c>
      <c r="D1010" t="s">
        <v>154</v>
      </c>
      <c r="E1010" s="476">
        <v>3</v>
      </c>
      <c r="F1010" s="470">
        <v>2.7</v>
      </c>
      <c r="G1010">
        <v>1</v>
      </c>
      <c r="H1010">
        <v>1</v>
      </c>
      <c r="I1010" s="471">
        <f t="shared" si="91"/>
        <v>0.47039166666666665</v>
      </c>
      <c r="J1010" s="472">
        <v>0.36503333333333332</v>
      </c>
      <c r="K1010" s="472">
        <v>0.44336666666666663</v>
      </c>
      <c r="L1010" s="472">
        <v>0.58906666666666663</v>
      </c>
      <c r="M1010" s="472">
        <v>0.48410000000000003</v>
      </c>
      <c r="N1010" s="471">
        <f t="shared" si="92"/>
        <v>0.47039166666666665</v>
      </c>
      <c r="O1010" s="472">
        <v>0.36503333333333332</v>
      </c>
      <c r="P1010" s="472">
        <v>0.44336666666666663</v>
      </c>
      <c r="Q1010" s="472">
        <v>0.58906666666666663</v>
      </c>
      <c r="R1010" s="472">
        <v>0.48410000000000003</v>
      </c>
      <c r="S1010" s="152">
        <v>0.01</v>
      </c>
      <c r="T1010" s="152">
        <v>0.02</v>
      </c>
      <c r="U1010" s="477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4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5" t="s">
        <v>1407</v>
      </c>
      <c r="D1011" t="s">
        <v>154</v>
      </c>
      <c r="E1011" s="476">
        <v>3</v>
      </c>
      <c r="F1011" s="470">
        <v>29.4</v>
      </c>
      <c r="G1011">
        <v>1</v>
      </c>
      <c r="H1011">
        <v>1</v>
      </c>
      <c r="I1011" s="471">
        <f t="shared" si="91"/>
        <v>0.47039166666666665</v>
      </c>
      <c r="J1011" s="472">
        <v>0.36503333333333332</v>
      </c>
      <c r="K1011" s="472">
        <v>0.44336666666666663</v>
      </c>
      <c r="L1011" s="472">
        <v>0.58906666666666663</v>
      </c>
      <c r="M1011" s="472">
        <v>0.48410000000000003</v>
      </c>
      <c r="N1011" s="471">
        <f t="shared" si="92"/>
        <v>0.47039166666666665</v>
      </c>
      <c r="O1011" s="472">
        <v>0.36503333333333332</v>
      </c>
      <c r="P1011" s="472">
        <v>0.44336666666666663</v>
      </c>
      <c r="Q1011" s="472">
        <v>0.58906666666666663</v>
      </c>
      <c r="R1011" s="472">
        <v>0.48410000000000003</v>
      </c>
      <c r="S1011" s="152">
        <v>0.01</v>
      </c>
      <c r="T1011" s="152">
        <v>0.02</v>
      </c>
      <c r="U1011" s="477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4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5" t="s">
        <v>1408</v>
      </c>
      <c r="D1012" t="s">
        <v>154</v>
      </c>
      <c r="E1012" s="476">
        <v>3</v>
      </c>
      <c r="F1012" s="470">
        <v>4</v>
      </c>
      <c r="G1012">
        <v>1</v>
      </c>
      <c r="H1012">
        <v>1</v>
      </c>
      <c r="I1012" s="471">
        <f t="shared" si="91"/>
        <v>0.47039166666666665</v>
      </c>
      <c r="J1012" s="472">
        <v>0.36503333333333332</v>
      </c>
      <c r="K1012" s="472">
        <v>0.44336666666666663</v>
      </c>
      <c r="L1012" s="472">
        <v>0.58906666666666663</v>
      </c>
      <c r="M1012" s="472">
        <v>0.48410000000000003</v>
      </c>
      <c r="N1012" s="471">
        <f t="shared" si="92"/>
        <v>0.47039166666666665</v>
      </c>
      <c r="O1012" s="472">
        <v>0.36503333333333332</v>
      </c>
      <c r="P1012" s="472">
        <v>0.44336666666666663</v>
      </c>
      <c r="Q1012" s="472">
        <v>0.58906666666666663</v>
      </c>
      <c r="R1012" s="472">
        <v>0.48410000000000003</v>
      </c>
      <c r="S1012" s="152">
        <v>0.01</v>
      </c>
      <c r="T1012" s="152">
        <v>0.02</v>
      </c>
      <c r="U1012" s="477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4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5" t="s">
        <v>1409</v>
      </c>
      <c r="D1013" t="s">
        <v>154</v>
      </c>
      <c r="E1013" s="476">
        <v>3</v>
      </c>
      <c r="F1013" s="470">
        <v>4</v>
      </c>
      <c r="G1013">
        <v>1</v>
      </c>
      <c r="H1013">
        <v>1</v>
      </c>
      <c r="I1013" s="471">
        <f t="shared" si="91"/>
        <v>0.47039166666666665</v>
      </c>
      <c r="J1013" s="472">
        <v>0.36503333333333332</v>
      </c>
      <c r="K1013" s="472">
        <v>0.44336666666666663</v>
      </c>
      <c r="L1013" s="472">
        <v>0.58906666666666663</v>
      </c>
      <c r="M1013" s="472">
        <v>0.48410000000000003</v>
      </c>
      <c r="N1013" s="471">
        <f t="shared" si="92"/>
        <v>0.47039166666666665</v>
      </c>
      <c r="O1013" s="472">
        <v>0.36503333333333332</v>
      </c>
      <c r="P1013" s="472">
        <v>0.44336666666666663</v>
      </c>
      <c r="Q1013" s="472">
        <v>0.58906666666666663</v>
      </c>
      <c r="R1013" s="472">
        <v>0.48410000000000003</v>
      </c>
      <c r="S1013" s="152">
        <v>0.01</v>
      </c>
      <c r="T1013" s="152">
        <v>0.02</v>
      </c>
      <c r="U1013" s="477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4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5" t="s">
        <v>1410</v>
      </c>
      <c r="D1014" t="s">
        <v>154</v>
      </c>
      <c r="E1014" s="476">
        <v>3</v>
      </c>
      <c r="F1014" s="470">
        <v>4</v>
      </c>
      <c r="G1014">
        <v>1</v>
      </c>
      <c r="H1014">
        <v>1</v>
      </c>
      <c r="I1014" s="471">
        <f t="shared" si="91"/>
        <v>0.47039166666666665</v>
      </c>
      <c r="J1014" s="472">
        <v>0.36503333333333332</v>
      </c>
      <c r="K1014" s="472">
        <v>0.44336666666666663</v>
      </c>
      <c r="L1014" s="472">
        <v>0.58906666666666663</v>
      </c>
      <c r="M1014" s="472">
        <v>0.48410000000000003</v>
      </c>
      <c r="N1014" s="471">
        <f t="shared" si="92"/>
        <v>0.47039166666666665</v>
      </c>
      <c r="O1014" s="472">
        <v>0.36503333333333332</v>
      </c>
      <c r="P1014" s="472">
        <v>0.44336666666666663</v>
      </c>
      <c r="Q1014" s="472">
        <v>0.58906666666666663</v>
      </c>
      <c r="R1014" s="472">
        <v>0.48410000000000003</v>
      </c>
      <c r="S1014" s="152">
        <v>0.01</v>
      </c>
      <c r="T1014" s="152">
        <v>0.02</v>
      </c>
      <c r="U1014" s="477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4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5" t="s">
        <v>1411</v>
      </c>
      <c r="D1015" t="s">
        <v>154</v>
      </c>
      <c r="E1015" s="476">
        <v>3</v>
      </c>
      <c r="F1015" s="470">
        <v>6</v>
      </c>
      <c r="G1015">
        <v>1</v>
      </c>
      <c r="H1015">
        <v>1</v>
      </c>
      <c r="I1015" s="471">
        <f t="shared" si="91"/>
        <v>0.47039166666666665</v>
      </c>
      <c r="J1015" s="472">
        <v>0.36503333333333332</v>
      </c>
      <c r="K1015" s="472">
        <v>0.44336666666666663</v>
      </c>
      <c r="L1015" s="472">
        <v>0.58906666666666663</v>
      </c>
      <c r="M1015" s="472">
        <v>0.48410000000000003</v>
      </c>
      <c r="N1015" s="471">
        <f t="shared" si="92"/>
        <v>0.47039166666666665</v>
      </c>
      <c r="O1015" s="472">
        <v>0.36503333333333332</v>
      </c>
      <c r="P1015" s="472">
        <v>0.44336666666666663</v>
      </c>
      <c r="Q1015" s="472">
        <v>0.58906666666666663</v>
      </c>
      <c r="R1015" s="472">
        <v>0.48410000000000003</v>
      </c>
      <c r="S1015" s="152">
        <v>0.01</v>
      </c>
      <c r="T1015" s="152">
        <v>0.02</v>
      </c>
      <c r="U1015" s="477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4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5" t="s">
        <v>1412</v>
      </c>
      <c r="D1016" t="s">
        <v>154</v>
      </c>
      <c r="E1016" s="476">
        <v>3</v>
      </c>
      <c r="F1016" s="470">
        <v>2</v>
      </c>
      <c r="G1016">
        <v>1</v>
      </c>
      <c r="H1016">
        <v>1</v>
      </c>
      <c r="I1016" s="471">
        <f t="shared" si="91"/>
        <v>0.47039166666666665</v>
      </c>
      <c r="J1016" s="472">
        <v>0.36503333333333332</v>
      </c>
      <c r="K1016" s="472">
        <v>0.44336666666666663</v>
      </c>
      <c r="L1016" s="472">
        <v>0.58906666666666663</v>
      </c>
      <c r="M1016" s="472">
        <v>0.48410000000000003</v>
      </c>
      <c r="N1016" s="471">
        <f t="shared" si="92"/>
        <v>0.47039166666666665</v>
      </c>
      <c r="O1016" s="472">
        <v>0.36503333333333332</v>
      </c>
      <c r="P1016" s="472">
        <v>0.44336666666666663</v>
      </c>
      <c r="Q1016" s="472">
        <v>0.58906666666666663</v>
      </c>
      <c r="R1016" s="472">
        <v>0.48410000000000003</v>
      </c>
      <c r="S1016" s="152">
        <v>0.01</v>
      </c>
      <c r="T1016" s="152">
        <v>0.02</v>
      </c>
      <c r="U1016" s="477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4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5" t="s">
        <v>1413</v>
      </c>
      <c r="D1017" t="s">
        <v>154</v>
      </c>
      <c r="E1017" s="476">
        <v>3</v>
      </c>
      <c r="F1017" s="470">
        <v>27.3</v>
      </c>
      <c r="G1017">
        <v>1</v>
      </c>
      <c r="H1017">
        <v>1</v>
      </c>
      <c r="I1017" s="471">
        <f t="shared" si="91"/>
        <v>0.47039166666666665</v>
      </c>
      <c r="J1017" s="472">
        <v>0.36503333333333332</v>
      </c>
      <c r="K1017" s="472">
        <v>0.44336666666666663</v>
      </c>
      <c r="L1017" s="472">
        <v>0.58906666666666663</v>
      </c>
      <c r="M1017" s="472">
        <v>0.48410000000000003</v>
      </c>
      <c r="N1017" s="471">
        <f t="shared" si="92"/>
        <v>0.47039166666666665</v>
      </c>
      <c r="O1017" s="472">
        <v>0.36503333333333332</v>
      </c>
      <c r="P1017" s="472">
        <v>0.44336666666666663</v>
      </c>
      <c r="Q1017" s="472">
        <v>0.58906666666666663</v>
      </c>
      <c r="R1017" s="472">
        <v>0.48410000000000003</v>
      </c>
      <c r="S1017" s="152">
        <v>0.01</v>
      </c>
      <c r="T1017" s="152">
        <v>0.02</v>
      </c>
      <c r="U1017" s="477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4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5" t="s">
        <v>1414</v>
      </c>
      <c r="D1018" t="s">
        <v>154</v>
      </c>
      <c r="E1018" s="476">
        <v>3</v>
      </c>
      <c r="F1018" s="470">
        <v>29.7</v>
      </c>
      <c r="G1018">
        <v>1</v>
      </c>
      <c r="H1018">
        <v>1</v>
      </c>
      <c r="I1018" s="471">
        <f t="shared" si="91"/>
        <v>0.47039166666666665</v>
      </c>
      <c r="J1018" s="472">
        <v>0.36503333333333332</v>
      </c>
      <c r="K1018" s="472">
        <v>0.44336666666666663</v>
      </c>
      <c r="L1018" s="472">
        <v>0.58906666666666663</v>
      </c>
      <c r="M1018" s="472">
        <v>0.48410000000000003</v>
      </c>
      <c r="N1018" s="471">
        <f t="shared" si="92"/>
        <v>0.47039166666666665</v>
      </c>
      <c r="O1018" s="472">
        <v>0.36503333333333332</v>
      </c>
      <c r="P1018" s="472">
        <v>0.44336666666666663</v>
      </c>
      <c r="Q1018" s="472">
        <v>0.58906666666666663</v>
      </c>
      <c r="R1018" s="472">
        <v>0.48410000000000003</v>
      </c>
      <c r="S1018" s="152">
        <v>0.01</v>
      </c>
      <c r="T1018" s="152">
        <v>0.02</v>
      </c>
      <c r="U1018" s="477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4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5" t="s">
        <v>1415</v>
      </c>
      <c r="D1019" t="s">
        <v>154</v>
      </c>
      <c r="E1019" s="476">
        <v>3</v>
      </c>
      <c r="F1019" s="470">
        <v>30</v>
      </c>
      <c r="G1019">
        <v>1</v>
      </c>
      <c r="H1019">
        <v>1</v>
      </c>
      <c r="I1019" s="471">
        <f t="shared" si="91"/>
        <v>0.47039166666666665</v>
      </c>
      <c r="J1019" s="472">
        <v>0.36503333333333332</v>
      </c>
      <c r="K1019" s="472">
        <v>0.44336666666666663</v>
      </c>
      <c r="L1019" s="472">
        <v>0.58906666666666663</v>
      </c>
      <c r="M1019" s="472">
        <v>0.48410000000000003</v>
      </c>
      <c r="N1019" s="471">
        <f t="shared" si="92"/>
        <v>0.47039166666666665</v>
      </c>
      <c r="O1019" s="472">
        <v>0.36503333333333332</v>
      </c>
      <c r="P1019" s="472">
        <v>0.44336666666666663</v>
      </c>
      <c r="Q1019" s="472">
        <v>0.58906666666666663</v>
      </c>
      <c r="R1019" s="472">
        <v>0.48410000000000003</v>
      </c>
      <c r="S1019" s="152">
        <v>0.01</v>
      </c>
      <c r="T1019" s="152">
        <v>0.02</v>
      </c>
      <c r="U1019" s="477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4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5" t="s">
        <v>1416</v>
      </c>
      <c r="D1020" t="s">
        <v>154</v>
      </c>
      <c r="E1020" s="476">
        <v>3</v>
      </c>
      <c r="F1020" s="470">
        <v>24</v>
      </c>
      <c r="G1020">
        <v>1</v>
      </c>
      <c r="H1020">
        <v>1</v>
      </c>
      <c r="I1020" s="471">
        <f t="shared" si="91"/>
        <v>0.47039166666666665</v>
      </c>
      <c r="J1020" s="472">
        <v>0.36503333333333332</v>
      </c>
      <c r="K1020" s="472">
        <v>0.44336666666666663</v>
      </c>
      <c r="L1020" s="472">
        <v>0.58906666666666663</v>
      </c>
      <c r="M1020" s="472">
        <v>0.48410000000000003</v>
      </c>
      <c r="N1020" s="471">
        <f t="shared" si="92"/>
        <v>0.47039166666666665</v>
      </c>
      <c r="O1020" s="472">
        <v>0.36503333333333332</v>
      </c>
      <c r="P1020" s="472">
        <v>0.44336666666666663</v>
      </c>
      <c r="Q1020" s="472">
        <v>0.58906666666666663</v>
      </c>
      <c r="R1020" s="472">
        <v>0.48410000000000003</v>
      </c>
      <c r="S1020" s="152">
        <v>0.01</v>
      </c>
      <c r="T1020" s="152">
        <v>0.02</v>
      </c>
      <c r="U1020" s="477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4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5" t="s">
        <v>1417</v>
      </c>
      <c r="D1021" t="s">
        <v>154</v>
      </c>
      <c r="E1021" s="476">
        <v>3</v>
      </c>
      <c r="F1021" s="470">
        <v>29.7</v>
      </c>
      <c r="G1021">
        <v>1</v>
      </c>
      <c r="H1021">
        <v>1</v>
      </c>
      <c r="I1021" s="471">
        <f t="shared" si="91"/>
        <v>0.47039166666666665</v>
      </c>
      <c r="J1021" s="472">
        <v>0.36503333333333332</v>
      </c>
      <c r="K1021" s="472">
        <v>0.44336666666666663</v>
      </c>
      <c r="L1021" s="472">
        <v>0.58906666666666663</v>
      </c>
      <c r="M1021" s="472">
        <v>0.48410000000000003</v>
      </c>
      <c r="N1021" s="471">
        <f t="shared" si="92"/>
        <v>0.47039166666666665</v>
      </c>
      <c r="O1021" s="472">
        <v>0.36503333333333332</v>
      </c>
      <c r="P1021" s="472">
        <v>0.44336666666666663</v>
      </c>
      <c r="Q1021" s="472">
        <v>0.58906666666666663</v>
      </c>
      <c r="R1021" s="472">
        <v>0.48410000000000003</v>
      </c>
      <c r="S1021" s="152">
        <v>0.01</v>
      </c>
      <c r="T1021" s="152">
        <v>0.02</v>
      </c>
      <c r="U1021" s="477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4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5" t="s">
        <v>1418</v>
      </c>
      <c r="D1022" t="s">
        <v>154</v>
      </c>
      <c r="E1022" s="476">
        <v>3</v>
      </c>
      <c r="F1022" s="470">
        <v>29.7</v>
      </c>
      <c r="G1022">
        <v>1</v>
      </c>
      <c r="H1022">
        <v>1</v>
      </c>
      <c r="I1022" s="471">
        <f t="shared" si="91"/>
        <v>0.47039166666666665</v>
      </c>
      <c r="J1022" s="472">
        <v>0.36503333333333332</v>
      </c>
      <c r="K1022" s="472">
        <v>0.44336666666666663</v>
      </c>
      <c r="L1022" s="472">
        <v>0.58906666666666663</v>
      </c>
      <c r="M1022" s="472">
        <v>0.48410000000000003</v>
      </c>
      <c r="N1022" s="471">
        <f t="shared" si="92"/>
        <v>0.47039166666666665</v>
      </c>
      <c r="O1022" s="472">
        <v>0.36503333333333332</v>
      </c>
      <c r="P1022" s="472">
        <v>0.44336666666666663</v>
      </c>
      <c r="Q1022" s="472">
        <v>0.58906666666666663</v>
      </c>
      <c r="R1022" s="472">
        <v>0.48410000000000003</v>
      </c>
      <c r="S1022" s="152">
        <v>0.01</v>
      </c>
      <c r="T1022" s="152">
        <v>0.02</v>
      </c>
      <c r="U1022" s="477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4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5" t="s">
        <v>1419</v>
      </c>
      <c r="D1023" t="s">
        <v>154</v>
      </c>
      <c r="E1023" s="476">
        <v>3</v>
      </c>
      <c r="F1023" s="470">
        <v>27</v>
      </c>
      <c r="G1023">
        <v>1</v>
      </c>
      <c r="H1023">
        <v>1</v>
      </c>
      <c r="I1023" s="471">
        <f t="shared" si="91"/>
        <v>0.47039166666666665</v>
      </c>
      <c r="J1023" s="472">
        <v>0.36503333333333332</v>
      </c>
      <c r="K1023" s="472">
        <v>0.44336666666666663</v>
      </c>
      <c r="L1023" s="472">
        <v>0.58906666666666663</v>
      </c>
      <c r="M1023" s="472">
        <v>0.48410000000000003</v>
      </c>
      <c r="N1023" s="471">
        <f t="shared" si="92"/>
        <v>0.47039166666666665</v>
      </c>
      <c r="O1023" s="472">
        <v>0.36503333333333332</v>
      </c>
      <c r="P1023" s="472">
        <v>0.44336666666666663</v>
      </c>
      <c r="Q1023" s="472">
        <v>0.58906666666666663</v>
      </c>
      <c r="R1023" s="472">
        <v>0.48410000000000003</v>
      </c>
      <c r="S1023" s="152">
        <v>0.01</v>
      </c>
      <c r="T1023" s="152">
        <v>0.02</v>
      </c>
      <c r="U1023" s="477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4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5" t="s">
        <v>1420</v>
      </c>
      <c r="D1024" t="s">
        <v>154</v>
      </c>
      <c r="E1024" s="476">
        <v>3</v>
      </c>
      <c r="F1024" s="470">
        <v>29.7</v>
      </c>
      <c r="G1024">
        <v>1</v>
      </c>
      <c r="H1024">
        <v>1</v>
      </c>
      <c r="I1024" s="471">
        <f t="shared" si="91"/>
        <v>0.47039166666666665</v>
      </c>
      <c r="J1024" s="472">
        <v>0.36503333333333332</v>
      </c>
      <c r="K1024" s="472">
        <v>0.44336666666666663</v>
      </c>
      <c r="L1024" s="472">
        <v>0.58906666666666663</v>
      </c>
      <c r="M1024" s="472">
        <v>0.48410000000000003</v>
      </c>
      <c r="N1024" s="471">
        <f t="shared" si="92"/>
        <v>0.47039166666666665</v>
      </c>
      <c r="O1024" s="472">
        <v>0.36503333333333332</v>
      </c>
      <c r="P1024" s="472">
        <v>0.44336666666666663</v>
      </c>
      <c r="Q1024" s="472">
        <v>0.58906666666666663</v>
      </c>
      <c r="R1024" s="472">
        <v>0.48410000000000003</v>
      </c>
      <c r="S1024" s="152">
        <v>0.01</v>
      </c>
      <c r="T1024" s="152">
        <v>0.02</v>
      </c>
      <c r="U1024" s="477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4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5" t="s">
        <v>1421</v>
      </c>
      <c r="D1025" t="s">
        <v>148</v>
      </c>
      <c r="E1025" s="476">
        <v>1</v>
      </c>
      <c r="F1025" s="470">
        <v>30</v>
      </c>
      <c r="G1025">
        <v>1</v>
      </c>
      <c r="H1025">
        <v>1</v>
      </c>
      <c r="I1025" s="471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1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2">
        <v>0.04</v>
      </c>
      <c r="T1025" s="152">
        <v>0</v>
      </c>
      <c r="U1025" s="477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4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5" t="s">
        <v>1422</v>
      </c>
      <c r="D1026" t="s">
        <v>148</v>
      </c>
      <c r="E1026" s="476">
        <v>1</v>
      </c>
      <c r="F1026" s="470">
        <v>30</v>
      </c>
      <c r="G1026">
        <v>1</v>
      </c>
      <c r="H1026">
        <v>1</v>
      </c>
      <c r="I1026" s="471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1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2">
        <v>0.04</v>
      </c>
      <c r="T1026" s="152">
        <v>0</v>
      </c>
      <c r="U1026" s="477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4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5" t="s">
        <v>1423</v>
      </c>
      <c r="D1027" t="s">
        <v>148</v>
      </c>
      <c r="E1027" s="476">
        <v>1</v>
      </c>
      <c r="F1027" s="470">
        <v>30</v>
      </c>
      <c r="G1027">
        <v>1</v>
      </c>
      <c r="H1027">
        <v>1</v>
      </c>
      <c r="I1027" s="471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1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2">
        <v>0.04</v>
      </c>
      <c r="T1027" s="152">
        <v>0</v>
      </c>
      <c r="U1027" s="477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4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5" t="s">
        <v>1424</v>
      </c>
      <c r="D1028" t="s">
        <v>148</v>
      </c>
      <c r="E1028" s="476">
        <v>1</v>
      </c>
      <c r="F1028" s="470">
        <v>30</v>
      </c>
      <c r="G1028">
        <v>1</v>
      </c>
      <c r="H1028">
        <v>1</v>
      </c>
      <c r="I1028" s="471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1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2">
        <v>0.04</v>
      </c>
      <c r="T1028" s="152">
        <v>0</v>
      </c>
      <c r="U1028" s="477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4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5" t="s">
        <v>1425</v>
      </c>
      <c r="D1029" t="s">
        <v>154</v>
      </c>
      <c r="E1029" s="476">
        <v>3</v>
      </c>
      <c r="F1029" s="470">
        <v>30</v>
      </c>
      <c r="G1029">
        <v>1</v>
      </c>
      <c r="H1029">
        <v>1</v>
      </c>
      <c r="I1029" s="471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1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2">
        <v>0.04</v>
      </c>
      <c r="T1029" s="152">
        <v>0</v>
      </c>
      <c r="U1029" s="477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4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5" t="s">
        <v>1426</v>
      </c>
      <c r="D1030" t="s">
        <v>154</v>
      </c>
      <c r="E1030" s="476">
        <v>3</v>
      </c>
      <c r="F1030" s="470">
        <v>30</v>
      </c>
      <c r="G1030">
        <v>1</v>
      </c>
      <c r="H1030">
        <v>1</v>
      </c>
      <c r="I1030" s="471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1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2">
        <v>0.04</v>
      </c>
      <c r="T1030" s="152">
        <v>0</v>
      </c>
      <c r="U1030" s="477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4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5" t="s">
        <v>1427</v>
      </c>
      <c r="D1031" t="s">
        <v>154</v>
      </c>
      <c r="E1031" s="476">
        <v>3</v>
      </c>
      <c r="F1031" s="470">
        <v>30</v>
      </c>
      <c r="G1031">
        <v>1</v>
      </c>
      <c r="H1031">
        <v>1</v>
      </c>
      <c r="I1031" s="471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1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2">
        <v>0.04</v>
      </c>
      <c r="T1031" s="152">
        <v>0</v>
      </c>
      <c r="U1031" s="477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4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8" t="s">
        <v>1428</v>
      </c>
      <c r="D1032" t="s">
        <v>156</v>
      </c>
      <c r="E1032" s="469">
        <v>4</v>
      </c>
      <c r="F1032" s="470">
        <v>0</v>
      </c>
      <c r="G1032">
        <v>1</v>
      </c>
      <c r="H1032">
        <v>1</v>
      </c>
      <c r="I1032" s="471">
        <f t="shared" si="103"/>
        <v>0.32845968612834514</v>
      </c>
      <c r="J1032" s="152">
        <v>3.8473756479098807E-2</v>
      </c>
      <c r="K1032" s="152">
        <v>0.39358026214566905</v>
      </c>
      <c r="L1032" s="152">
        <v>0.53857526864315253</v>
      </c>
      <c r="M1032" s="152">
        <v>0.3432094572454602</v>
      </c>
      <c r="N1032" s="471">
        <f t="shared" si="104"/>
        <v>0.32845968612834514</v>
      </c>
      <c r="O1032" s="152">
        <v>3.8473756479098807E-2</v>
      </c>
      <c r="P1032" s="152">
        <v>0.39358026214566905</v>
      </c>
      <c r="Q1032" s="152">
        <v>0.53857526864315253</v>
      </c>
      <c r="R1032" s="152">
        <v>0.3432094572454602</v>
      </c>
      <c r="S1032" s="152">
        <v>0.03</v>
      </c>
      <c r="T1032" s="152">
        <v>0</v>
      </c>
      <c r="U1032" s="473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4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8" t="s">
        <v>1429</v>
      </c>
      <c r="D1033" t="s">
        <v>148</v>
      </c>
      <c r="E1033" s="469">
        <v>1</v>
      </c>
      <c r="F1033" s="470">
        <v>147.30000000000001</v>
      </c>
      <c r="G1033">
        <v>1</v>
      </c>
      <c r="H1033">
        <v>1</v>
      </c>
      <c r="I1033" s="471">
        <f t="shared" si="103"/>
        <v>0.32845968612834514</v>
      </c>
      <c r="J1033" s="152">
        <v>3.8473756479098807E-2</v>
      </c>
      <c r="K1033" s="152">
        <v>0.39358026214566905</v>
      </c>
      <c r="L1033" s="152">
        <v>0.53857526864315253</v>
      </c>
      <c r="M1033" s="152">
        <v>0.3432094572454602</v>
      </c>
      <c r="N1033" s="471">
        <f t="shared" si="104"/>
        <v>0.32845968612834514</v>
      </c>
      <c r="O1033" s="152">
        <v>3.8473756479098807E-2</v>
      </c>
      <c r="P1033" s="152">
        <v>0.39358026214566905</v>
      </c>
      <c r="Q1033" s="152">
        <v>0.53857526864315253</v>
      </c>
      <c r="R1033" s="152">
        <v>0.3432094572454602</v>
      </c>
      <c r="S1033" s="152">
        <v>0.03</v>
      </c>
      <c r="T1033" s="152">
        <v>0</v>
      </c>
      <c r="U1033" s="473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4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8" t="s">
        <v>1430</v>
      </c>
      <c r="D1034" t="s">
        <v>148</v>
      </c>
      <c r="E1034" s="469">
        <v>1</v>
      </c>
      <c r="F1034" s="470">
        <v>0</v>
      </c>
      <c r="G1034">
        <v>1</v>
      </c>
      <c r="H1034">
        <v>1</v>
      </c>
      <c r="I1034" s="471">
        <f t="shared" si="103"/>
        <v>0.32845968612834514</v>
      </c>
      <c r="J1034" s="152">
        <v>3.8473756479098807E-2</v>
      </c>
      <c r="K1034" s="152">
        <v>0.39358026214566905</v>
      </c>
      <c r="L1034" s="152">
        <v>0.53857526864315253</v>
      </c>
      <c r="M1034" s="152">
        <v>0.3432094572454602</v>
      </c>
      <c r="N1034" s="471">
        <f t="shared" si="104"/>
        <v>0.32845968612834514</v>
      </c>
      <c r="O1034" s="152">
        <v>3.8473756479098807E-2</v>
      </c>
      <c r="P1034" s="152">
        <v>0.39358026214566905</v>
      </c>
      <c r="Q1034" s="152">
        <v>0.53857526864315253</v>
      </c>
      <c r="R1034" s="152">
        <v>0.3432094572454602</v>
      </c>
      <c r="S1034" s="152">
        <v>0.03</v>
      </c>
      <c r="T1034" s="152">
        <v>0</v>
      </c>
      <c r="U1034" s="473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4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8" t="s">
        <v>1431</v>
      </c>
      <c r="D1035" t="s">
        <v>151</v>
      </c>
      <c r="E1035" s="469">
        <v>2</v>
      </c>
      <c r="F1035" s="470">
        <v>36</v>
      </c>
      <c r="G1035">
        <v>1</v>
      </c>
      <c r="H1035">
        <v>1</v>
      </c>
      <c r="I1035" s="471">
        <f t="shared" si="103"/>
        <v>0.32845968612834514</v>
      </c>
      <c r="J1035" s="152">
        <v>3.8473756479098807E-2</v>
      </c>
      <c r="K1035" s="152">
        <v>0.39358026214566905</v>
      </c>
      <c r="L1035" s="152">
        <v>0.53857526864315253</v>
      </c>
      <c r="M1035" s="152">
        <v>0.3432094572454602</v>
      </c>
      <c r="N1035" s="471">
        <f t="shared" si="104"/>
        <v>0.32845968612834514</v>
      </c>
      <c r="O1035" s="152">
        <v>3.8473756479098807E-2</v>
      </c>
      <c r="P1035" s="152">
        <v>0.39358026214566905</v>
      </c>
      <c r="Q1035" s="152">
        <v>0.53857526864315253</v>
      </c>
      <c r="R1035" s="152">
        <v>0.3432094572454602</v>
      </c>
      <c r="S1035" s="152">
        <v>0.03</v>
      </c>
      <c r="T1035" s="152">
        <v>0</v>
      </c>
      <c r="U1035" s="473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4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5" t="s">
        <v>1432</v>
      </c>
      <c r="D1036" t="s">
        <v>154</v>
      </c>
      <c r="E1036" s="476">
        <v>3</v>
      </c>
      <c r="F1036" s="470">
        <v>6.3</v>
      </c>
      <c r="G1036">
        <v>1</v>
      </c>
      <c r="H1036">
        <v>1</v>
      </c>
      <c r="I1036" s="471">
        <f t="shared" si="103"/>
        <v>0.47039166666666665</v>
      </c>
      <c r="J1036" s="472">
        <v>0.36503333333333332</v>
      </c>
      <c r="K1036" s="472">
        <v>0.44336666666666663</v>
      </c>
      <c r="L1036" s="472">
        <v>0.58906666666666663</v>
      </c>
      <c r="M1036" s="472">
        <v>0.48410000000000003</v>
      </c>
      <c r="N1036" s="471">
        <f t="shared" si="104"/>
        <v>0.47039166666666665</v>
      </c>
      <c r="O1036" s="472">
        <v>0.36503333333333332</v>
      </c>
      <c r="P1036" s="472">
        <v>0.44336666666666663</v>
      </c>
      <c r="Q1036" s="472">
        <v>0.58906666666666663</v>
      </c>
      <c r="R1036" s="472">
        <v>0.48410000000000003</v>
      </c>
      <c r="S1036" s="152">
        <v>0.01</v>
      </c>
      <c r="T1036" s="152">
        <v>0.02</v>
      </c>
      <c r="U1036" s="477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4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5" t="s">
        <v>1433</v>
      </c>
      <c r="D1037" t="s">
        <v>154</v>
      </c>
      <c r="E1037" s="476">
        <v>3</v>
      </c>
      <c r="F1037" s="470">
        <v>8.4</v>
      </c>
      <c r="G1037">
        <v>1</v>
      </c>
      <c r="H1037">
        <v>1</v>
      </c>
      <c r="I1037" s="471">
        <f t="shared" si="103"/>
        <v>0.47039166666666665</v>
      </c>
      <c r="J1037" s="472">
        <v>0.36503333333333332</v>
      </c>
      <c r="K1037" s="472">
        <v>0.44336666666666663</v>
      </c>
      <c r="L1037" s="472">
        <v>0.58906666666666663</v>
      </c>
      <c r="M1037" s="472">
        <v>0.48410000000000003</v>
      </c>
      <c r="N1037" s="471">
        <f t="shared" si="104"/>
        <v>0.47039166666666665</v>
      </c>
      <c r="O1037" s="472">
        <v>0.36503333333333332</v>
      </c>
      <c r="P1037" s="472">
        <v>0.44336666666666663</v>
      </c>
      <c r="Q1037" s="472">
        <v>0.58906666666666663</v>
      </c>
      <c r="R1037" s="472">
        <v>0.48410000000000003</v>
      </c>
      <c r="S1037" s="152">
        <v>0.01</v>
      </c>
      <c r="T1037" s="152">
        <v>0.02</v>
      </c>
      <c r="U1037" s="477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4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5" t="s">
        <v>1434</v>
      </c>
      <c r="D1038" t="s">
        <v>154</v>
      </c>
      <c r="E1038" s="476">
        <v>3</v>
      </c>
      <c r="F1038" s="470">
        <v>4.2</v>
      </c>
      <c r="G1038">
        <v>1</v>
      </c>
      <c r="H1038">
        <v>1</v>
      </c>
      <c r="I1038" s="471">
        <f t="shared" si="103"/>
        <v>0.47039166666666665</v>
      </c>
      <c r="J1038" s="472">
        <v>0.36503333333333332</v>
      </c>
      <c r="K1038" s="472">
        <v>0.44336666666666663</v>
      </c>
      <c r="L1038" s="472">
        <v>0.58906666666666663</v>
      </c>
      <c r="M1038" s="472">
        <v>0.48410000000000003</v>
      </c>
      <c r="N1038" s="471">
        <f t="shared" si="104"/>
        <v>0.47039166666666665</v>
      </c>
      <c r="O1038" s="472">
        <v>0.36503333333333332</v>
      </c>
      <c r="P1038" s="472">
        <v>0.44336666666666663</v>
      </c>
      <c r="Q1038" s="472">
        <v>0.58906666666666663</v>
      </c>
      <c r="R1038" s="472">
        <v>0.48410000000000003</v>
      </c>
      <c r="S1038" s="152">
        <v>0.01</v>
      </c>
      <c r="T1038" s="152">
        <v>0.02</v>
      </c>
      <c r="U1038" s="477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4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5" t="s">
        <v>1435</v>
      </c>
      <c r="D1039" t="s">
        <v>154</v>
      </c>
      <c r="E1039" s="476">
        <v>3</v>
      </c>
      <c r="F1039" s="470">
        <v>4.2</v>
      </c>
      <c r="G1039">
        <v>1</v>
      </c>
      <c r="H1039">
        <v>1</v>
      </c>
      <c r="I1039" s="471">
        <f t="shared" si="103"/>
        <v>0.47039166666666665</v>
      </c>
      <c r="J1039" s="472">
        <v>0.36503333333333332</v>
      </c>
      <c r="K1039" s="472">
        <v>0.44336666666666663</v>
      </c>
      <c r="L1039" s="472">
        <v>0.58906666666666663</v>
      </c>
      <c r="M1039" s="472">
        <v>0.48410000000000003</v>
      </c>
      <c r="N1039" s="471">
        <f t="shared" si="104"/>
        <v>0.47039166666666665</v>
      </c>
      <c r="O1039" s="472">
        <v>0.36503333333333332</v>
      </c>
      <c r="P1039" s="472">
        <v>0.44336666666666663</v>
      </c>
      <c r="Q1039" s="472">
        <v>0.58906666666666663</v>
      </c>
      <c r="R1039" s="472">
        <v>0.48410000000000003</v>
      </c>
      <c r="S1039" s="152">
        <v>0.01</v>
      </c>
      <c r="T1039" s="152">
        <v>0.02</v>
      </c>
      <c r="U1039" s="477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4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5" t="s">
        <v>1436</v>
      </c>
      <c r="D1040" t="s">
        <v>154</v>
      </c>
      <c r="E1040" s="476">
        <v>3</v>
      </c>
      <c r="F1040" s="470">
        <v>2.0999999999999979</v>
      </c>
      <c r="G1040">
        <v>1</v>
      </c>
      <c r="H1040">
        <v>1</v>
      </c>
      <c r="I1040" s="471">
        <f t="shared" si="103"/>
        <v>0.47039166666666665</v>
      </c>
      <c r="J1040" s="472">
        <v>0.36503333333333332</v>
      </c>
      <c r="K1040" s="472">
        <v>0.44336666666666663</v>
      </c>
      <c r="L1040" s="472">
        <v>0.58906666666666663</v>
      </c>
      <c r="M1040" s="472">
        <v>0.48410000000000003</v>
      </c>
      <c r="N1040" s="471">
        <f t="shared" si="104"/>
        <v>0.47039166666666665</v>
      </c>
      <c r="O1040" s="472">
        <v>0.36503333333333332</v>
      </c>
      <c r="P1040" s="472">
        <v>0.44336666666666663</v>
      </c>
      <c r="Q1040" s="472">
        <v>0.58906666666666663</v>
      </c>
      <c r="R1040" s="472">
        <v>0.48410000000000003</v>
      </c>
      <c r="S1040" s="152">
        <v>0.01</v>
      </c>
      <c r="T1040" s="152">
        <v>0.02</v>
      </c>
      <c r="U1040" s="477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4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5" t="s">
        <v>1437</v>
      </c>
      <c r="D1041" t="s">
        <v>154</v>
      </c>
      <c r="E1041" s="476">
        <v>3</v>
      </c>
      <c r="F1041" s="470">
        <v>29.7</v>
      </c>
      <c r="G1041">
        <v>1</v>
      </c>
      <c r="H1041">
        <v>1</v>
      </c>
      <c r="I1041" s="471">
        <f t="shared" si="103"/>
        <v>0.47039166666666665</v>
      </c>
      <c r="J1041" s="472">
        <v>0.36503333333333332</v>
      </c>
      <c r="K1041" s="472">
        <v>0.44336666666666663</v>
      </c>
      <c r="L1041" s="472">
        <v>0.58906666666666663</v>
      </c>
      <c r="M1041" s="472">
        <v>0.48410000000000003</v>
      </c>
      <c r="N1041" s="471">
        <f t="shared" si="104"/>
        <v>0.47039166666666665</v>
      </c>
      <c r="O1041" s="472">
        <v>0.36503333333333332</v>
      </c>
      <c r="P1041" s="472">
        <v>0.44336666666666663</v>
      </c>
      <c r="Q1041" s="472">
        <v>0.58906666666666663</v>
      </c>
      <c r="R1041" s="472">
        <v>0.48410000000000003</v>
      </c>
      <c r="S1041" s="152">
        <v>0.01</v>
      </c>
      <c r="T1041" s="152">
        <v>0.02</v>
      </c>
      <c r="U1041" s="477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4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5" t="s">
        <v>1438</v>
      </c>
      <c r="D1042" t="s">
        <v>154</v>
      </c>
      <c r="E1042" s="476">
        <v>3</v>
      </c>
      <c r="F1042" s="470">
        <v>27</v>
      </c>
      <c r="G1042">
        <v>1</v>
      </c>
      <c r="H1042">
        <v>1</v>
      </c>
      <c r="I1042" s="471">
        <f t="shared" si="103"/>
        <v>0.47039166666666665</v>
      </c>
      <c r="J1042" s="472">
        <v>0.36503333333333332</v>
      </c>
      <c r="K1042" s="472">
        <v>0.44336666666666663</v>
      </c>
      <c r="L1042" s="472">
        <v>0.58906666666666663</v>
      </c>
      <c r="M1042" s="472">
        <v>0.48410000000000003</v>
      </c>
      <c r="N1042" s="471">
        <f t="shared" si="104"/>
        <v>0.47039166666666665</v>
      </c>
      <c r="O1042" s="472">
        <v>0.36503333333333332</v>
      </c>
      <c r="P1042" s="472">
        <v>0.44336666666666663</v>
      </c>
      <c r="Q1042" s="472">
        <v>0.58906666666666663</v>
      </c>
      <c r="R1042" s="472">
        <v>0.48410000000000003</v>
      </c>
      <c r="S1042" s="152">
        <v>0.01</v>
      </c>
      <c r="T1042" s="152">
        <v>0.02</v>
      </c>
      <c r="U1042" s="477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4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5" t="s">
        <v>1439</v>
      </c>
      <c r="D1043" t="s">
        <v>154</v>
      </c>
      <c r="E1043" s="476">
        <v>3</v>
      </c>
      <c r="F1043" s="470">
        <v>29.9</v>
      </c>
      <c r="G1043">
        <v>1</v>
      </c>
      <c r="H1043">
        <v>1</v>
      </c>
      <c r="I1043" s="471">
        <f t="shared" si="103"/>
        <v>0.47039166666666665</v>
      </c>
      <c r="J1043" s="472">
        <v>0.36503333333333332</v>
      </c>
      <c r="K1043" s="472">
        <v>0.44336666666666663</v>
      </c>
      <c r="L1043" s="472">
        <v>0.58906666666666663</v>
      </c>
      <c r="M1043" s="472">
        <v>0.48410000000000003</v>
      </c>
      <c r="N1043" s="471">
        <f t="shared" si="104"/>
        <v>0.47039166666666665</v>
      </c>
      <c r="O1043" s="472">
        <v>0.36503333333333332</v>
      </c>
      <c r="P1043" s="472">
        <v>0.44336666666666663</v>
      </c>
      <c r="Q1043" s="472">
        <v>0.58906666666666663</v>
      </c>
      <c r="R1043" s="472">
        <v>0.48410000000000003</v>
      </c>
      <c r="S1043" s="152">
        <v>0.01</v>
      </c>
      <c r="T1043" s="152">
        <v>0.02</v>
      </c>
      <c r="U1043" s="477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4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5" t="s">
        <v>1440</v>
      </c>
      <c r="D1044" t="s">
        <v>154</v>
      </c>
      <c r="E1044" s="476">
        <v>3</v>
      </c>
      <c r="F1044" s="470">
        <v>29.7</v>
      </c>
      <c r="G1044">
        <v>1</v>
      </c>
      <c r="H1044">
        <v>1</v>
      </c>
      <c r="I1044" s="471">
        <f t="shared" si="103"/>
        <v>0.47039166666666665</v>
      </c>
      <c r="J1044" s="472">
        <v>0.36503333333333332</v>
      </c>
      <c r="K1044" s="472">
        <v>0.44336666666666663</v>
      </c>
      <c r="L1044" s="472">
        <v>0.58906666666666663</v>
      </c>
      <c r="M1044" s="472">
        <v>0.48410000000000003</v>
      </c>
      <c r="N1044" s="471">
        <f t="shared" si="104"/>
        <v>0.47039166666666665</v>
      </c>
      <c r="O1044" s="472">
        <v>0.36503333333333332</v>
      </c>
      <c r="P1044" s="472">
        <v>0.44336666666666663</v>
      </c>
      <c r="Q1044" s="472">
        <v>0.58906666666666663</v>
      </c>
      <c r="R1044" s="472">
        <v>0.48410000000000003</v>
      </c>
      <c r="S1044" s="152">
        <v>0.01</v>
      </c>
      <c r="T1044" s="152">
        <v>0.02</v>
      </c>
      <c r="U1044" s="477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4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5" t="s">
        <v>1441</v>
      </c>
      <c r="D1045" t="s">
        <v>154</v>
      </c>
      <c r="E1045" s="476">
        <v>3</v>
      </c>
      <c r="F1045" s="470">
        <v>18.899999999999999</v>
      </c>
      <c r="G1045">
        <v>1</v>
      </c>
      <c r="H1045">
        <v>1</v>
      </c>
      <c r="I1045" s="471">
        <f t="shared" si="103"/>
        <v>0.47039166666666665</v>
      </c>
      <c r="J1045" s="472">
        <v>0.36503333333333332</v>
      </c>
      <c r="K1045" s="472">
        <v>0.44336666666666663</v>
      </c>
      <c r="L1045" s="472">
        <v>0.58906666666666663</v>
      </c>
      <c r="M1045" s="472">
        <v>0.48410000000000003</v>
      </c>
      <c r="N1045" s="471">
        <f t="shared" si="104"/>
        <v>0.47039166666666665</v>
      </c>
      <c r="O1045" s="472">
        <v>0.36503333333333332</v>
      </c>
      <c r="P1045" s="472">
        <v>0.44336666666666663</v>
      </c>
      <c r="Q1045" s="472">
        <v>0.58906666666666663</v>
      </c>
      <c r="R1045" s="472">
        <v>0.48410000000000003</v>
      </c>
      <c r="S1045" s="152">
        <v>0.01</v>
      </c>
      <c r="T1045" s="152">
        <v>0.02</v>
      </c>
      <c r="U1045" s="477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4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5" t="s">
        <v>1442</v>
      </c>
      <c r="D1046" t="s">
        <v>154</v>
      </c>
      <c r="E1046" s="476">
        <v>3</v>
      </c>
      <c r="F1046" s="470">
        <v>30</v>
      </c>
      <c r="G1046">
        <v>1</v>
      </c>
      <c r="H1046">
        <v>1</v>
      </c>
      <c r="I1046" s="471">
        <f t="shared" si="103"/>
        <v>0.47039166666666665</v>
      </c>
      <c r="J1046" s="472">
        <v>0.36503333333333332</v>
      </c>
      <c r="K1046" s="472">
        <v>0.44336666666666663</v>
      </c>
      <c r="L1046" s="472">
        <v>0.58906666666666663</v>
      </c>
      <c r="M1046" s="472">
        <v>0.48410000000000003</v>
      </c>
      <c r="N1046" s="471">
        <f t="shared" si="104"/>
        <v>0.47039166666666665</v>
      </c>
      <c r="O1046" s="472">
        <v>0.36503333333333332</v>
      </c>
      <c r="P1046" s="472">
        <v>0.44336666666666663</v>
      </c>
      <c r="Q1046" s="472">
        <v>0.58906666666666663</v>
      </c>
      <c r="R1046" s="472">
        <v>0.48410000000000003</v>
      </c>
      <c r="S1046" s="152">
        <v>0.01</v>
      </c>
      <c r="T1046" s="152">
        <v>0.02</v>
      </c>
      <c r="U1046" s="477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4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5" t="s">
        <v>1443</v>
      </c>
      <c r="D1047" t="s">
        <v>154</v>
      </c>
      <c r="E1047" s="476">
        <v>3</v>
      </c>
      <c r="F1047" s="470">
        <v>26</v>
      </c>
      <c r="G1047">
        <v>1</v>
      </c>
      <c r="H1047">
        <v>1</v>
      </c>
      <c r="I1047" s="471">
        <f t="shared" si="103"/>
        <v>0.47039166666666665</v>
      </c>
      <c r="J1047" s="472">
        <v>0.36503333333333332</v>
      </c>
      <c r="K1047" s="472">
        <v>0.44336666666666663</v>
      </c>
      <c r="L1047" s="472">
        <v>0.58906666666666663</v>
      </c>
      <c r="M1047" s="472">
        <v>0.48410000000000003</v>
      </c>
      <c r="N1047" s="471">
        <f t="shared" si="104"/>
        <v>0.47039166666666665</v>
      </c>
      <c r="O1047" s="472">
        <v>0.36503333333333332</v>
      </c>
      <c r="P1047" s="472">
        <v>0.44336666666666663</v>
      </c>
      <c r="Q1047" s="472">
        <v>0.58906666666666663</v>
      </c>
      <c r="R1047" s="472">
        <v>0.48410000000000003</v>
      </c>
      <c r="S1047" s="152">
        <v>0.01</v>
      </c>
      <c r="T1047" s="152">
        <v>0.02</v>
      </c>
      <c r="U1047" s="477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4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5" t="s">
        <v>1444</v>
      </c>
      <c r="D1048" t="s">
        <v>154</v>
      </c>
      <c r="E1048" s="476">
        <v>3</v>
      </c>
      <c r="F1048" s="470">
        <v>26</v>
      </c>
      <c r="G1048">
        <v>1</v>
      </c>
      <c r="H1048">
        <v>1</v>
      </c>
      <c r="I1048" s="471">
        <f t="shared" si="103"/>
        <v>0.47039166666666665</v>
      </c>
      <c r="J1048" s="472">
        <v>0.36503333333333332</v>
      </c>
      <c r="K1048" s="472">
        <v>0.44336666666666663</v>
      </c>
      <c r="L1048" s="472">
        <v>0.58906666666666663</v>
      </c>
      <c r="M1048" s="472">
        <v>0.48410000000000003</v>
      </c>
      <c r="N1048" s="471">
        <f t="shared" si="104"/>
        <v>0.47039166666666665</v>
      </c>
      <c r="O1048" s="472">
        <v>0.36503333333333332</v>
      </c>
      <c r="P1048" s="472">
        <v>0.44336666666666663</v>
      </c>
      <c r="Q1048" s="472">
        <v>0.58906666666666663</v>
      </c>
      <c r="R1048" s="472">
        <v>0.48410000000000003</v>
      </c>
      <c r="S1048" s="152">
        <v>0.01</v>
      </c>
      <c r="T1048" s="152">
        <v>0.02</v>
      </c>
      <c r="U1048" s="477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4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5" t="s">
        <v>1445</v>
      </c>
      <c r="D1049" t="s">
        <v>154</v>
      </c>
      <c r="E1049" s="476">
        <v>3</v>
      </c>
      <c r="F1049" s="470">
        <v>26</v>
      </c>
      <c r="G1049">
        <v>1</v>
      </c>
      <c r="H1049">
        <v>1</v>
      </c>
      <c r="I1049" s="471">
        <f t="shared" si="103"/>
        <v>0.47039166666666665</v>
      </c>
      <c r="J1049" s="472">
        <v>0.36503333333333332</v>
      </c>
      <c r="K1049" s="472">
        <v>0.44336666666666663</v>
      </c>
      <c r="L1049" s="472">
        <v>0.58906666666666663</v>
      </c>
      <c r="M1049" s="472">
        <v>0.48410000000000003</v>
      </c>
      <c r="N1049" s="471">
        <f t="shared" si="104"/>
        <v>0.47039166666666665</v>
      </c>
      <c r="O1049" s="472">
        <v>0.36503333333333332</v>
      </c>
      <c r="P1049" s="472">
        <v>0.44336666666666663</v>
      </c>
      <c r="Q1049" s="472">
        <v>0.58906666666666663</v>
      </c>
      <c r="R1049" s="472">
        <v>0.48410000000000003</v>
      </c>
      <c r="S1049" s="152">
        <v>0.01</v>
      </c>
      <c r="T1049" s="152">
        <v>0.02</v>
      </c>
      <c r="U1049" s="477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4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5" t="s">
        <v>1446</v>
      </c>
      <c r="D1050" t="s">
        <v>154</v>
      </c>
      <c r="E1050" s="476">
        <v>3</v>
      </c>
      <c r="F1050" s="470">
        <v>26</v>
      </c>
      <c r="G1050">
        <v>1</v>
      </c>
      <c r="H1050">
        <v>1</v>
      </c>
      <c r="I1050" s="471">
        <f t="shared" si="103"/>
        <v>0.47039166666666665</v>
      </c>
      <c r="J1050" s="472">
        <v>0.36503333333333332</v>
      </c>
      <c r="K1050" s="472">
        <v>0.44336666666666663</v>
      </c>
      <c r="L1050" s="472">
        <v>0.58906666666666663</v>
      </c>
      <c r="M1050" s="472">
        <v>0.48410000000000003</v>
      </c>
      <c r="N1050" s="471">
        <f t="shared" si="104"/>
        <v>0.47039166666666665</v>
      </c>
      <c r="O1050" s="472">
        <v>0.36503333333333332</v>
      </c>
      <c r="P1050" s="472">
        <v>0.44336666666666663</v>
      </c>
      <c r="Q1050" s="472">
        <v>0.58906666666666663</v>
      </c>
      <c r="R1050" s="472">
        <v>0.48410000000000003</v>
      </c>
      <c r="S1050" s="152">
        <v>0.01</v>
      </c>
      <c r="T1050" s="152">
        <v>0.02</v>
      </c>
      <c r="U1050" s="477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4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5" t="s">
        <v>1447</v>
      </c>
      <c r="D1051" t="s">
        <v>154</v>
      </c>
      <c r="E1051" s="476">
        <v>3</v>
      </c>
      <c r="F1051" s="470">
        <v>26</v>
      </c>
      <c r="G1051">
        <v>1</v>
      </c>
      <c r="H1051">
        <v>1</v>
      </c>
      <c r="I1051" s="471">
        <f t="shared" si="103"/>
        <v>0.47039166666666665</v>
      </c>
      <c r="J1051" s="472">
        <v>0.36503333333333332</v>
      </c>
      <c r="K1051" s="472">
        <v>0.44336666666666663</v>
      </c>
      <c r="L1051" s="472">
        <v>0.58906666666666663</v>
      </c>
      <c r="M1051" s="472">
        <v>0.48410000000000003</v>
      </c>
      <c r="N1051" s="471">
        <f t="shared" si="104"/>
        <v>0.47039166666666665</v>
      </c>
      <c r="O1051" s="472">
        <v>0.36503333333333332</v>
      </c>
      <c r="P1051" s="472">
        <v>0.44336666666666663</v>
      </c>
      <c r="Q1051" s="472">
        <v>0.58906666666666663</v>
      </c>
      <c r="R1051" s="472">
        <v>0.48410000000000003</v>
      </c>
      <c r="S1051" s="152">
        <v>0.01</v>
      </c>
      <c r="T1051" s="152">
        <v>0.02</v>
      </c>
      <c r="U1051" s="477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4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5" t="s">
        <v>1448</v>
      </c>
      <c r="D1052" t="s">
        <v>154</v>
      </c>
      <c r="E1052" s="476">
        <v>3</v>
      </c>
      <c r="F1052" s="470">
        <v>28</v>
      </c>
      <c r="G1052">
        <v>1</v>
      </c>
      <c r="H1052">
        <v>1</v>
      </c>
      <c r="I1052" s="471">
        <f t="shared" si="103"/>
        <v>0.47039166666666665</v>
      </c>
      <c r="J1052" s="472">
        <v>0.36503333333333332</v>
      </c>
      <c r="K1052" s="472">
        <v>0.44336666666666663</v>
      </c>
      <c r="L1052" s="472">
        <v>0.58906666666666663</v>
      </c>
      <c r="M1052" s="472">
        <v>0.48410000000000003</v>
      </c>
      <c r="N1052" s="471">
        <f t="shared" si="104"/>
        <v>0.47039166666666665</v>
      </c>
      <c r="O1052" s="472">
        <v>0.36503333333333332</v>
      </c>
      <c r="P1052" s="472">
        <v>0.44336666666666663</v>
      </c>
      <c r="Q1052" s="472">
        <v>0.58906666666666663</v>
      </c>
      <c r="R1052" s="472">
        <v>0.48410000000000003</v>
      </c>
      <c r="S1052" s="152">
        <v>0.01</v>
      </c>
      <c r="T1052" s="152">
        <v>0.02</v>
      </c>
      <c r="U1052" s="477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4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5" t="s">
        <v>1449</v>
      </c>
      <c r="D1053" t="s">
        <v>154</v>
      </c>
      <c r="E1053" s="476">
        <v>3</v>
      </c>
      <c r="F1053" s="470">
        <v>28</v>
      </c>
      <c r="G1053">
        <v>1</v>
      </c>
      <c r="H1053">
        <v>1</v>
      </c>
      <c r="I1053" s="471">
        <f t="shared" si="103"/>
        <v>0.47039166666666665</v>
      </c>
      <c r="J1053" s="472">
        <v>0.36503333333333332</v>
      </c>
      <c r="K1053" s="472">
        <v>0.44336666666666663</v>
      </c>
      <c r="L1053" s="472">
        <v>0.58906666666666663</v>
      </c>
      <c r="M1053" s="472">
        <v>0.48410000000000003</v>
      </c>
      <c r="N1053" s="471">
        <f t="shared" si="104"/>
        <v>0.47039166666666665</v>
      </c>
      <c r="O1053" s="472">
        <v>0.36503333333333332</v>
      </c>
      <c r="P1053" s="472">
        <v>0.44336666666666663</v>
      </c>
      <c r="Q1053" s="472">
        <v>0.58906666666666663</v>
      </c>
      <c r="R1053" s="472">
        <v>0.48410000000000003</v>
      </c>
      <c r="S1053" s="152">
        <v>0.01</v>
      </c>
      <c r="T1053" s="152">
        <v>0.02</v>
      </c>
      <c r="U1053" s="477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4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5" t="s">
        <v>1450</v>
      </c>
      <c r="D1054" t="s">
        <v>154</v>
      </c>
      <c r="E1054" s="476">
        <v>3</v>
      </c>
      <c r="F1054" s="470">
        <v>23.92</v>
      </c>
      <c r="G1054">
        <v>1</v>
      </c>
      <c r="H1054">
        <v>1</v>
      </c>
      <c r="I1054" s="471">
        <f t="shared" si="103"/>
        <v>0.47039166666666665</v>
      </c>
      <c r="J1054" s="472">
        <v>0.36503333333333332</v>
      </c>
      <c r="K1054" s="472">
        <v>0.44336666666666663</v>
      </c>
      <c r="L1054" s="472">
        <v>0.58906666666666663</v>
      </c>
      <c r="M1054" s="472">
        <v>0.48410000000000003</v>
      </c>
      <c r="N1054" s="471">
        <f t="shared" si="104"/>
        <v>0.47039166666666665</v>
      </c>
      <c r="O1054" s="472">
        <v>0.36503333333333332</v>
      </c>
      <c r="P1054" s="472">
        <v>0.44336666666666663</v>
      </c>
      <c r="Q1054" s="472">
        <v>0.58906666666666663</v>
      </c>
      <c r="R1054" s="472">
        <v>0.48410000000000003</v>
      </c>
      <c r="S1054" s="152">
        <v>0.01</v>
      </c>
      <c r="T1054" s="152">
        <v>0.02</v>
      </c>
      <c r="U1054" s="477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4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5" t="s">
        <v>1451</v>
      </c>
      <c r="D1055" t="s">
        <v>154</v>
      </c>
      <c r="E1055" s="476">
        <v>3</v>
      </c>
      <c r="F1055" s="470">
        <v>22.295000000000002</v>
      </c>
      <c r="G1055">
        <v>1</v>
      </c>
      <c r="H1055">
        <v>1</v>
      </c>
      <c r="I1055" s="471">
        <f t="shared" si="103"/>
        <v>0.47039166666666665</v>
      </c>
      <c r="J1055" s="472">
        <v>0.36503333333333332</v>
      </c>
      <c r="K1055" s="472">
        <v>0.44336666666666663</v>
      </c>
      <c r="L1055" s="472">
        <v>0.58906666666666663</v>
      </c>
      <c r="M1055" s="472">
        <v>0.48410000000000003</v>
      </c>
      <c r="N1055" s="471">
        <f t="shared" si="104"/>
        <v>0.47039166666666665</v>
      </c>
      <c r="O1055" s="472">
        <v>0.36503333333333332</v>
      </c>
      <c r="P1055" s="472">
        <v>0.44336666666666663</v>
      </c>
      <c r="Q1055" s="472">
        <v>0.58906666666666663</v>
      </c>
      <c r="R1055" s="472">
        <v>0.48410000000000003</v>
      </c>
      <c r="S1055" s="152">
        <v>0.01</v>
      </c>
      <c r="T1055" s="152">
        <v>0.02</v>
      </c>
      <c r="U1055" s="477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4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5" t="s">
        <v>1452</v>
      </c>
      <c r="D1056" t="s">
        <v>154</v>
      </c>
      <c r="E1056" s="476">
        <v>3</v>
      </c>
      <c r="F1056" s="470">
        <v>11.945</v>
      </c>
      <c r="G1056">
        <v>1</v>
      </c>
      <c r="H1056">
        <v>1</v>
      </c>
      <c r="I1056" s="471">
        <f t="shared" si="103"/>
        <v>0.47039166666666665</v>
      </c>
      <c r="J1056" s="472">
        <v>0.36503333333333332</v>
      </c>
      <c r="K1056" s="472">
        <v>0.44336666666666663</v>
      </c>
      <c r="L1056" s="472">
        <v>0.58906666666666663</v>
      </c>
      <c r="M1056" s="472">
        <v>0.48410000000000003</v>
      </c>
      <c r="N1056" s="471">
        <f t="shared" si="104"/>
        <v>0.47039166666666665</v>
      </c>
      <c r="O1056" s="472">
        <v>0.36503333333333332</v>
      </c>
      <c r="P1056" s="472">
        <v>0.44336666666666663</v>
      </c>
      <c r="Q1056" s="472">
        <v>0.58906666666666663</v>
      </c>
      <c r="R1056" s="472">
        <v>0.48410000000000003</v>
      </c>
      <c r="S1056" s="152">
        <v>0.01</v>
      </c>
      <c r="T1056" s="152">
        <v>0.02</v>
      </c>
      <c r="U1056" s="477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4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5" t="s">
        <v>1453</v>
      </c>
      <c r="D1057" t="s">
        <v>154</v>
      </c>
      <c r="E1057" s="476">
        <v>3</v>
      </c>
      <c r="F1057" s="470">
        <v>10.29</v>
      </c>
      <c r="G1057">
        <v>1</v>
      </c>
      <c r="H1057">
        <v>1</v>
      </c>
      <c r="I1057" s="471">
        <f t="shared" si="103"/>
        <v>0.47039166666666665</v>
      </c>
      <c r="J1057" s="472">
        <v>0.36503333333333332</v>
      </c>
      <c r="K1057" s="472">
        <v>0.44336666666666663</v>
      </c>
      <c r="L1057" s="472">
        <v>0.58906666666666663</v>
      </c>
      <c r="M1057" s="472">
        <v>0.48410000000000003</v>
      </c>
      <c r="N1057" s="471">
        <f t="shared" si="104"/>
        <v>0.47039166666666665</v>
      </c>
      <c r="O1057" s="472">
        <v>0.36503333333333332</v>
      </c>
      <c r="P1057" s="472">
        <v>0.44336666666666663</v>
      </c>
      <c r="Q1057" s="472">
        <v>0.58906666666666663</v>
      </c>
      <c r="R1057" s="472">
        <v>0.48410000000000003</v>
      </c>
      <c r="S1057" s="152">
        <v>0.01</v>
      </c>
      <c r="T1057" s="152">
        <v>0.02</v>
      </c>
      <c r="U1057" s="477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4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8" t="s">
        <v>1454</v>
      </c>
      <c r="D1058" t="s">
        <v>151</v>
      </c>
      <c r="E1058" s="469">
        <v>2</v>
      </c>
      <c r="F1058" s="470">
        <v>0</v>
      </c>
      <c r="G1058">
        <v>1</v>
      </c>
      <c r="H1058">
        <v>1</v>
      </c>
      <c r="I1058" s="471">
        <f t="shared" si="103"/>
        <v>0.32845968612834514</v>
      </c>
      <c r="J1058" s="152">
        <v>3.8473756479098807E-2</v>
      </c>
      <c r="K1058" s="152">
        <v>0.39358026214566905</v>
      </c>
      <c r="L1058" s="152">
        <v>0.53857526864315253</v>
      </c>
      <c r="M1058" s="152">
        <v>0.3432094572454602</v>
      </c>
      <c r="N1058" s="471">
        <f t="shared" si="104"/>
        <v>0.32845968612834514</v>
      </c>
      <c r="O1058" s="152">
        <v>3.8473756479098807E-2</v>
      </c>
      <c r="P1058" s="152">
        <v>0.39358026214566905</v>
      </c>
      <c r="Q1058" s="152">
        <v>0.53857526864315253</v>
      </c>
      <c r="R1058" s="152">
        <v>0.3432094572454602</v>
      </c>
      <c r="S1058" s="152">
        <v>0.03</v>
      </c>
      <c r="T1058" s="152">
        <v>0</v>
      </c>
      <c r="U1058" s="473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4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8" t="s">
        <v>1455</v>
      </c>
      <c r="D1059" t="s">
        <v>154</v>
      </c>
      <c r="E1059" s="469">
        <v>3</v>
      </c>
      <c r="F1059" s="470">
        <v>214.08</v>
      </c>
      <c r="G1059">
        <v>1</v>
      </c>
      <c r="H1059">
        <v>1</v>
      </c>
      <c r="I1059" s="471">
        <f t="shared" si="103"/>
        <v>0.32845968612834514</v>
      </c>
      <c r="J1059" s="152">
        <v>3.8473756479098807E-2</v>
      </c>
      <c r="K1059" s="152">
        <v>0.39358026214566905</v>
      </c>
      <c r="L1059" s="152">
        <v>0.53857526864315253</v>
      </c>
      <c r="M1059" s="152">
        <v>0.3432094572454602</v>
      </c>
      <c r="N1059" s="471">
        <f t="shared" si="104"/>
        <v>0.32845968612834514</v>
      </c>
      <c r="O1059" s="152">
        <v>3.8473756479098807E-2</v>
      </c>
      <c r="P1059" s="152">
        <v>0.39358026214566905</v>
      </c>
      <c r="Q1059" s="152">
        <v>0.53857526864315253</v>
      </c>
      <c r="R1059" s="152">
        <v>0.3432094572454602</v>
      </c>
      <c r="S1059" s="152">
        <v>0.03</v>
      </c>
      <c r="T1059" s="152">
        <v>0</v>
      </c>
      <c r="U1059" s="473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4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5" t="s">
        <v>1456</v>
      </c>
      <c r="D1060" t="s">
        <v>154</v>
      </c>
      <c r="E1060" s="476">
        <v>3</v>
      </c>
      <c r="F1060" s="470">
        <v>22.295000000000002</v>
      </c>
      <c r="G1060">
        <v>1</v>
      </c>
      <c r="H1060">
        <v>1</v>
      </c>
      <c r="I1060" s="471">
        <f t="shared" si="103"/>
        <v>0.47039166666666665</v>
      </c>
      <c r="J1060" s="472">
        <v>0.36503333333333332</v>
      </c>
      <c r="K1060" s="472">
        <v>0.44336666666666663</v>
      </c>
      <c r="L1060" s="472">
        <v>0.58906666666666663</v>
      </c>
      <c r="M1060" s="472">
        <v>0.48410000000000003</v>
      </c>
      <c r="N1060" s="471">
        <f t="shared" si="104"/>
        <v>0.47039166666666665</v>
      </c>
      <c r="O1060" s="472">
        <v>0.36503333333333332</v>
      </c>
      <c r="P1060" s="472">
        <v>0.44336666666666663</v>
      </c>
      <c r="Q1060" s="472">
        <v>0.58906666666666663</v>
      </c>
      <c r="R1060" s="472">
        <v>0.48410000000000003</v>
      </c>
      <c r="S1060" s="152">
        <v>0.01</v>
      </c>
      <c r="T1060" s="152">
        <v>0.02</v>
      </c>
      <c r="U1060" s="477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4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5" t="s">
        <v>1457</v>
      </c>
      <c r="D1061" t="s">
        <v>154</v>
      </c>
      <c r="E1061" s="476">
        <v>3</v>
      </c>
      <c r="F1061" s="470">
        <v>26</v>
      </c>
      <c r="G1061">
        <v>1</v>
      </c>
      <c r="H1061">
        <v>1</v>
      </c>
      <c r="I1061" s="471">
        <f t="shared" si="103"/>
        <v>0.47039166666666665</v>
      </c>
      <c r="J1061" s="472">
        <v>0.36503333333333332</v>
      </c>
      <c r="K1061" s="472">
        <v>0.44336666666666663</v>
      </c>
      <c r="L1061" s="472">
        <v>0.58906666666666663</v>
      </c>
      <c r="M1061" s="472">
        <v>0.48410000000000003</v>
      </c>
      <c r="N1061" s="471">
        <f t="shared" si="104"/>
        <v>0.47039166666666665</v>
      </c>
      <c r="O1061" s="472">
        <v>0.36503333333333332</v>
      </c>
      <c r="P1061" s="472">
        <v>0.44336666666666663</v>
      </c>
      <c r="Q1061" s="472">
        <v>0.58906666666666663</v>
      </c>
      <c r="R1061" s="472">
        <v>0.48410000000000003</v>
      </c>
      <c r="S1061" s="152">
        <v>0.01</v>
      </c>
      <c r="T1061" s="152">
        <v>0.02</v>
      </c>
      <c r="U1061" s="477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4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5" t="s">
        <v>1458</v>
      </c>
      <c r="D1062" t="s">
        <v>154</v>
      </c>
      <c r="E1062" s="476">
        <v>3</v>
      </c>
      <c r="F1062" s="470">
        <v>26</v>
      </c>
      <c r="G1062">
        <v>1</v>
      </c>
      <c r="H1062">
        <v>1</v>
      </c>
      <c r="I1062" s="471">
        <f t="shared" si="103"/>
        <v>0.47039166666666665</v>
      </c>
      <c r="J1062" s="472">
        <v>0.36503333333333332</v>
      </c>
      <c r="K1062" s="472">
        <v>0.44336666666666663</v>
      </c>
      <c r="L1062" s="472">
        <v>0.58906666666666663</v>
      </c>
      <c r="M1062" s="472">
        <v>0.48410000000000003</v>
      </c>
      <c r="N1062" s="471">
        <f t="shared" si="104"/>
        <v>0.47039166666666665</v>
      </c>
      <c r="O1062" s="472">
        <v>0.36503333333333332</v>
      </c>
      <c r="P1062" s="472">
        <v>0.44336666666666663</v>
      </c>
      <c r="Q1062" s="472">
        <v>0.58906666666666663</v>
      </c>
      <c r="R1062" s="472">
        <v>0.48410000000000003</v>
      </c>
      <c r="S1062" s="152">
        <v>0.01</v>
      </c>
      <c r="T1062" s="152">
        <v>0.02</v>
      </c>
      <c r="U1062" s="477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4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5" t="s">
        <v>1459</v>
      </c>
      <c r="D1063" t="s">
        <v>154</v>
      </c>
      <c r="E1063" s="476">
        <v>3</v>
      </c>
      <c r="F1063" s="470">
        <v>20</v>
      </c>
      <c r="G1063">
        <v>1</v>
      </c>
      <c r="H1063">
        <v>1</v>
      </c>
      <c r="I1063" s="471">
        <f t="shared" si="103"/>
        <v>0.47039166666666665</v>
      </c>
      <c r="J1063" s="472">
        <v>0.36503333333333332</v>
      </c>
      <c r="K1063" s="472">
        <v>0.44336666666666663</v>
      </c>
      <c r="L1063" s="472">
        <v>0.58906666666666663</v>
      </c>
      <c r="M1063" s="472">
        <v>0.48410000000000003</v>
      </c>
      <c r="N1063" s="471">
        <f t="shared" si="104"/>
        <v>0.47039166666666665</v>
      </c>
      <c r="O1063" s="472">
        <v>0.36503333333333332</v>
      </c>
      <c r="P1063" s="472">
        <v>0.44336666666666663</v>
      </c>
      <c r="Q1063" s="472">
        <v>0.58906666666666663</v>
      </c>
      <c r="R1063" s="472">
        <v>0.48410000000000003</v>
      </c>
      <c r="S1063" s="152">
        <v>0.01</v>
      </c>
      <c r="T1063" s="152">
        <v>0.02</v>
      </c>
      <c r="U1063" s="477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4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5" t="s">
        <v>1460</v>
      </c>
      <c r="D1064" t="s">
        <v>154</v>
      </c>
      <c r="E1064" s="476">
        <v>3</v>
      </c>
      <c r="F1064" s="470">
        <v>30</v>
      </c>
      <c r="G1064">
        <v>1</v>
      </c>
      <c r="H1064">
        <v>1</v>
      </c>
      <c r="I1064" s="471">
        <f t="shared" si="103"/>
        <v>0.47039166666666665</v>
      </c>
      <c r="J1064" s="472">
        <v>0.36503333333333332</v>
      </c>
      <c r="K1064" s="472">
        <v>0.44336666666666663</v>
      </c>
      <c r="L1064" s="472">
        <v>0.58906666666666663</v>
      </c>
      <c r="M1064" s="472">
        <v>0.48410000000000003</v>
      </c>
      <c r="N1064" s="471">
        <f t="shared" si="104"/>
        <v>0.47039166666666665</v>
      </c>
      <c r="O1064" s="472">
        <v>0.36503333333333332</v>
      </c>
      <c r="P1064" s="472">
        <v>0.44336666666666663</v>
      </c>
      <c r="Q1064" s="472">
        <v>0.58906666666666663</v>
      </c>
      <c r="R1064" s="472">
        <v>0.48410000000000003</v>
      </c>
      <c r="S1064" s="152">
        <v>0.01</v>
      </c>
      <c r="T1064" s="152">
        <v>0.02</v>
      </c>
      <c r="U1064" s="477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4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5" t="s">
        <v>1461</v>
      </c>
      <c r="D1065" t="s">
        <v>154</v>
      </c>
      <c r="E1065" s="476">
        <v>3</v>
      </c>
      <c r="F1065" s="470">
        <v>30</v>
      </c>
      <c r="G1065">
        <v>1</v>
      </c>
      <c r="H1065">
        <v>1</v>
      </c>
      <c r="I1065" s="471">
        <f t="shared" si="103"/>
        <v>0.47039166666666665</v>
      </c>
      <c r="J1065" s="472">
        <v>0.36503333333333332</v>
      </c>
      <c r="K1065" s="472">
        <v>0.44336666666666663</v>
      </c>
      <c r="L1065" s="472">
        <v>0.58906666666666663</v>
      </c>
      <c r="M1065" s="472">
        <v>0.48410000000000003</v>
      </c>
      <c r="N1065" s="471">
        <f t="shared" si="104"/>
        <v>0.47039166666666665</v>
      </c>
      <c r="O1065" s="472">
        <v>0.36503333333333332</v>
      </c>
      <c r="P1065" s="472">
        <v>0.44336666666666663</v>
      </c>
      <c r="Q1065" s="472">
        <v>0.58906666666666663</v>
      </c>
      <c r="R1065" s="472">
        <v>0.48410000000000003</v>
      </c>
      <c r="S1065" s="152">
        <v>0.01</v>
      </c>
      <c r="T1065" s="152">
        <v>0.02</v>
      </c>
      <c r="U1065" s="477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4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5" t="s">
        <v>1462</v>
      </c>
      <c r="D1066" t="s">
        <v>154</v>
      </c>
      <c r="E1066" s="476">
        <v>3</v>
      </c>
      <c r="F1066" s="470">
        <v>18.48</v>
      </c>
      <c r="G1066">
        <v>1</v>
      </c>
      <c r="H1066">
        <v>1</v>
      </c>
      <c r="I1066" s="471">
        <f t="shared" si="103"/>
        <v>0.47039166666666665</v>
      </c>
      <c r="J1066" s="472">
        <v>0.36503333333333332</v>
      </c>
      <c r="K1066" s="472">
        <v>0.44336666666666663</v>
      </c>
      <c r="L1066" s="472">
        <v>0.58906666666666663</v>
      </c>
      <c r="M1066" s="472">
        <v>0.48410000000000003</v>
      </c>
      <c r="N1066" s="471">
        <f t="shared" si="104"/>
        <v>0.47039166666666665</v>
      </c>
      <c r="O1066" s="472">
        <v>0.36503333333333332</v>
      </c>
      <c r="P1066" s="472">
        <v>0.44336666666666663</v>
      </c>
      <c r="Q1066" s="472">
        <v>0.58906666666666663</v>
      </c>
      <c r="R1066" s="472">
        <v>0.48410000000000003</v>
      </c>
      <c r="S1066" s="152">
        <v>0.01</v>
      </c>
      <c r="T1066" s="152">
        <v>0.02</v>
      </c>
      <c r="U1066" s="477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4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5" t="s">
        <v>1463</v>
      </c>
      <c r="D1067" t="s">
        <v>154</v>
      </c>
      <c r="E1067" s="476">
        <v>3</v>
      </c>
      <c r="F1067" s="470">
        <v>28</v>
      </c>
      <c r="G1067">
        <v>1</v>
      </c>
      <c r="H1067">
        <v>1</v>
      </c>
      <c r="I1067" s="471">
        <f t="shared" si="103"/>
        <v>0.47039166666666665</v>
      </c>
      <c r="J1067" s="472">
        <v>0.36503333333333332</v>
      </c>
      <c r="K1067" s="472">
        <v>0.44336666666666663</v>
      </c>
      <c r="L1067" s="472">
        <v>0.58906666666666663</v>
      </c>
      <c r="M1067" s="472">
        <v>0.48410000000000003</v>
      </c>
      <c r="N1067" s="471">
        <f t="shared" si="104"/>
        <v>0.47039166666666665</v>
      </c>
      <c r="O1067" s="472">
        <v>0.36503333333333332</v>
      </c>
      <c r="P1067" s="472">
        <v>0.44336666666666663</v>
      </c>
      <c r="Q1067" s="472">
        <v>0.58906666666666663</v>
      </c>
      <c r="R1067" s="472">
        <v>0.48410000000000003</v>
      </c>
      <c r="S1067" s="152">
        <v>0.01</v>
      </c>
      <c r="T1067" s="152">
        <v>0.02</v>
      </c>
      <c r="U1067" s="477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4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8" t="s">
        <v>1464</v>
      </c>
      <c r="D1068" t="s">
        <v>154</v>
      </c>
      <c r="E1068" s="469">
        <v>3</v>
      </c>
      <c r="F1068" s="470">
        <v>0</v>
      </c>
      <c r="G1068">
        <v>1</v>
      </c>
      <c r="H1068">
        <v>1</v>
      </c>
      <c r="I1068" s="471">
        <f t="shared" si="103"/>
        <v>0.32845968612834514</v>
      </c>
      <c r="J1068" s="152">
        <v>3.8473756479098807E-2</v>
      </c>
      <c r="K1068" s="152">
        <v>0.39358026214566905</v>
      </c>
      <c r="L1068" s="152">
        <v>0.53857526864315253</v>
      </c>
      <c r="M1068" s="152">
        <v>0.3432094572454602</v>
      </c>
      <c r="N1068" s="471">
        <f t="shared" si="104"/>
        <v>0.32845968612834514</v>
      </c>
      <c r="O1068" s="152">
        <v>3.8473756479098807E-2</v>
      </c>
      <c r="P1068" s="152">
        <v>0.39358026214566905</v>
      </c>
      <c r="Q1068" s="152">
        <v>0.53857526864315253</v>
      </c>
      <c r="R1068" s="152">
        <v>0.3432094572454602</v>
      </c>
      <c r="S1068" s="152">
        <v>0.03</v>
      </c>
      <c r="T1068" s="152">
        <v>0</v>
      </c>
      <c r="U1068" s="473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4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8" t="s">
        <v>1465</v>
      </c>
      <c r="D1069" t="s">
        <v>154</v>
      </c>
      <c r="E1069" s="469">
        <v>3</v>
      </c>
      <c r="F1069" s="470">
        <v>8</v>
      </c>
      <c r="G1069">
        <v>1</v>
      </c>
      <c r="H1069">
        <v>1</v>
      </c>
      <c r="I1069" s="471">
        <f t="shared" si="103"/>
        <v>0.32845968612834514</v>
      </c>
      <c r="J1069" s="152">
        <v>3.8473756479098807E-2</v>
      </c>
      <c r="K1069" s="152">
        <v>0.39358026214566905</v>
      </c>
      <c r="L1069" s="152">
        <v>0.53857526864315253</v>
      </c>
      <c r="M1069" s="152">
        <v>0.3432094572454602</v>
      </c>
      <c r="N1069" s="471">
        <f t="shared" si="104"/>
        <v>0.32845968612834514</v>
      </c>
      <c r="O1069" s="152">
        <v>3.8473756479098807E-2</v>
      </c>
      <c r="P1069" s="152">
        <v>0.39358026214566905</v>
      </c>
      <c r="Q1069" s="152">
        <v>0.53857526864315253</v>
      </c>
      <c r="R1069" s="152">
        <v>0.3432094572454602</v>
      </c>
      <c r="S1069" s="152">
        <v>0.03</v>
      </c>
      <c r="T1069" s="152">
        <v>0</v>
      </c>
      <c r="U1069" s="473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4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5" t="s">
        <v>1466</v>
      </c>
      <c r="D1070" t="s">
        <v>154</v>
      </c>
      <c r="E1070" s="476">
        <v>3</v>
      </c>
      <c r="F1070" s="470">
        <v>28</v>
      </c>
      <c r="G1070">
        <v>1</v>
      </c>
      <c r="H1070">
        <v>1</v>
      </c>
      <c r="I1070" s="471">
        <f t="shared" si="103"/>
        <v>0.47039166666666665</v>
      </c>
      <c r="J1070" s="472">
        <v>0.36503333333333332</v>
      </c>
      <c r="K1070" s="472">
        <v>0.44336666666666663</v>
      </c>
      <c r="L1070" s="472">
        <v>0.58906666666666663</v>
      </c>
      <c r="M1070" s="472">
        <v>0.48410000000000003</v>
      </c>
      <c r="N1070" s="471">
        <f t="shared" si="104"/>
        <v>0.47039166666666665</v>
      </c>
      <c r="O1070" s="472">
        <v>0.36503333333333332</v>
      </c>
      <c r="P1070" s="472">
        <v>0.44336666666666663</v>
      </c>
      <c r="Q1070" s="472">
        <v>0.58906666666666663</v>
      </c>
      <c r="R1070" s="472">
        <v>0.48410000000000003</v>
      </c>
      <c r="S1070" s="152">
        <v>0.01</v>
      </c>
      <c r="T1070" s="152">
        <v>0.02</v>
      </c>
      <c r="U1070" s="477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4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5" t="s">
        <v>1467</v>
      </c>
      <c r="D1071" t="s">
        <v>154</v>
      </c>
      <c r="E1071" s="476">
        <v>3</v>
      </c>
      <c r="F1071" s="470">
        <v>28</v>
      </c>
      <c r="G1071">
        <v>1</v>
      </c>
      <c r="H1071">
        <v>1</v>
      </c>
      <c r="I1071" s="471">
        <f t="shared" si="103"/>
        <v>0.47039166666666665</v>
      </c>
      <c r="J1071" s="472">
        <v>0.36503333333333332</v>
      </c>
      <c r="K1071" s="472">
        <v>0.44336666666666663</v>
      </c>
      <c r="L1071" s="472">
        <v>0.58906666666666663</v>
      </c>
      <c r="M1071" s="472">
        <v>0.48410000000000003</v>
      </c>
      <c r="N1071" s="471">
        <f t="shared" si="104"/>
        <v>0.47039166666666665</v>
      </c>
      <c r="O1071" s="472">
        <v>0.36503333333333332</v>
      </c>
      <c r="P1071" s="472">
        <v>0.44336666666666663</v>
      </c>
      <c r="Q1071" s="472">
        <v>0.58906666666666663</v>
      </c>
      <c r="R1071" s="472">
        <v>0.48410000000000003</v>
      </c>
      <c r="S1071" s="152">
        <v>0.01</v>
      </c>
      <c r="T1071" s="152">
        <v>0.02</v>
      </c>
      <c r="U1071" s="477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4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5" t="s">
        <v>1468</v>
      </c>
      <c r="D1072" t="s">
        <v>154</v>
      </c>
      <c r="E1072" s="476">
        <v>3</v>
      </c>
      <c r="F1072" s="470">
        <v>21.6</v>
      </c>
      <c r="G1072">
        <v>1</v>
      </c>
      <c r="H1072">
        <v>1</v>
      </c>
      <c r="I1072" s="471">
        <f t="shared" si="103"/>
        <v>0.47039166666666665</v>
      </c>
      <c r="J1072" s="472">
        <v>0.36503333333333332</v>
      </c>
      <c r="K1072" s="472">
        <v>0.44336666666666663</v>
      </c>
      <c r="L1072" s="472">
        <v>0.58906666666666663</v>
      </c>
      <c r="M1072" s="472">
        <v>0.48410000000000003</v>
      </c>
      <c r="N1072" s="471">
        <f t="shared" si="104"/>
        <v>0.47039166666666665</v>
      </c>
      <c r="O1072" s="472">
        <v>0.36503333333333332</v>
      </c>
      <c r="P1072" s="472">
        <v>0.44336666666666663</v>
      </c>
      <c r="Q1072" s="472">
        <v>0.58906666666666663</v>
      </c>
      <c r="R1072" s="472">
        <v>0.48410000000000003</v>
      </c>
      <c r="S1072" s="152">
        <v>0.01</v>
      </c>
      <c r="T1072" s="152">
        <v>0.02</v>
      </c>
      <c r="U1072" s="477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4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5" t="s">
        <v>1469</v>
      </c>
      <c r="D1073" t="s">
        <v>154</v>
      </c>
      <c r="E1073" s="476">
        <v>3</v>
      </c>
      <c r="F1073" s="470">
        <v>15</v>
      </c>
      <c r="G1073">
        <v>1</v>
      </c>
      <c r="H1073">
        <v>1</v>
      </c>
      <c r="I1073" s="471">
        <f t="shared" si="103"/>
        <v>0.47039166666666665</v>
      </c>
      <c r="J1073" s="472">
        <v>0.36503333333333332</v>
      </c>
      <c r="K1073" s="472">
        <v>0.44336666666666663</v>
      </c>
      <c r="L1073" s="472">
        <v>0.58906666666666663</v>
      </c>
      <c r="M1073" s="472">
        <v>0.48410000000000003</v>
      </c>
      <c r="N1073" s="471">
        <f t="shared" si="104"/>
        <v>0.47039166666666665</v>
      </c>
      <c r="O1073" s="472">
        <v>0.36503333333333332</v>
      </c>
      <c r="P1073" s="472">
        <v>0.44336666666666663</v>
      </c>
      <c r="Q1073" s="472">
        <v>0.58906666666666663</v>
      </c>
      <c r="R1073" s="472">
        <v>0.48410000000000003</v>
      </c>
      <c r="S1073" s="152">
        <v>0.01</v>
      </c>
      <c r="T1073" s="152">
        <v>0.02</v>
      </c>
      <c r="U1073" s="477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4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5" t="s">
        <v>1470</v>
      </c>
      <c r="D1074" t="s">
        <v>154</v>
      </c>
      <c r="E1074" s="476">
        <v>3</v>
      </c>
      <c r="F1074" s="470">
        <v>24</v>
      </c>
      <c r="G1074">
        <v>1</v>
      </c>
      <c r="H1074">
        <v>1</v>
      </c>
      <c r="I1074" s="471">
        <f t="shared" si="103"/>
        <v>0.47039166666666665</v>
      </c>
      <c r="J1074" s="472">
        <v>0.36503333333333332</v>
      </c>
      <c r="K1074" s="472">
        <v>0.44336666666666663</v>
      </c>
      <c r="L1074" s="472">
        <v>0.58906666666666663</v>
      </c>
      <c r="M1074" s="472">
        <v>0.48410000000000003</v>
      </c>
      <c r="N1074" s="471">
        <f t="shared" si="104"/>
        <v>0.47039166666666665</v>
      </c>
      <c r="O1074" s="472">
        <v>0.36503333333333332</v>
      </c>
      <c r="P1074" s="472">
        <v>0.44336666666666663</v>
      </c>
      <c r="Q1074" s="472">
        <v>0.58906666666666663</v>
      </c>
      <c r="R1074" s="472">
        <v>0.48410000000000003</v>
      </c>
      <c r="S1074" s="152">
        <v>0.01</v>
      </c>
      <c r="T1074" s="152">
        <v>0.02</v>
      </c>
      <c r="U1074" s="477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4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5" t="s">
        <v>1471</v>
      </c>
      <c r="D1075" t="s">
        <v>154</v>
      </c>
      <c r="E1075" s="476">
        <v>3</v>
      </c>
      <c r="F1075" s="470">
        <v>29.6</v>
      </c>
      <c r="G1075">
        <v>1</v>
      </c>
      <c r="H1075">
        <v>1</v>
      </c>
      <c r="I1075" s="471">
        <f t="shared" si="103"/>
        <v>0.47039166666666665</v>
      </c>
      <c r="J1075" s="472">
        <v>0.36503333333333332</v>
      </c>
      <c r="K1075" s="472">
        <v>0.44336666666666663</v>
      </c>
      <c r="L1075" s="472">
        <v>0.58906666666666663</v>
      </c>
      <c r="M1075" s="472">
        <v>0.48410000000000003</v>
      </c>
      <c r="N1075" s="471">
        <f t="shared" si="104"/>
        <v>0.47039166666666665</v>
      </c>
      <c r="O1075" s="472">
        <v>0.36503333333333332</v>
      </c>
      <c r="P1075" s="472">
        <v>0.44336666666666663</v>
      </c>
      <c r="Q1075" s="472">
        <v>0.58906666666666663</v>
      </c>
      <c r="R1075" s="472">
        <v>0.48410000000000003</v>
      </c>
      <c r="S1075" s="152">
        <v>0.01</v>
      </c>
      <c r="T1075" s="152">
        <v>0.02</v>
      </c>
      <c r="U1075" s="477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4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5" t="s">
        <v>1472</v>
      </c>
      <c r="D1076" t="s">
        <v>154</v>
      </c>
      <c r="E1076" s="476">
        <v>3</v>
      </c>
      <c r="F1076" s="470">
        <v>14</v>
      </c>
      <c r="G1076">
        <v>1</v>
      </c>
      <c r="H1076">
        <v>1</v>
      </c>
      <c r="I1076" s="471">
        <f t="shared" si="103"/>
        <v>0.47039166666666665</v>
      </c>
      <c r="J1076" s="472">
        <v>0.36503333333333332</v>
      </c>
      <c r="K1076" s="472">
        <v>0.44336666666666663</v>
      </c>
      <c r="L1076" s="472">
        <v>0.58906666666666663</v>
      </c>
      <c r="M1076" s="472">
        <v>0.48410000000000003</v>
      </c>
      <c r="N1076" s="471">
        <f t="shared" si="104"/>
        <v>0.47039166666666665</v>
      </c>
      <c r="O1076" s="472">
        <v>0.36503333333333332</v>
      </c>
      <c r="P1076" s="472">
        <v>0.44336666666666663</v>
      </c>
      <c r="Q1076" s="472">
        <v>0.58906666666666663</v>
      </c>
      <c r="R1076" s="472">
        <v>0.48410000000000003</v>
      </c>
      <c r="S1076" s="152">
        <v>0.01</v>
      </c>
      <c r="T1076" s="152">
        <v>0.02</v>
      </c>
      <c r="U1076" s="477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4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5" t="s">
        <v>1473</v>
      </c>
      <c r="D1077" t="s">
        <v>154</v>
      </c>
      <c r="E1077" s="476">
        <v>3</v>
      </c>
      <c r="F1077" s="470">
        <v>16.649999999999999</v>
      </c>
      <c r="G1077">
        <v>1</v>
      </c>
      <c r="H1077">
        <v>1</v>
      </c>
      <c r="I1077" s="471">
        <f t="shared" si="103"/>
        <v>0.47039166666666665</v>
      </c>
      <c r="J1077" s="472">
        <v>0.36503333333333332</v>
      </c>
      <c r="K1077" s="472">
        <v>0.44336666666666663</v>
      </c>
      <c r="L1077" s="472">
        <v>0.58906666666666663</v>
      </c>
      <c r="M1077" s="472">
        <v>0.48410000000000003</v>
      </c>
      <c r="N1077" s="471">
        <f t="shared" si="104"/>
        <v>0.47039166666666665</v>
      </c>
      <c r="O1077" s="472">
        <v>0.36503333333333332</v>
      </c>
      <c r="P1077" s="472">
        <v>0.44336666666666663</v>
      </c>
      <c r="Q1077" s="472">
        <v>0.58906666666666663</v>
      </c>
      <c r="R1077" s="472">
        <v>0.48410000000000003</v>
      </c>
      <c r="S1077" s="152">
        <v>0.01</v>
      </c>
      <c r="T1077" s="152">
        <v>0.02</v>
      </c>
      <c r="U1077" s="477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4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5" t="s">
        <v>1474</v>
      </c>
      <c r="D1078" t="s">
        <v>154</v>
      </c>
      <c r="E1078" s="476">
        <v>3</v>
      </c>
      <c r="F1078" s="470">
        <v>2.2000000000000002</v>
      </c>
      <c r="G1078">
        <v>1</v>
      </c>
      <c r="H1078">
        <v>1</v>
      </c>
      <c r="I1078" s="471">
        <f t="shared" si="103"/>
        <v>0.47039166666666665</v>
      </c>
      <c r="J1078" s="472">
        <v>0.36503333333333332</v>
      </c>
      <c r="K1078" s="472">
        <v>0.44336666666666663</v>
      </c>
      <c r="L1078" s="472">
        <v>0.58906666666666663</v>
      </c>
      <c r="M1078" s="472">
        <v>0.48410000000000003</v>
      </c>
      <c r="N1078" s="471">
        <f t="shared" si="104"/>
        <v>0.47039166666666665</v>
      </c>
      <c r="O1078" s="472">
        <v>0.36503333333333332</v>
      </c>
      <c r="P1078" s="472">
        <v>0.44336666666666663</v>
      </c>
      <c r="Q1078" s="472">
        <v>0.58906666666666663</v>
      </c>
      <c r="R1078" s="472">
        <v>0.48410000000000003</v>
      </c>
      <c r="S1078" s="152">
        <v>0.01</v>
      </c>
      <c r="T1078" s="152">
        <v>0.02</v>
      </c>
      <c r="U1078" s="477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4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5" t="s">
        <v>1475</v>
      </c>
      <c r="D1079" t="s">
        <v>154</v>
      </c>
      <c r="E1079" s="476">
        <v>3</v>
      </c>
      <c r="F1079" s="470">
        <v>2.2000000000000002</v>
      </c>
      <c r="G1079">
        <v>1</v>
      </c>
      <c r="H1079">
        <v>1</v>
      </c>
      <c r="I1079" s="471">
        <f t="shared" si="103"/>
        <v>0.47039166666666665</v>
      </c>
      <c r="J1079" s="472">
        <v>0.36503333333333332</v>
      </c>
      <c r="K1079" s="472">
        <v>0.44336666666666663</v>
      </c>
      <c r="L1079" s="472">
        <v>0.58906666666666663</v>
      </c>
      <c r="M1079" s="472">
        <v>0.48410000000000003</v>
      </c>
      <c r="N1079" s="471">
        <f t="shared" si="104"/>
        <v>0.47039166666666665</v>
      </c>
      <c r="O1079" s="472">
        <v>0.36503333333333332</v>
      </c>
      <c r="P1079" s="472">
        <v>0.44336666666666663</v>
      </c>
      <c r="Q1079" s="472">
        <v>0.58906666666666663</v>
      </c>
      <c r="R1079" s="472">
        <v>0.48410000000000003</v>
      </c>
      <c r="S1079" s="152">
        <v>0.01</v>
      </c>
      <c r="T1079" s="152">
        <v>0.02</v>
      </c>
      <c r="U1079" s="477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4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5" t="s">
        <v>1476</v>
      </c>
      <c r="D1080" t="s">
        <v>154</v>
      </c>
      <c r="E1080" s="476">
        <v>3</v>
      </c>
      <c r="F1080" s="470">
        <v>2.2000000000000002</v>
      </c>
      <c r="G1080">
        <v>1</v>
      </c>
      <c r="H1080">
        <v>1</v>
      </c>
      <c r="I1080" s="471">
        <f t="shared" si="103"/>
        <v>0.47039166666666665</v>
      </c>
      <c r="J1080" s="472">
        <v>0.36503333333333332</v>
      </c>
      <c r="K1080" s="472">
        <v>0.44336666666666663</v>
      </c>
      <c r="L1080" s="472">
        <v>0.58906666666666663</v>
      </c>
      <c r="M1080" s="472">
        <v>0.48410000000000003</v>
      </c>
      <c r="N1080" s="471">
        <f t="shared" si="104"/>
        <v>0.47039166666666665</v>
      </c>
      <c r="O1080" s="472">
        <v>0.36503333333333332</v>
      </c>
      <c r="P1080" s="472">
        <v>0.44336666666666663</v>
      </c>
      <c r="Q1080" s="472">
        <v>0.58906666666666663</v>
      </c>
      <c r="R1080" s="472">
        <v>0.48410000000000003</v>
      </c>
      <c r="S1080" s="152">
        <v>0.01</v>
      </c>
      <c r="T1080" s="152">
        <v>0.02</v>
      </c>
      <c r="U1080" s="477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4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5" t="s">
        <v>1477</v>
      </c>
      <c r="D1081" t="s">
        <v>154</v>
      </c>
      <c r="E1081" s="476">
        <v>3</v>
      </c>
      <c r="F1081" s="470">
        <v>2.2000000000000002</v>
      </c>
      <c r="G1081">
        <v>1</v>
      </c>
      <c r="H1081">
        <v>1</v>
      </c>
      <c r="I1081" s="471">
        <f t="shared" si="103"/>
        <v>0.47039166666666665</v>
      </c>
      <c r="J1081" s="472">
        <v>0.36503333333333332</v>
      </c>
      <c r="K1081" s="472">
        <v>0.44336666666666663</v>
      </c>
      <c r="L1081" s="472">
        <v>0.58906666666666663</v>
      </c>
      <c r="M1081" s="472">
        <v>0.48410000000000003</v>
      </c>
      <c r="N1081" s="471">
        <f t="shared" si="104"/>
        <v>0.47039166666666665</v>
      </c>
      <c r="O1081" s="472">
        <v>0.36503333333333332</v>
      </c>
      <c r="P1081" s="472">
        <v>0.44336666666666663</v>
      </c>
      <c r="Q1081" s="472">
        <v>0.58906666666666663</v>
      </c>
      <c r="R1081" s="472">
        <v>0.48410000000000003</v>
      </c>
      <c r="S1081" s="152">
        <v>0.01</v>
      </c>
      <c r="T1081" s="152">
        <v>0.02</v>
      </c>
      <c r="U1081" s="477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4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5" t="s">
        <v>1478</v>
      </c>
      <c r="D1082" t="s">
        <v>154</v>
      </c>
      <c r="E1082" s="476">
        <v>3</v>
      </c>
      <c r="F1082" s="470">
        <v>2.2000000000000002</v>
      </c>
      <c r="G1082">
        <v>1</v>
      </c>
      <c r="H1082">
        <v>1</v>
      </c>
      <c r="I1082" s="471">
        <f t="shared" si="103"/>
        <v>0.47039166666666665</v>
      </c>
      <c r="J1082" s="472">
        <v>0.36503333333333332</v>
      </c>
      <c r="K1082" s="472">
        <v>0.44336666666666663</v>
      </c>
      <c r="L1082" s="472">
        <v>0.58906666666666663</v>
      </c>
      <c r="M1082" s="472">
        <v>0.48410000000000003</v>
      </c>
      <c r="N1082" s="471">
        <f t="shared" si="104"/>
        <v>0.47039166666666665</v>
      </c>
      <c r="O1082" s="472">
        <v>0.36503333333333332</v>
      </c>
      <c r="P1082" s="472">
        <v>0.44336666666666663</v>
      </c>
      <c r="Q1082" s="472">
        <v>0.58906666666666663</v>
      </c>
      <c r="R1082" s="472">
        <v>0.48410000000000003</v>
      </c>
      <c r="S1082" s="152">
        <v>0.01</v>
      </c>
      <c r="T1082" s="152">
        <v>0.02</v>
      </c>
      <c r="U1082" s="477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4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5" t="s">
        <v>1479</v>
      </c>
      <c r="D1083" t="s">
        <v>154</v>
      </c>
      <c r="E1083" s="476">
        <v>3</v>
      </c>
      <c r="F1083" s="470">
        <v>2.2000000000000002</v>
      </c>
      <c r="G1083">
        <v>1</v>
      </c>
      <c r="H1083">
        <v>1</v>
      </c>
      <c r="I1083" s="471">
        <f t="shared" si="103"/>
        <v>0.47039166666666665</v>
      </c>
      <c r="J1083" s="472">
        <v>0.36503333333333332</v>
      </c>
      <c r="K1083" s="472">
        <v>0.44336666666666663</v>
      </c>
      <c r="L1083" s="472">
        <v>0.58906666666666663</v>
      </c>
      <c r="M1083" s="472">
        <v>0.48410000000000003</v>
      </c>
      <c r="N1083" s="471">
        <f t="shared" si="104"/>
        <v>0.47039166666666665</v>
      </c>
      <c r="O1083" s="472">
        <v>0.36503333333333332</v>
      </c>
      <c r="P1083" s="472">
        <v>0.44336666666666663</v>
      </c>
      <c r="Q1083" s="472">
        <v>0.58906666666666663</v>
      </c>
      <c r="R1083" s="472">
        <v>0.48410000000000003</v>
      </c>
      <c r="S1083" s="152">
        <v>0.01</v>
      </c>
      <c r="T1083" s="152">
        <v>0.02</v>
      </c>
      <c r="U1083" s="477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4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5" t="s">
        <v>1480</v>
      </c>
      <c r="D1084" t="s">
        <v>154</v>
      </c>
      <c r="E1084" s="476">
        <v>3</v>
      </c>
      <c r="F1084" s="470">
        <v>2.2000000000000002</v>
      </c>
      <c r="G1084">
        <v>1</v>
      </c>
      <c r="H1084">
        <v>1</v>
      </c>
      <c r="I1084" s="471">
        <f t="shared" si="103"/>
        <v>0.47039166666666665</v>
      </c>
      <c r="J1084" s="472">
        <v>0.36503333333333332</v>
      </c>
      <c r="K1084" s="472">
        <v>0.44336666666666663</v>
      </c>
      <c r="L1084" s="472">
        <v>0.58906666666666663</v>
      </c>
      <c r="M1084" s="472">
        <v>0.48410000000000003</v>
      </c>
      <c r="N1084" s="471">
        <f t="shared" si="104"/>
        <v>0.47039166666666665</v>
      </c>
      <c r="O1084" s="472">
        <v>0.36503333333333332</v>
      </c>
      <c r="P1084" s="472">
        <v>0.44336666666666663</v>
      </c>
      <c r="Q1084" s="472">
        <v>0.58906666666666663</v>
      </c>
      <c r="R1084" s="472">
        <v>0.48410000000000003</v>
      </c>
      <c r="S1084" s="152">
        <v>0.01</v>
      </c>
      <c r="T1084" s="152">
        <v>0.02</v>
      </c>
      <c r="U1084" s="477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4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5" t="s">
        <v>1481</v>
      </c>
      <c r="D1085" t="s">
        <v>154</v>
      </c>
      <c r="E1085" s="476">
        <v>3</v>
      </c>
      <c r="F1085" s="470">
        <v>2.2000000000000002</v>
      </c>
      <c r="G1085">
        <v>1</v>
      </c>
      <c r="H1085">
        <v>1</v>
      </c>
      <c r="I1085" s="471">
        <f t="shared" si="103"/>
        <v>0.47039166666666665</v>
      </c>
      <c r="J1085" s="472">
        <v>0.36503333333333332</v>
      </c>
      <c r="K1085" s="472">
        <v>0.44336666666666663</v>
      </c>
      <c r="L1085" s="472">
        <v>0.58906666666666663</v>
      </c>
      <c r="M1085" s="472">
        <v>0.48410000000000003</v>
      </c>
      <c r="N1085" s="471">
        <f t="shared" si="104"/>
        <v>0.47039166666666665</v>
      </c>
      <c r="O1085" s="472">
        <v>0.36503333333333332</v>
      </c>
      <c r="P1085" s="472">
        <v>0.44336666666666663</v>
      </c>
      <c r="Q1085" s="472">
        <v>0.58906666666666663</v>
      </c>
      <c r="R1085" s="472">
        <v>0.48410000000000003</v>
      </c>
      <c r="S1085" s="152">
        <v>0.01</v>
      </c>
      <c r="T1085" s="152">
        <v>0.02</v>
      </c>
      <c r="U1085" s="477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4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5" t="s">
        <v>1482</v>
      </c>
      <c r="D1086" t="s">
        <v>154</v>
      </c>
      <c r="E1086" s="476">
        <v>3</v>
      </c>
      <c r="F1086" s="470">
        <v>2.2000000000000002</v>
      </c>
      <c r="G1086">
        <v>1</v>
      </c>
      <c r="H1086">
        <v>1</v>
      </c>
      <c r="I1086" s="471">
        <f t="shared" si="103"/>
        <v>0.47039166666666665</v>
      </c>
      <c r="J1086" s="472">
        <v>0.36503333333333332</v>
      </c>
      <c r="K1086" s="472">
        <v>0.44336666666666663</v>
      </c>
      <c r="L1086" s="472">
        <v>0.58906666666666663</v>
      </c>
      <c r="M1086" s="472">
        <v>0.48410000000000003</v>
      </c>
      <c r="N1086" s="471">
        <f t="shared" si="104"/>
        <v>0.47039166666666665</v>
      </c>
      <c r="O1086" s="472">
        <v>0.36503333333333332</v>
      </c>
      <c r="P1086" s="472">
        <v>0.44336666666666663</v>
      </c>
      <c r="Q1086" s="472">
        <v>0.58906666666666663</v>
      </c>
      <c r="R1086" s="472">
        <v>0.48410000000000003</v>
      </c>
      <c r="S1086" s="152">
        <v>0.01</v>
      </c>
      <c r="T1086" s="152">
        <v>0.02</v>
      </c>
      <c r="U1086" s="477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4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5" t="s">
        <v>1483</v>
      </c>
      <c r="D1087" t="s">
        <v>154</v>
      </c>
      <c r="E1087" s="476">
        <v>3</v>
      </c>
      <c r="F1087" s="470">
        <v>2.2000000000000002</v>
      </c>
      <c r="G1087">
        <v>1</v>
      </c>
      <c r="H1087">
        <v>1</v>
      </c>
      <c r="I1087" s="471">
        <f t="shared" si="103"/>
        <v>0.47039166666666665</v>
      </c>
      <c r="J1087" s="472">
        <v>0.36503333333333332</v>
      </c>
      <c r="K1087" s="472">
        <v>0.44336666666666663</v>
      </c>
      <c r="L1087" s="472">
        <v>0.58906666666666663</v>
      </c>
      <c r="M1087" s="472">
        <v>0.48410000000000003</v>
      </c>
      <c r="N1087" s="471">
        <f t="shared" si="104"/>
        <v>0.47039166666666665</v>
      </c>
      <c r="O1087" s="472">
        <v>0.36503333333333332</v>
      </c>
      <c r="P1087" s="472">
        <v>0.44336666666666663</v>
      </c>
      <c r="Q1087" s="472">
        <v>0.58906666666666663</v>
      </c>
      <c r="R1087" s="472">
        <v>0.48410000000000003</v>
      </c>
      <c r="S1087" s="152">
        <v>0.01</v>
      </c>
      <c r="T1087" s="152">
        <v>0.02</v>
      </c>
      <c r="U1087" s="477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4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5" t="s">
        <v>1484</v>
      </c>
      <c r="D1088" t="s">
        <v>154</v>
      </c>
      <c r="E1088" s="476">
        <v>3</v>
      </c>
      <c r="F1088" s="470">
        <v>11</v>
      </c>
      <c r="G1088">
        <v>1</v>
      </c>
      <c r="H1088">
        <v>1</v>
      </c>
      <c r="I1088" s="471">
        <f t="shared" si="103"/>
        <v>0.47039166666666665</v>
      </c>
      <c r="J1088" s="472">
        <v>0.36503333333333332</v>
      </c>
      <c r="K1088" s="472">
        <v>0.44336666666666663</v>
      </c>
      <c r="L1088" s="472">
        <v>0.58906666666666663</v>
      </c>
      <c r="M1088" s="472">
        <v>0.48410000000000003</v>
      </c>
      <c r="N1088" s="471">
        <f t="shared" si="104"/>
        <v>0.47039166666666665</v>
      </c>
      <c r="O1088" s="472">
        <v>0.36503333333333332</v>
      </c>
      <c r="P1088" s="472">
        <v>0.44336666666666663</v>
      </c>
      <c r="Q1088" s="472">
        <v>0.58906666666666663</v>
      </c>
      <c r="R1088" s="472">
        <v>0.48410000000000003</v>
      </c>
      <c r="S1088" s="152">
        <v>0.01</v>
      </c>
      <c r="T1088" s="152">
        <v>0.02</v>
      </c>
      <c r="U1088" s="477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4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5" t="s">
        <v>1485</v>
      </c>
      <c r="D1089" t="s">
        <v>154</v>
      </c>
      <c r="E1089" s="476">
        <v>3</v>
      </c>
      <c r="F1089" s="470">
        <v>8.8000000000000007</v>
      </c>
      <c r="G1089">
        <v>1</v>
      </c>
      <c r="H1089">
        <v>1</v>
      </c>
      <c r="I1089" s="471">
        <f t="shared" si="103"/>
        <v>0.47039166666666665</v>
      </c>
      <c r="J1089" s="472">
        <v>0.36503333333333332</v>
      </c>
      <c r="K1089" s="472">
        <v>0.44336666666666663</v>
      </c>
      <c r="L1089" s="472">
        <v>0.58906666666666663</v>
      </c>
      <c r="M1089" s="472">
        <v>0.48410000000000003</v>
      </c>
      <c r="N1089" s="471">
        <f t="shared" si="104"/>
        <v>0.47039166666666665</v>
      </c>
      <c r="O1089" s="472">
        <v>0.36503333333333332</v>
      </c>
      <c r="P1089" s="472">
        <v>0.44336666666666663</v>
      </c>
      <c r="Q1089" s="472">
        <v>0.58906666666666663</v>
      </c>
      <c r="R1089" s="472">
        <v>0.48410000000000003</v>
      </c>
      <c r="S1089" s="152">
        <v>0.01</v>
      </c>
      <c r="T1089" s="152">
        <v>0.02</v>
      </c>
      <c r="U1089" s="477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4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5" t="s">
        <v>1486</v>
      </c>
      <c r="D1090" t="s">
        <v>154</v>
      </c>
      <c r="E1090" s="476">
        <v>3</v>
      </c>
      <c r="F1090" s="470">
        <v>2.2000000000000002</v>
      </c>
      <c r="G1090">
        <v>1</v>
      </c>
      <c r="H1090">
        <v>1</v>
      </c>
      <c r="I1090" s="471">
        <f t="shared" ref="I1090:I1153" si="111">AVERAGE(J1090:M1090)</f>
        <v>0.47039166666666665</v>
      </c>
      <c r="J1090" s="472">
        <v>0.36503333333333332</v>
      </c>
      <c r="K1090" s="472">
        <v>0.44336666666666663</v>
      </c>
      <c r="L1090" s="472">
        <v>0.58906666666666663</v>
      </c>
      <c r="M1090" s="472">
        <v>0.48410000000000003</v>
      </c>
      <c r="N1090" s="471">
        <f t="shared" ref="N1090:N1153" si="112">AVERAGE(O1090:R1090)</f>
        <v>0.47039166666666665</v>
      </c>
      <c r="O1090" s="472">
        <v>0.36503333333333332</v>
      </c>
      <c r="P1090" s="472">
        <v>0.44336666666666663</v>
      </c>
      <c r="Q1090" s="472">
        <v>0.58906666666666663</v>
      </c>
      <c r="R1090" s="472">
        <v>0.48410000000000003</v>
      </c>
      <c r="S1090" s="152">
        <v>0.01</v>
      </c>
      <c r="T1090" s="152">
        <v>0.02</v>
      </c>
      <c r="U1090" s="477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4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5" t="s">
        <v>1487</v>
      </c>
      <c r="D1091" t="s">
        <v>154</v>
      </c>
      <c r="E1091" s="476">
        <v>3</v>
      </c>
      <c r="F1091" s="470">
        <v>3.6</v>
      </c>
      <c r="G1091">
        <v>1</v>
      </c>
      <c r="H1091">
        <v>1</v>
      </c>
      <c r="I1091" s="471">
        <f t="shared" si="111"/>
        <v>0.47039166666666665</v>
      </c>
      <c r="J1091" s="472">
        <v>0.36503333333333332</v>
      </c>
      <c r="K1091" s="472">
        <v>0.44336666666666663</v>
      </c>
      <c r="L1091" s="472">
        <v>0.58906666666666663</v>
      </c>
      <c r="M1091" s="472">
        <v>0.48410000000000003</v>
      </c>
      <c r="N1091" s="471">
        <f t="shared" si="112"/>
        <v>0.47039166666666665</v>
      </c>
      <c r="O1091" s="472">
        <v>0.36503333333333332</v>
      </c>
      <c r="P1091" s="472">
        <v>0.44336666666666663</v>
      </c>
      <c r="Q1091" s="472">
        <v>0.58906666666666663</v>
      </c>
      <c r="R1091" s="472">
        <v>0.48410000000000003</v>
      </c>
      <c r="S1091" s="152">
        <v>0.01</v>
      </c>
      <c r="T1091" s="152">
        <v>0.02</v>
      </c>
      <c r="U1091" s="477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4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5" t="s">
        <v>1488</v>
      </c>
      <c r="D1092" t="s">
        <v>154</v>
      </c>
      <c r="E1092" s="476">
        <v>3</v>
      </c>
      <c r="F1092" s="470">
        <v>3.6</v>
      </c>
      <c r="G1092">
        <v>1</v>
      </c>
      <c r="H1092">
        <v>1</v>
      </c>
      <c r="I1092" s="471">
        <f t="shared" si="111"/>
        <v>0.47039166666666665</v>
      </c>
      <c r="J1092" s="472">
        <v>0.36503333333333332</v>
      </c>
      <c r="K1092" s="472">
        <v>0.44336666666666663</v>
      </c>
      <c r="L1092" s="472">
        <v>0.58906666666666663</v>
      </c>
      <c r="M1092" s="472">
        <v>0.48410000000000003</v>
      </c>
      <c r="N1092" s="471">
        <f t="shared" si="112"/>
        <v>0.47039166666666665</v>
      </c>
      <c r="O1092" s="472">
        <v>0.36503333333333332</v>
      </c>
      <c r="P1092" s="472">
        <v>0.44336666666666663</v>
      </c>
      <c r="Q1092" s="472">
        <v>0.58906666666666663</v>
      </c>
      <c r="R1092" s="472">
        <v>0.48410000000000003</v>
      </c>
      <c r="S1092" s="152">
        <v>0.01</v>
      </c>
      <c r="T1092" s="152">
        <v>0.02</v>
      </c>
      <c r="U1092" s="477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4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8" t="s">
        <v>1489</v>
      </c>
      <c r="D1093" t="s">
        <v>154</v>
      </c>
      <c r="E1093" s="469">
        <v>3</v>
      </c>
      <c r="F1093" s="470">
        <v>0</v>
      </c>
      <c r="G1093">
        <v>1</v>
      </c>
      <c r="H1093">
        <v>1</v>
      </c>
      <c r="I1093" s="471">
        <f t="shared" si="111"/>
        <v>0.32845968612834514</v>
      </c>
      <c r="J1093" s="152">
        <v>3.8473756479098807E-2</v>
      </c>
      <c r="K1093" s="152">
        <v>0.39358026214566905</v>
      </c>
      <c r="L1093" s="152">
        <v>0.53857526864315253</v>
      </c>
      <c r="M1093" s="152">
        <v>0.3432094572454602</v>
      </c>
      <c r="N1093" s="471">
        <f t="shared" si="112"/>
        <v>0.32845968612834514</v>
      </c>
      <c r="O1093" s="152">
        <v>3.8473756479098807E-2</v>
      </c>
      <c r="P1093" s="152">
        <v>0.39358026214566905</v>
      </c>
      <c r="Q1093" s="152">
        <v>0.53857526864315253</v>
      </c>
      <c r="R1093" s="152">
        <v>0.3432094572454602</v>
      </c>
      <c r="S1093" s="152">
        <v>0.03</v>
      </c>
      <c r="T1093" s="152">
        <v>0</v>
      </c>
      <c r="U1093" s="473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4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5" t="s">
        <v>1490</v>
      </c>
      <c r="D1094" t="s">
        <v>154</v>
      </c>
      <c r="E1094" s="476">
        <v>3</v>
      </c>
      <c r="F1094" s="470">
        <v>30</v>
      </c>
      <c r="G1094">
        <v>1</v>
      </c>
      <c r="H1094">
        <v>1</v>
      </c>
      <c r="I1094" s="471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1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2">
        <v>0.04</v>
      </c>
      <c r="T1094" s="152">
        <v>0</v>
      </c>
      <c r="U1094" s="477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4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5" t="s">
        <v>1491</v>
      </c>
      <c r="D1095" t="s">
        <v>154</v>
      </c>
      <c r="E1095" s="476">
        <v>3</v>
      </c>
      <c r="F1095" s="470">
        <v>30</v>
      </c>
      <c r="G1095">
        <v>1</v>
      </c>
      <c r="H1095">
        <v>1</v>
      </c>
      <c r="I1095" s="471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1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2">
        <v>0.04</v>
      </c>
      <c r="T1095" s="152">
        <v>0</v>
      </c>
      <c r="U1095" s="477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4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5" t="s">
        <v>1492</v>
      </c>
      <c r="D1096" t="s">
        <v>154</v>
      </c>
      <c r="E1096" s="476">
        <v>3</v>
      </c>
      <c r="F1096" s="470">
        <v>30</v>
      </c>
      <c r="G1096">
        <v>1</v>
      </c>
      <c r="H1096">
        <v>1</v>
      </c>
      <c r="I1096" s="471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1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2">
        <v>0.04</v>
      </c>
      <c r="T1096" s="152">
        <v>0</v>
      </c>
      <c r="U1096" s="477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4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8" t="s">
        <v>1493</v>
      </c>
      <c r="D1097" t="s">
        <v>148</v>
      </c>
      <c r="E1097" s="469">
        <v>1</v>
      </c>
      <c r="F1097" s="470">
        <v>24</v>
      </c>
      <c r="G1097">
        <v>1</v>
      </c>
      <c r="H1097">
        <v>1</v>
      </c>
      <c r="I1097" s="471">
        <f t="shared" si="111"/>
        <v>0.32845968612834514</v>
      </c>
      <c r="J1097" s="152">
        <v>3.8473756479098807E-2</v>
      </c>
      <c r="K1097" s="152">
        <v>0.39358026214566905</v>
      </c>
      <c r="L1097" s="152">
        <v>0.53857526864315253</v>
      </c>
      <c r="M1097" s="152">
        <v>0.3432094572454602</v>
      </c>
      <c r="N1097" s="471">
        <f t="shared" si="112"/>
        <v>0.32845968612834514</v>
      </c>
      <c r="O1097" s="152">
        <v>3.8473756479098807E-2</v>
      </c>
      <c r="P1097" s="152">
        <v>0.39358026214566905</v>
      </c>
      <c r="Q1097" s="152">
        <v>0.53857526864315253</v>
      </c>
      <c r="R1097" s="152">
        <v>0.3432094572454602</v>
      </c>
      <c r="S1097" s="152">
        <v>0.03</v>
      </c>
      <c r="T1097" s="152">
        <v>0</v>
      </c>
      <c r="U1097" s="473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4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5" t="s">
        <v>1494</v>
      </c>
      <c r="D1098" t="s">
        <v>154</v>
      </c>
      <c r="E1098" s="476">
        <v>3</v>
      </c>
      <c r="F1098" s="470">
        <v>30</v>
      </c>
      <c r="G1098">
        <v>1</v>
      </c>
      <c r="H1098">
        <v>1</v>
      </c>
      <c r="I1098" s="471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1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2">
        <v>0.04</v>
      </c>
      <c r="T1098" s="152">
        <v>0</v>
      </c>
      <c r="U1098" s="477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4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5" t="s">
        <v>1495</v>
      </c>
      <c r="D1099" t="s">
        <v>154</v>
      </c>
      <c r="E1099" s="476">
        <v>3</v>
      </c>
      <c r="F1099" s="470">
        <v>30</v>
      </c>
      <c r="G1099">
        <v>1</v>
      </c>
      <c r="H1099">
        <v>1</v>
      </c>
      <c r="I1099" s="471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1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2">
        <v>0.04</v>
      </c>
      <c r="T1099" s="152">
        <v>0</v>
      </c>
      <c r="U1099" s="477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4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5" t="s">
        <v>1496</v>
      </c>
      <c r="D1100" t="s">
        <v>154</v>
      </c>
      <c r="E1100" s="476">
        <v>3</v>
      </c>
      <c r="F1100" s="470">
        <v>30</v>
      </c>
      <c r="G1100">
        <v>1</v>
      </c>
      <c r="H1100">
        <v>1</v>
      </c>
      <c r="I1100" s="471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1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2">
        <v>0.04</v>
      </c>
      <c r="T1100" s="152">
        <v>0</v>
      </c>
      <c r="U1100" s="477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4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5" t="s">
        <v>1497</v>
      </c>
      <c r="D1101" t="s">
        <v>154</v>
      </c>
      <c r="E1101" s="476">
        <v>3</v>
      </c>
      <c r="F1101" s="470">
        <v>30</v>
      </c>
      <c r="G1101">
        <v>1</v>
      </c>
      <c r="H1101">
        <v>1</v>
      </c>
      <c r="I1101" s="471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1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2">
        <v>0.04</v>
      </c>
      <c r="T1101" s="152">
        <v>0</v>
      </c>
      <c r="U1101" s="477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4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5" t="s">
        <v>1498</v>
      </c>
      <c r="D1102" t="s">
        <v>154</v>
      </c>
      <c r="E1102" s="476">
        <v>3</v>
      </c>
      <c r="F1102" s="470">
        <v>30</v>
      </c>
      <c r="G1102">
        <v>1</v>
      </c>
      <c r="H1102">
        <v>1</v>
      </c>
      <c r="I1102" s="471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1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2">
        <v>0.04</v>
      </c>
      <c r="T1102" s="152">
        <v>0</v>
      </c>
      <c r="U1102" s="477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4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5" t="s">
        <v>1499</v>
      </c>
      <c r="D1103" t="s">
        <v>154</v>
      </c>
      <c r="E1103" s="476">
        <v>3</v>
      </c>
      <c r="F1103" s="470">
        <v>30</v>
      </c>
      <c r="G1103">
        <v>1</v>
      </c>
      <c r="H1103">
        <v>1</v>
      </c>
      <c r="I1103" s="471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1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2">
        <v>0.04</v>
      </c>
      <c r="T1103" s="152">
        <v>0</v>
      </c>
      <c r="U1103" s="477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4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5" t="s">
        <v>1500</v>
      </c>
      <c r="D1104" t="s">
        <v>154</v>
      </c>
      <c r="E1104" s="476">
        <v>3</v>
      </c>
      <c r="F1104" s="470">
        <v>3.6</v>
      </c>
      <c r="G1104">
        <v>1</v>
      </c>
      <c r="H1104">
        <v>1</v>
      </c>
      <c r="I1104" s="471">
        <f t="shared" si="111"/>
        <v>0.47039166666666665</v>
      </c>
      <c r="J1104" s="472">
        <v>0.36503333333333332</v>
      </c>
      <c r="K1104" s="472">
        <v>0.44336666666666663</v>
      </c>
      <c r="L1104" s="472">
        <v>0.58906666666666663</v>
      </c>
      <c r="M1104" s="472">
        <v>0.48410000000000003</v>
      </c>
      <c r="N1104" s="471">
        <f t="shared" si="112"/>
        <v>0.47039166666666665</v>
      </c>
      <c r="O1104" s="472">
        <v>0.36503333333333332</v>
      </c>
      <c r="P1104" s="472">
        <v>0.44336666666666663</v>
      </c>
      <c r="Q1104" s="472">
        <v>0.58906666666666663</v>
      </c>
      <c r="R1104" s="472">
        <v>0.48410000000000003</v>
      </c>
      <c r="S1104" s="152">
        <v>0.01</v>
      </c>
      <c r="T1104" s="152">
        <v>0.02</v>
      </c>
      <c r="U1104" s="477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4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5" t="s">
        <v>1501</v>
      </c>
      <c r="D1105" t="s">
        <v>154</v>
      </c>
      <c r="E1105" s="476">
        <v>3</v>
      </c>
      <c r="F1105" s="470">
        <v>1.8</v>
      </c>
      <c r="G1105">
        <v>1</v>
      </c>
      <c r="H1105">
        <v>1</v>
      </c>
      <c r="I1105" s="471">
        <f t="shared" si="111"/>
        <v>0.47039166666666665</v>
      </c>
      <c r="J1105" s="472">
        <v>0.36503333333333332</v>
      </c>
      <c r="K1105" s="472">
        <v>0.44336666666666663</v>
      </c>
      <c r="L1105" s="472">
        <v>0.58906666666666663</v>
      </c>
      <c r="M1105" s="472">
        <v>0.48410000000000003</v>
      </c>
      <c r="N1105" s="471">
        <f t="shared" si="112"/>
        <v>0.47039166666666665</v>
      </c>
      <c r="O1105" s="472">
        <v>0.36503333333333332</v>
      </c>
      <c r="P1105" s="472">
        <v>0.44336666666666663</v>
      </c>
      <c r="Q1105" s="472">
        <v>0.58906666666666663</v>
      </c>
      <c r="R1105" s="472">
        <v>0.48410000000000003</v>
      </c>
      <c r="S1105" s="152">
        <v>0.01</v>
      </c>
      <c r="T1105" s="152">
        <v>0.02</v>
      </c>
      <c r="U1105" s="477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4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5" t="s">
        <v>1502</v>
      </c>
      <c r="D1106" t="s">
        <v>154</v>
      </c>
      <c r="E1106" s="476">
        <v>3</v>
      </c>
      <c r="F1106" s="470">
        <v>4</v>
      </c>
      <c r="G1106">
        <v>1</v>
      </c>
      <c r="H1106">
        <v>1</v>
      </c>
      <c r="I1106" s="471">
        <f t="shared" si="111"/>
        <v>0.47039166666666665</v>
      </c>
      <c r="J1106" s="472">
        <v>0.36503333333333332</v>
      </c>
      <c r="K1106" s="472">
        <v>0.44336666666666663</v>
      </c>
      <c r="L1106" s="472">
        <v>0.58906666666666663</v>
      </c>
      <c r="M1106" s="472">
        <v>0.48410000000000003</v>
      </c>
      <c r="N1106" s="471">
        <f t="shared" si="112"/>
        <v>0.47039166666666665</v>
      </c>
      <c r="O1106" s="472">
        <v>0.36503333333333332</v>
      </c>
      <c r="P1106" s="472">
        <v>0.44336666666666663</v>
      </c>
      <c r="Q1106" s="472">
        <v>0.58906666666666663</v>
      </c>
      <c r="R1106" s="472">
        <v>0.48410000000000003</v>
      </c>
      <c r="S1106" s="152">
        <v>0.01</v>
      </c>
      <c r="T1106" s="152">
        <v>0.02</v>
      </c>
      <c r="U1106" s="477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4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5" t="s">
        <v>1503</v>
      </c>
      <c r="D1107" t="s">
        <v>154</v>
      </c>
      <c r="E1107" s="476">
        <v>3</v>
      </c>
      <c r="F1107" s="470">
        <v>4</v>
      </c>
      <c r="G1107">
        <v>1</v>
      </c>
      <c r="H1107">
        <v>1</v>
      </c>
      <c r="I1107" s="471">
        <f t="shared" si="111"/>
        <v>0.47039166666666665</v>
      </c>
      <c r="J1107" s="472">
        <v>0.36503333333333332</v>
      </c>
      <c r="K1107" s="472">
        <v>0.44336666666666663</v>
      </c>
      <c r="L1107" s="472">
        <v>0.58906666666666663</v>
      </c>
      <c r="M1107" s="472">
        <v>0.48410000000000003</v>
      </c>
      <c r="N1107" s="471">
        <f t="shared" si="112"/>
        <v>0.47039166666666665</v>
      </c>
      <c r="O1107" s="472">
        <v>0.36503333333333332</v>
      </c>
      <c r="P1107" s="472">
        <v>0.44336666666666663</v>
      </c>
      <c r="Q1107" s="472">
        <v>0.58906666666666663</v>
      </c>
      <c r="R1107" s="472">
        <v>0.48410000000000003</v>
      </c>
      <c r="S1107" s="152">
        <v>0.01</v>
      </c>
      <c r="T1107" s="152">
        <v>0.02</v>
      </c>
      <c r="U1107" s="477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4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5" t="s">
        <v>1504</v>
      </c>
      <c r="D1108" t="s">
        <v>154</v>
      </c>
      <c r="E1108" s="476">
        <v>3</v>
      </c>
      <c r="F1108" s="470">
        <v>4</v>
      </c>
      <c r="G1108">
        <v>1</v>
      </c>
      <c r="H1108">
        <v>1</v>
      </c>
      <c r="I1108" s="471">
        <f t="shared" si="111"/>
        <v>0.47039166666666665</v>
      </c>
      <c r="J1108" s="472">
        <v>0.36503333333333332</v>
      </c>
      <c r="K1108" s="472">
        <v>0.44336666666666663</v>
      </c>
      <c r="L1108" s="472">
        <v>0.58906666666666663</v>
      </c>
      <c r="M1108" s="472">
        <v>0.48410000000000003</v>
      </c>
      <c r="N1108" s="471">
        <f t="shared" si="112"/>
        <v>0.47039166666666665</v>
      </c>
      <c r="O1108" s="472">
        <v>0.36503333333333332</v>
      </c>
      <c r="P1108" s="472">
        <v>0.44336666666666663</v>
      </c>
      <c r="Q1108" s="472">
        <v>0.58906666666666663</v>
      </c>
      <c r="R1108" s="472">
        <v>0.48410000000000003</v>
      </c>
      <c r="S1108" s="152">
        <v>0.01</v>
      </c>
      <c r="T1108" s="152">
        <v>0.02</v>
      </c>
      <c r="U1108" s="477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4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5" t="s">
        <v>1505</v>
      </c>
      <c r="D1109" t="s">
        <v>154</v>
      </c>
      <c r="E1109" s="476">
        <v>3</v>
      </c>
      <c r="F1109" s="470">
        <v>6</v>
      </c>
      <c r="G1109">
        <v>1</v>
      </c>
      <c r="H1109">
        <v>1</v>
      </c>
      <c r="I1109" s="471">
        <f t="shared" si="111"/>
        <v>0.47039166666666665</v>
      </c>
      <c r="J1109" s="472">
        <v>0.36503333333333332</v>
      </c>
      <c r="K1109" s="472">
        <v>0.44336666666666663</v>
      </c>
      <c r="L1109" s="472">
        <v>0.58906666666666663</v>
      </c>
      <c r="M1109" s="472">
        <v>0.48410000000000003</v>
      </c>
      <c r="N1109" s="471">
        <f t="shared" si="112"/>
        <v>0.47039166666666665</v>
      </c>
      <c r="O1109" s="472">
        <v>0.36503333333333332</v>
      </c>
      <c r="P1109" s="472">
        <v>0.44336666666666663</v>
      </c>
      <c r="Q1109" s="472">
        <v>0.58906666666666663</v>
      </c>
      <c r="R1109" s="472">
        <v>0.48410000000000003</v>
      </c>
      <c r="S1109" s="152">
        <v>0.01</v>
      </c>
      <c r="T1109" s="152">
        <v>0.02</v>
      </c>
      <c r="U1109" s="477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4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5" t="s">
        <v>1506</v>
      </c>
      <c r="D1110" t="s">
        <v>154</v>
      </c>
      <c r="E1110" s="476">
        <v>3</v>
      </c>
      <c r="F1110" s="470">
        <v>4</v>
      </c>
      <c r="G1110">
        <v>1</v>
      </c>
      <c r="H1110">
        <v>1</v>
      </c>
      <c r="I1110" s="471">
        <f t="shared" si="111"/>
        <v>0.47039166666666665</v>
      </c>
      <c r="J1110" s="472">
        <v>0.36503333333333332</v>
      </c>
      <c r="K1110" s="472">
        <v>0.44336666666666663</v>
      </c>
      <c r="L1110" s="472">
        <v>0.58906666666666663</v>
      </c>
      <c r="M1110" s="472">
        <v>0.48410000000000003</v>
      </c>
      <c r="N1110" s="471">
        <f t="shared" si="112"/>
        <v>0.47039166666666665</v>
      </c>
      <c r="O1110" s="472">
        <v>0.36503333333333332</v>
      </c>
      <c r="P1110" s="472">
        <v>0.44336666666666663</v>
      </c>
      <c r="Q1110" s="472">
        <v>0.58906666666666663</v>
      </c>
      <c r="R1110" s="472">
        <v>0.48410000000000003</v>
      </c>
      <c r="S1110" s="152">
        <v>0.01</v>
      </c>
      <c r="T1110" s="152">
        <v>0.02</v>
      </c>
      <c r="U1110" s="477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4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5" t="s">
        <v>1507</v>
      </c>
      <c r="D1111" t="s">
        <v>154</v>
      </c>
      <c r="E1111" s="476">
        <v>3</v>
      </c>
      <c r="F1111" s="470">
        <v>4</v>
      </c>
      <c r="G1111">
        <v>1</v>
      </c>
      <c r="H1111">
        <v>1</v>
      </c>
      <c r="I1111" s="471">
        <f t="shared" si="111"/>
        <v>0.47039166666666665</v>
      </c>
      <c r="J1111" s="472">
        <v>0.36503333333333332</v>
      </c>
      <c r="K1111" s="472">
        <v>0.44336666666666663</v>
      </c>
      <c r="L1111" s="472">
        <v>0.58906666666666663</v>
      </c>
      <c r="M1111" s="472">
        <v>0.48410000000000003</v>
      </c>
      <c r="N1111" s="471">
        <f t="shared" si="112"/>
        <v>0.47039166666666665</v>
      </c>
      <c r="O1111" s="472">
        <v>0.36503333333333332</v>
      </c>
      <c r="P1111" s="472">
        <v>0.44336666666666663</v>
      </c>
      <c r="Q1111" s="472">
        <v>0.58906666666666663</v>
      </c>
      <c r="R1111" s="472">
        <v>0.48410000000000003</v>
      </c>
      <c r="S1111" s="152">
        <v>0.01</v>
      </c>
      <c r="T1111" s="152">
        <v>0.02</v>
      </c>
      <c r="U1111" s="477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4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5" t="s">
        <v>1508</v>
      </c>
      <c r="D1112" t="s">
        <v>154</v>
      </c>
      <c r="E1112" s="476">
        <v>3</v>
      </c>
      <c r="F1112" s="470">
        <v>2</v>
      </c>
      <c r="G1112">
        <v>1</v>
      </c>
      <c r="H1112">
        <v>1</v>
      </c>
      <c r="I1112" s="471">
        <f t="shared" si="111"/>
        <v>0.47039166666666665</v>
      </c>
      <c r="J1112" s="472">
        <v>0.36503333333333332</v>
      </c>
      <c r="K1112" s="472">
        <v>0.44336666666666663</v>
      </c>
      <c r="L1112" s="472">
        <v>0.58906666666666663</v>
      </c>
      <c r="M1112" s="472">
        <v>0.48410000000000003</v>
      </c>
      <c r="N1112" s="471">
        <f t="shared" si="112"/>
        <v>0.47039166666666665</v>
      </c>
      <c r="O1112" s="472">
        <v>0.36503333333333332</v>
      </c>
      <c r="P1112" s="472">
        <v>0.44336666666666663</v>
      </c>
      <c r="Q1112" s="472">
        <v>0.58906666666666663</v>
      </c>
      <c r="R1112" s="472">
        <v>0.48410000000000003</v>
      </c>
      <c r="S1112" s="152">
        <v>0.01</v>
      </c>
      <c r="T1112" s="152">
        <v>0.02</v>
      </c>
      <c r="U1112" s="477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4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5" t="s">
        <v>1509</v>
      </c>
      <c r="D1113" t="s">
        <v>154</v>
      </c>
      <c r="E1113" s="476">
        <v>3</v>
      </c>
      <c r="F1113" s="470">
        <v>27</v>
      </c>
      <c r="G1113">
        <v>1</v>
      </c>
      <c r="H1113">
        <v>1</v>
      </c>
      <c r="I1113" s="471">
        <f t="shared" si="111"/>
        <v>0.47039166666666665</v>
      </c>
      <c r="J1113" s="472">
        <v>0.36503333333333332</v>
      </c>
      <c r="K1113" s="472">
        <v>0.44336666666666663</v>
      </c>
      <c r="L1113" s="472">
        <v>0.58906666666666663</v>
      </c>
      <c r="M1113" s="472">
        <v>0.48410000000000003</v>
      </c>
      <c r="N1113" s="471">
        <f t="shared" si="112"/>
        <v>0.47039166666666665</v>
      </c>
      <c r="O1113" s="472">
        <v>0.36503333333333332</v>
      </c>
      <c r="P1113" s="472">
        <v>0.44336666666666663</v>
      </c>
      <c r="Q1113" s="472">
        <v>0.58906666666666663</v>
      </c>
      <c r="R1113" s="472">
        <v>0.48410000000000003</v>
      </c>
      <c r="S1113" s="152">
        <v>0.01</v>
      </c>
      <c r="T1113" s="152">
        <v>0.02</v>
      </c>
      <c r="U1113" s="477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4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5" t="s">
        <v>1510</v>
      </c>
      <c r="D1114" t="s">
        <v>154</v>
      </c>
      <c r="E1114" s="476">
        <v>3</v>
      </c>
      <c r="F1114" s="470">
        <v>21</v>
      </c>
      <c r="G1114">
        <v>1</v>
      </c>
      <c r="H1114">
        <v>1</v>
      </c>
      <c r="I1114" s="471">
        <f t="shared" si="111"/>
        <v>0.47039166666666665</v>
      </c>
      <c r="J1114" s="472">
        <v>0.36503333333333332</v>
      </c>
      <c r="K1114" s="472">
        <v>0.44336666666666663</v>
      </c>
      <c r="L1114" s="472">
        <v>0.58906666666666663</v>
      </c>
      <c r="M1114" s="472">
        <v>0.48410000000000003</v>
      </c>
      <c r="N1114" s="471">
        <f t="shared" si="112"/>
        <v>0.47039166666666665</v>
      </c>
      <c r="O1114" s="472">
        <v>0.36503333333333332</v>
      </c>
      <c r="P1114" s="472">
        <v>0.44336666666666663</v>
      </c>
      <c r="Q1114" s="472">
        <v>0.58906666666666663</v>
      </c>
      <c r="R1114" s="472">
        <v>0.48410000000000003</v>
      </c>
      <c r="S1114" s="152">
        <v>0.01</v>
      </c>
      <c r="T1114" s="152">
        <v>0.02</v>
      </c>
      <c r="U1114" s="477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4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5" t="s">
        <v>1511</v>
      </c>
      <c r="D1115" t="s">
        <v>154</v>
      </c>
      <c r="E1115" s="476">
        <v>3</v>
      </c>
      <c r="F1115" s="470">
        <v>15</v>
      </c>
      <c r="G1115">
        <v>1</v>
      </c>
      <c r="H1115">
        <v>1</v>
      </c>
      <c r="I1115" s="471">
        <f t="shared" si="111"/>
        <v>0.47039166666666665</v>
      </c>
      <c r="J1115" s="472">
        <v>0.36503333333333332</v>
      </c>
      <c r="K1115" s="472">
        <v>0.44336666666666663</v>
      </c>
      <c r="L1115" s="472">
        <v>0.58906666666666663</v>
      </c>
      <c r="M1115" s="472">
        <v>0.48410000000000003</v>
      </c>
      <c r="N1115" s="471">
        <f t="shared" si="112"/>
        <v>0.47039166666666665</v>
      </c>
      <c r="O1115" s="472">
        <v>0.36503333333333332</v>
      </c>
      <c r="P1115" s="472">
        <v>0.44336666666666663</v>
      </c>
      <c r="Q1115" s="472">
        <v>0.58906666666666663</v>
      </c>
      <c r="R1115" s="472">
        <v>0.48410000000000003</v>
      </c>
      <c r="S1115" s="152">
        <v>0.01</v>
      </c>
      <c r="T1115" s="152">
        <v>0.02</v>
      </c>
      <c r="U1115" s="477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4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5" t="s">
        <v>1512</v>
      </c>
      <c r="D1116" t="s">
        <v>154</v>
      </c>
      <c r="E1116" s="476">
        <v>3</v>
      </c>
      <c r="F1116" s="470">
        <v>22.8</v>
      </c>
      <c r="G1116">
        <v>1</v>
      </c>
      <c r="H1116">
        <v>1</v>
      </c>
      <c r="I1116" s="471">
        <f t="shared" si="111"/>
        <v>0.47039166666666665</v>
      </c>
      <c r="J1116" s="472">
        <v>0.36503333333333332</v>
      </c>
      <c r="K1116" s="472">
        <v>0.44336666666666663</v>
      </c>
      <c r="L1116" s="472">
        <v>0.58906666666666663</v>
      </c>
      <c r="M1116" s="472">
        <v>0.48410000000000003</v>
      </c>
      <c r="N1116" s="471">
        <f t="shared" si="112"/>
        <v>0.47039166666666665</v>
      </c>
      <c r="O1116" s="472">
        <v>0.36503333333333332</v>
      </c>
      <c r="P1116" s="472">
        <v>0.44336666666666663</v>
      </c>
      <c r="Q1116" s="472">
        <v>0.58906666666666663</v>
      </c>
      <c r="R1116" s="472">
        <v>0.48410000000000003</v>
      </c>
      <c r="S1116" s="152">
        <v>0.01</v>
      </c>
      <c r="T1116" s="152">
        <v>0.02</v>
      </c>
      <c r="U1116" s="477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4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5" t="s">
        <v>1513</v>
      </c>
      <c r="D1117" t="s">
        <v>154</v>
      </c>
      <c r="E1117" s="476">
        <v>3</v>
      </c>
      <c r="F1117" s="470">
        <v>18.899999999999999</v>
      </c>
      <c r="G1117">
        <v>1</v>
      </c>
      <c r="H1117">
        <v>1</v>
      </c>
      <c r="I1117" s="471">
        <f t="shared" si="111"/>
        <v>0.47039166666666665</v>
      </c>
      <c r="J1117" s="472">
        <v>0.36503333333333332</v>
      </c>
      <c r="K1117" s="472">
        <v>0.44336666666666663</v>
      </c>
      <c r="L1117" s="472">
        <v>0.58906666666666663</v>
      </c>
      <c r="M1117" s="472">
        <v>0.48410000000000003</v>
      </c>
      <c r="N1117" s="471">
        <f t="shared" si="112"/>
        <v>0.47039166666666665</v>
      </c>
      <c r="O1117" s="472">
        <v>0.36503333333333332</v>
      </c>
      <c r="P1117" s="472">
        <v>0.44336666666666663</v>
      </c>
      <c r="Q1117" s="472">
        <v>0.58906666666666663</v>
      </c>
      <c r="R1117" s="472">
        <v>0.48410000000000003</v>
      </c>
      <c r="S1117" s="152">
        <v>0.01</v>
      </c>
      <c r="T1117" s="152">
        <v>0.02</v>
      </c>
      <c r="U1117" s="477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4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5" t="s">
        <v>1514</v>
      </c>
      <c r="D1118" t="s">
        <v>154</v>
      </c>
      <c r="E1118" s="476">
        <v>3</v>
      </c>
      <c r="F1118" s="470">
        <v>24.9</v>
      </c>
      <c r="G1118">
        <v>1</v>
      </c>
      <c r="H1118">
        <v>1</v>
      </c>
      <c r="I1118" s="471">
        <f t="shared" si="111"/>
        <v>0.47039166666666665</v>
      </c>
      <c r="J1118" s="472">
        <v>0.36503333333333332</v>
      </c>
      <c r="K1118" s="472">
        <v>0.44336666666666663</v>
      </c>
      <c r="L1118" s="472">
        <v>0.58906666666666663</v>
      </c>
      <c r="M1118" s="472">
        <v>0.48410000000000003</v>
      </c>
      <c r="N1118" s="471">
        <f t="shared" si="112"/>
        <v>0.47039166666666665</v>
      </c>
      <c r="O1118" s="472">
        <v>0.36503333333333332</v>
      </c>
      <c r="P1118" s="472">
        <v>0.44336666666666663</v>
      </c>
      <c r="Q1118" s="472">
        <v>0.58906666666666663</v>
      </c>
      <c r="R1118" s="472">
        <v>0.48410000000000003</v>
      </c>
      <c r="S1118" s="152">
        <v>0.01</v>
      </c>
      <c r="T1118" s="152">
        <v>0.02</v>
      </c>
      <c r="U1118" s="477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4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5" t="s">
        <v>1515</v>
      </c>
      <c r="D1119" t="s">
        <v>154</v>
      </c>
      <c r="E1119" s="476">
        <v>3</v>
      </c>
      <c r="F1119" s="470">
        <v>30</v>
      </c>
      <c r="G1119">
        <v>1</v>
      </c>
      <c r="H1119">
        <v>1</v>
      </c>
      <c r="I1119" s="471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1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2">
        <v>0.04</v>
      </c>
      <c r="T1119" s="152">
        <v>0</v>
      </c>
      <c r="U1119" s="477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4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5" t="s">
        <v>1516</v>
      </c>
      <c r="D1120" t="s">
        <v>154</v>
      </c>
      <c r="E1120" s="476">
        <v>3</v>
      </c>
      <c r="F1120" s="470">
        <v>30</v>
      </c>
      <c r="G1120">
        <v>1</v>
      </c>
      <c r="H1120">
        <v>1</v>
      </c>
      <c r="I1120" s="471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1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2">
        <v>0.04</v>
      </c>
      <c r="T1120" s="152">
        <v>0</v>
      </c>
      <c r="U1120" s="477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4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5" t="s">
        <v>1517</v>
      </c>
      <c r="D1121" t="s">
        <v>154</v>
      </c>
      <c r="E1121" s="476">
        <v>3</v>
      </c>
      <c r="F1121" s="470">
        <v>30</v>
      </c>
      <c r="G1121">
        <v>1</v>
      </c>
      <c r="H1121">
        <v>1</v>
      </c>
      <c r="I1121" s="471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1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2">
        <v>0.04</v>
      </c>
      <c r="T1121" s="152">
        <v>0</v>
      </c>
      <c r="U1121" s="477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4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5" t="s">
        <v>1518</v>
      </c>
      <c r="D1122" t="s">
        <v>154</v>
      </c>
      <c r="E1122" s="476">
        <v>3</v>
      </c>
      <c r="F1122" s="470">
        <v>18.899999999999999</v>
      </c>
      <c r="G1122">
        <v>1</v>
      </c>
      <c r="H1122">
        <v>1</v>
      </c>
      <c r="I1122" s="471">
        <f t="shared" si="111"/>
        <v>0.47039166666666665</v>
      </c>
      <c r="J1122" s="472">
        <v>0.36503333333333332</v>
      </c>
      <c r="K1122" s="472">
        <v>0.44336666666666663</v>
      </c>
      <c r="L1122" s="472">
        <v>0.58906666666666663</v>
      </c>
      <c r="M1122" s="472">
        <v>0.48410000000000003</v>
      </c>
      <c r="N1122" s="471">
        <f t="shared" si="112"/>
        <v>0.47039166666666665</v>
      </c>
      <c r="O1122" s="472">
        <v>0.36503333333333332</v>
      </c>
      <c r="P1122" s="472">
        <v>0.44336666666666663</v>
      </c>
      <c r="Q1122" s="472">
        <v>0.58906666666666663</v>
      </c>
      <c r="R1122" s="472">
        <v>0.48410000000000003</v>
      </c>
      <c r="S1122" s="152">
        <v>0.01</v>
      </c>
      <c r="T1122" s="152">
        <v>0.02</v>
      </c>
      <c r="U1122" s="477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4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5" t="s">
        <v>1519</v>
      </c>
      <c r="D1123" t="s">
        <v>154</v>
      </c>
      <c r="E1123" s="476">
        <v>3</v>
      </c>
      <c r="F1123" s="470">
        <v>27</v>
      </c>
      <c r="G1123">
        <v>1</v>
      </c>
      <c r="H1123">
        <v>1</v>
      </c>
      <c r="I1123" s="471">
        <f t="shared" si="111"/>
        <v>0.47039166666666665</v>
      </c>
      <c r="J1123" s="472">
        <v>0.36503333333333332</v>
      </c>
      <c r="K1123" s="472">
        <v>0.44336666666666663</v>
      </c>
      <c r="L1123" s="472">
        <v>0.58906666666666663</v>
      </c>
      <c r="M1123" s="472">
        <v>0.48410000000000003</v>
      </c>
      <c r="N1123" s="471">
        <f t="shared" si="112"/>
        <v>0.47039166666666665</v>
      </c>
      <c r="O1123" s="472">
        <v>0.36503333333333332</v>
      </c>
      <c r="P1123" s="472">
        <v>0.44336666666666663</v>
      </c>
      <c r="Q1123" s="472">
        <v>0.58906666666666663</v>
      </c>
      <c r="R1123" s="472">
        <v>0.48410000000000003</v>
      </c>
      <c r="S1123" s="152">
        <v>0.01</v>
      </c>
      <c r="T1123" s="152">
        <v>0.02</v>
      </c>
      <c r="U1123" s="477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4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5" t="s">
        <v>1520</v>
      </c>
      <c r="D1124" t="s">
        <v>154</v>
      </c>
      <c r="E1124" s="476">
        <v>3</v>
      </c>
      <c r="F1124" s="470">
        <v>8.1</v>
      </c>
      <c r="G1124">
        <v>1</v>
      </c>
      <c r="H1124">
        <v>1</v>
      </c>
      <c r="I1124" s="471">
        <f t="shared" si="111"/>
        <v>0.47039166666666665</v>
      </c>
      <c r="J1124" s="472">
        <v>0.36503333333333332</v>
      </c>
      <c r="K1124" s="472">
        <v>0.44336666666666663</v>
      </c>
      <c r="L1124" s="472">
        <v>0.58906666666666663</v>
      </c>
      <c r="M1124" s="472">
        <v>0.48410000000000003</v>
      </c>
      <c r="N1124" s="471">
        <f t="shared" si="112"/>
        <v>0.47039166666666665</v>
      </c>
      <c r="O1124" s="472">
        <v>0.36503333333333332</v>
      </c>
      <c r="P1124" s="472">
        <v>0.44336666666666663</v>
      </c>
      <c r="Q1124" s="472">
        <v>0.58906666666666663</v>
      </c>
      <c r="R1124" s="472">
        <v>0.48410000000000003</v>
      </c>
      <c r="S1124" s="152">
        <v>0.01</v>
      </c>
      <c r="T1124" s="152">
        <v>0.02</v>
      </c>
      <c r="U1124" s="477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4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5" t="s">
        <v>1521</v>
      </c>
      <c r="D1125" t="s">
        <v>154</v>
      </c>
      <c r="E1125" s="476">
        <v>3</v>
      </c>
      <c r="F1125" s="470">
        <v>27</v>
      </c>
      <c r="G1125">
        <v>1</v>
      </c>
      <c r="H1125">
        <v>1</v>
      </c>
      <c r="I1125" s="471">
        <f t="shared" si="111"/>
        <v>0.47039166666666665</v>
      </c>
      <c r="J1125" s="472">
        <v>0.36503333333333332</v>
      </c>
      <c r="K1125" s="472">
        <v>0.44336666666666663</v>
      </c>
      <c r="L1125" s="472">
        <v>0.58906666666666663</v>
      </c>
      <c r="M1125" s="472">
        <v>0.48410000000000003</v>
      </c>
      <c r="N1125" s="471">
        <f t="shared" si="112"/>
        <v>0.47039166666666665</v>
      </c>
      <c r="O1125" s="472">
        <v>0.36503333333333332</v>
      </c>
      <c r="P1125" s="472">
        <v>0.44336666666666663</v>
      </c>
      <c r="Q1125" s="472">
        <v>0.58906666666666663</v>
      </c>
      <c r="R1125" s="472">
        <v>0.48410000000000003</v>
      </c>
      <c r="S1125" s="152">
        <v>0.01</v>
      </c>
      <c r="T1125" s="152">
        <v>0.02</v>
      </c>
      <c r="U1125" s="477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4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5" t="s">
        <v>1522</v>
      </c>
      <c r="D1126" t="s">
        <v>154</v>
      </c>
      <c r="E1126" s="476">
        <v>3</v>
      </c>
      <c r="F1126" s="470">
        <v>18.899999999999999</v>
      </c>
      <c r="G1126">
        <v>1</v>
      </c>
      <c r="H1126">
        <v>1</v>
      </c>
      <c r="I1126" s="471">
        <f t="shared" si="111"/>
        <v>0.47039166666666665</v>
      </c>
      <c r="J1126" s="472">
        <v>0.36503333333333332</v>
      </c>
      <c r="K1126" s="472">
        <v>0.44336666666666663</v>
      </c>
      <c r="L1126" s="472">
        <v>0.58906666666666663</v>
      </c>
      <c r="M1126" s="472">
        <v>0.48410000000000003</v>
      </c>
      <c r="N1126" s="471">
        <f t="shared" si="112"/>
        <v>0.47039166666666665</v>
      </c>
      <c r="O1126" s="472">
        <v>0.36503333333333332</v>
      </c>
      <c r="P1126" s="472">
        <v>0.44336666666666663</v>
      </c>
      <c r="Q1126" s="472">
        <v>0.58906666666666663</v>
      </c>
      <c r="R1126" s="472">
        <v>0.48410000000000003</v>
      </c>
      <c r="S1126" s="152">
        <v>0.01</v>
      </c>
      <c r="T1126" s="152">
        <v>0.02</v>
      </c>
      <c r="U1126" s="477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4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5" t="s">
        <v>1523</v>
      </c>
      <c r="D1127" t="s">
        <v>154</v>
      </c>
      <c r="E1127" s="476">
        <v>3</v>
      </c>
      <c r="F1127" s="470">
        <v>18.899999999999999</v>
      </c>
      <c r="G1127">
        <v>1</v>
      </c>
      <c r="H1127">
        <v>1</v>
      </c>
      <c r="I1127" s="471">
        <f t="shared" si="111"/>
        <v>0.47039166666666665</v>
      </c>
      <c r="J1127" s="472">
        <v>0.36503333333333332</v>
      </c>
      <c r="K1127" s="472">
        <v>0.44336666666666663</v>
      </c>
      <c r="L1127" s="472">
        <v>0.58906666666666663</v>
      </c>
      <c r="M1127" s="472">
        <v>0.48410000000000003</v>
      </c>
      <c r="N1127" s="471">
        <f t="shared" si="112"/>
        <v>0.47039166666666665</v>
      </c>
      <c r="O1127" s="472">
        <v>0.36503333333333332</v>
      </c>
      <c r="P1127" s="472">
        <v>0.44336666666666663</v>
      </c>
      <c r="Q1127" s="472">
        <v>0.58906666666666663</v>
      </c>
      <c r="R1127" s="472">
        <v>0.48410000000000003</v>
      </c>
      <c r="S1127" s="152">
        <v>0.01</v>
      </c>
      <c r="T1127" s="152">
        <v>0.02</v>
      </c>
      <c r="U1127" s="477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4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5" t="s">
        <v>1524</v>
      </c>
      <c r="D1128" t="s">
        <v>154</v>
      </c>
      <c r="E1128" s="476">
        <v>3</v>
      </c>
      <c r="F1128" s="470">
        <v>18.899999999999999</v>
      </c>
      <c r="G1128">
        <v>1</v>
      </c>
      <c r="H1128">
        <v>1</v>
      </c>
      <c r="I1128" s="471">
        <f t="shared" si="111"/>
        <v>0.47039166666666665</v>
      </c>
      <c r="J1128" s="472">
        <v>0.36503333333333332</v>
      </c>
      <c r="K1128" s="472">
        <v>0.44336666666666663</v>
      </c>
      <c r="L1128" s="472">
        <v>0.58906666666666663</v>
      </c>
      <c r="M1128" s="472">
        <v>0.48410000000000003</v>
      </c>
      <c r="N1128" s="471">
        <f t="shared" si="112"/>
        <v>0.47039166666666665</v>
      </c>
      <c r="O1128" s="472">
        <v>0.36503333333333332</v>
      </c>
      <c r="P1128" s="472">
        <v>0.44336666666666663</v>
      </c>
      <c r="Q1128" s="472">
        <v>0.58906666666666663</v>
      </c>
      <c r="R1128" s="472">
        <v>0.48410000000000003</v>
      </c>
      <c r="S1128" s="152">
        <v>0.01</v>
      </c>
      <c r="T1128" s="152">
        <v>0.02</v>
      </c>
      <c r="U1128" s="477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4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5" t="s">
        <v>1525</v>
      </c>
      <c r="D1129" t="s">
        <v>154</v>
      </c>
      <c r="E1129" s="476">
        <v>3</v>
      </c>
      <c r="F1129" s="470">
        <v>21.6</v>
      </c>
      <c r="G1129">
        <v>1</v>
      </c>
      <c r="H1129">
        <v>1</v>
      </c>
      <c r="I1129" s="471">
        <f t="shared" si="111"/>
        <v>0.47039166666666665</v>
      </c>
      <c r="J1129" s="472">
        <v>0.36503333333333332</v>
      </c>
      <c r="K1129" s="472">
        <v>0.44336666666666663</v>
      </c>
      <c r="L1129" s="472">
        <v>0.58906666666666663</v>
      </c>
      <c r="M1129" s="472">
        <v>0.48410000000000003</v>
      </c>
      <c r="N1129" s="471">
        <f t="shared" si="112"/>
        <v>0.47039166666666665</v>
      </c>
      <c r="O1129" s="472">
        <v>0.36503333333333332</v>
      </c>
      <c r="P1129" s="472">
        <v>0.44336666666666663</v>
      </c>
      <c r="Q1129" s="472">
        <v>0.58906666666666663</v>
      </c>
      <c r="R1129" s="472">
        <v>0.48410000000000003</v>
      </c>
      <c r="S1129" s="152">
        <v>0.01</v>
      </c>
      <c r="T1129" s="152">
        <v>0.02</v>
      </c>
      <c r="U1129" s="477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4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5" t="s">
        <v>1526</v>
      </c>
      <c r="D1130" t="s">
        <v>154</v>
      </c>
      <c r="E1130" s="476">
        <v>3</v>
      </c>
      <c r="F1130" s="470">
        <v>24.3</v>
      </c>
      <c r="G1130">
        <v>1</v>
      </c>
      <c r="H1130">
        <v>1</v>
      </c>
      <c r="I1130" s="471">
        <f t="shared" si="111"/>
        <v>0.47039166666666665</v>
      </c>
      <c r="J1130" s="472">
        <v>0.36503333333333332</v>
      </c>
      <c r="K1130" s="472">
        <v>0.44336666666666663</v>
      </c>
      <c r="L1130" s="472">
        <v>0.58906666666666663</v>
      </c>
      <c r="M1130" s="472">
        <v>0.48410000000000003</v>
      </c>
      <c r="N1130" s="471">
        <f t="shared" si="112"/>
        <v>0.47039166666666665</v>
      </c>
      <c r="O1130" s="472">
        <v>0.36503333333333332</v>
      </c>
      <c r="P1130" s="472">
        <v>0.44336666666666663</v>
      </c>
      <c r="Q1130" s="472">
        <v>0.58906666666666663</v>
      </c>
      <c r="R1130" s="472">
        <v>0.48410000000000003</v>
      </c>
      <c r="S1130" s="152">
        <v>0.01</v>
      </c>
      <c r="T1130" s="152">
        <v>0.02</v>
      </c>
      <c r="U1130" s="477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4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5" t="s">
        <v>1527</v>
      </c>
      <c r="D1131" t="s">
        <v>154</v>
      </c>
      <c r="E1131" s="476">
        <v>3</v>
      </c>
      <c r="F1131" s="470">
        <v>24.3</v>
      </c>
      <c r="G1131">
        <v>1</v>
      </c>
      <c r="H1131">
        <v>1</v>
      </c>
      <c r="I1131" s="471">
        <f t="shared" si="111"/>
        <v>0.47039166666666665</v>
      </c>
      <c r="J1131" s="472">
        <v>0.36503333333333332</v>
      </c>
      <c r="K1131" s="472">
        <v>0.44336666666666663</v>
      </c>
      <c r="L1131" s="472">
        <v>0.58906666666666663</v>
      </c>
      <c r="M1131" s="472">
        <v>0.48410000000000003</v>
      </c>
      <c r="N1131" s="471">
        <f t="shared" si="112"/>
        <v>0.47039166666666665</v>
      </c>
      <c r="O1131" s="472">
        <v>0.36503333333333332</v>
      </c>
      <c r="P1131" s="472">
        <v>0.44336666666666663</v>
      </c>
      <c r="Q1131" s="472">
        <v>0.58906666666666663</v>
      </c>
      <c r="R1131" s="472">
        <v>0.48410000000000003</v>
      </c>
      <c r="S1131" s="152">
        <v>0.01</v>
      </c>
      <c r="T1131" s="152">
        <v>0.02</v>
      </c>
      <c r="U1131" s="477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4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5" t="s">
        <v>1528</v>
      </c>
      <c r="D1132" t="s">
        <v>154</v>
      </c>
      <c r="E1132" s="476">
        <v>3</v>
      </c>
      <c r="F1132" s="470">
        <v>18</v>
      </c>
      <c r="G1132">
        <v>1</v>
      </c>
      <c r="H1132">
        <v>1</v>
      </c>
      <c r="I1132" s="471">
        <f t="shared" si="111"/>
        <v>0.47039166666666665</v>
      </c>
      <c r="J1132" s="472">
        <v>0.36503333333333332</v>
      </c>
      <c r="K1132" s="472">
        <v>0.44336666666666663</v>
      </c>
      <c r="L1132" s="472">
        <v>0.58906666666666663</v>
      </c>
      <c r="M1132" s="472">
        <v>0.48410000000000003</v>
      </c>
      <c r="N1132" s="471">
        <f t="shared" si="112"/>
        <v>0.47039166666666665</v>
      </c>
      <c r="O1132" s="472">
        <v>0.36503333333333332</v>
      </c>
      <c r="P1132" s="472">
        <v>0.44336666666666663</v>
      </c>
      <c r="Q1132" s="472">
        <v>0.58906666666666663</v>
      </c>
      <c r="R1132" s="472">
        <v>0.48410000000000003</v>
      </c>
      <c r="S1132" s="152">
        <v>0.01</v>
      </c>
      <c r="T1132" s="152">
        <v>0.02</v>
      </c>
      <c r="U1132" s="477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4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5" t="s">
        <v>1529</v>
      </c>
      <c r="D1133" t="s">
        <v>154</v>
      </c>
      <c r="E1133" s="476">
        <v>3</v>
      </c>
      <c r="F1133" s="470">
        <v>21.6</v>
      </c>
      <c r="G1133">
        <v>1</v>
      </c>
      <c r="H1133">
        <v>1</v>
      </c>
      <c r="I1133" s="471">
        <f t="shared" si="111"/>
        <v>0.47039166666666665</v>
      </c>
      <c r="J1133" s="472">
        <v>0.36503333333333332</v>
      </c>
      <c r="K1133" s="472">
        <v>0.44336666666666663</v>
      </c>
      <c r="L1133" s="472">
        <v>0.58906666666666663</v>
      </c>
      <c r="M1133" s="472">
        <v>0.48410000000000003</v>
      </c>
      <c r="N1133" s="471">
        <f t="shared" si="112"/>
        <v>0.47039166666666665</v>
      </c>
      <c r="O1133" s="472">
        <v>0.36503333333333332</v>
      </c>
      <c r="P1133" s="472">
        <v>0.44336666666666663</v>
      </c>
      <c r="Q1133" s="472">
        <v>0.58906666666666663</v>
      </c>
      <c r="R1133" s="472">
        <v>0.48410000000000003</v>
      </c>
      <c r="S1133" s="152">
        <v>0.01</v>
      </c>
      <c r="T1133" s="152">
        <v>0.02</v>
      </c>
      <c r="U1133" s="477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4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5" t="s">
        <v>1530</v>
      </c>
      <c r="D1134" t="s">
        <v>154</v>
      </c>
      <c r="E1134" s="476">
        <v>3</v>
      </c>
      <c r="F1134" s="470">
        <v>30</v>
      </c>
      <c r="G1134">
        <v>1</v>
      </c>
      <c r="H1134">
        <v>1</v>
      </c>
      <c r="I1134" s="471">
        <f t="shared" si="111"/>
        <v>0.47039166666666665</v>
      </c>
      <c r="J1134" s="472">
        <v>0.36503333333333332</v>
      </c>
      <c r="K1134" s="472">
        <v>0.44336666666666663</v>
      </c>
      <c r="L1134" s="472">
        <v>0.58906666666666663</v>
      </c>
      <c r="M1134" s="472">
        <v>0.48410000000000003</v>
      </c>
      <c r="N1134" s="471">
        <f t="shared" si="112"/>
        <v>0.47039166666666665</v>
      </c>
      <c r="O1134" s="472">
        <v>0.36503333333333332</v>
      </c>
      <c r="P1134" s="472">
        <v>0.44336666666666663</v>
      </c>
      <c r="Q1134" s="472">
        <v>0.58906666666666663</v>
      </c>
      <c r="R1134" s="472">
        <v>0.48410000000000003</v>
      </c>
      <c r="S1134" s="152">
        <v>0.01</v>
      </c>
      <c r="T1134" s="152">
        <v>0.02</v>
      </c>
      <c r="U1134" s="477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4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5" t="s">
        <v>1531</v>
      </c>
      <c r="D1135" t="s">
        <v>154</v>
      </c>
      <c r="E1135" s="476">
        <v>3</v>
      </c>
      <c r="F1135" s="470">
        <v>13.5</v>
      </c>
      <c r="G1135">
        <v>1</v>
      </c>
      <c r="H1135">
        <v>1</v>
      </c>
      <c r="I1135" s="471">
        <f t="shared" si="111"/>
        <v>0.47039166666666665</v>
      </c>
      <c r="J1135" s="472">
        <v>0.36503333333333332</v>
      </c>
      <c r="K1135" s="472">
        <v>0.44336666666666663</v>
      </c>
      <c r="L1135" s="472">
        <v>0.58906666666666663</v>
      </c>
      <c r="M1135" s="472">
        <v>0.48410000000000003</v>
      </c>
      <c r="N1135" s="471">
        <f t="shared" si="112"/>
        <v>0.47039166666666665</v>
      </c>
      <c r="O1135" s="472">
        <v>0.36503333333333332</v>
      </c>
      <c r="P1135" s="472">
        <v>0.44336666666666663</v>
      </c>
      <c r="Q1135" s="472">
        <v>0.58906666666666663</v>
      </c>
      <c r="R1135" s="472">
        <v>0.48410000000000003</v>
      </c>
      <c r="S1135" s="152">
        <v>0.01</v>
      </c>
      <c r="T1135" s="152">
        <v>0.02</v>
      </c>
      <c r="U1135" s="477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4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5" t="s">
        <v>1532</v>
      </c>
      <c r="D1136" t="s">
        <v>154</v>
      </c>
      <c r="E1136" s="476">
        <v>3</v>
      </c>
      <c r="F1136" s="470">
        <v>25.2</v>
      </c>
      <c r="G1136">
        <v>1</v>
      </c>
      <c r="H1136">
        <v>1</v>
      </c>
      <c r="I1136" s="471">
        <f t="shared" si="111"/>
        <v>0.47039166666666665</v>
      </c>
      <c r="J1136" s="472">
        <v>0.36503333333333332</v>
      </c>
      <c r="K1136" s="472">
        <v>0.44336666666666663</v>
      </c>
      <c r="L1136" s="472">
        <v>0.58906666666666663</v>
      </c>
      <c r="M1136" s="472">
        <v>0.48410000000000003</v>
      </c>
      <c r="N1136" s="471">
        <f t="shared" si="112"/>
        <v>0.47039166666666665</v>
      </c>
      <c r="O1136" s="472">
        <v>0.36503333333333332</v>
      </c>
      <c r="P1136" s="472">
        <v>0.44336666666666663</v>
      </c>
      <c r="Q1136" s="472">
        <v>0.58906666666666663</v>
      </c>
      <c r="R1136" s="472">
        <v>0.48410000000000003</v>
      </c>
      <c r="S1136" s="152">
        <v>0.01</v>
      </c>
      <c r="T1136" s="152">
        <v>0.02</v>
      </c>
      <c r="U1136" s="477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4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5" t="s">
        <v>1533</v>
      </c>
      <c r="D1137" t="s">
        <v>154</v>
      </c>
      <c r="E1137" s="476">
        <v>3</v>
      </c>
      <c r="F1137" s="470">
        <v>18.899999999999999</v>
      </c>
      <c r="G1137">
        <v>1</v>
      </c>
      <c r="H1137">
        <v>1</v>
      </c>
      <c r="I1137" s="471">
        <f t="shared" si="111"/>
        <v>0.47039166666666665</v>
      </c>
      <c r="J1137" s="472">
        <v>0.36503333333333332</v>
      </c>
      <c r="K1137" s="472">
        <v>0.44336666666666663</v>
      </c>
      <c r="L1137" s="472">
        <v>0.58906666666666663</v>
      </c>
      <c r="M1137" s="472">
        <v>0.48410000000000003</v>
      </c>
      <c r="N1137" s="471">
        <f t="shared" si="112"/>
        <v>0.47039166666666665</v>
      </c>
      <c r="O1137" s="472">
        <v>0.36503333333333332</v>
      </c>
      <c r="P1137" s="472">
        <v>0.44336666666666663</v>
      </c>
      <c r="Q1137" s="472">
        <v>0.58906666666666663</v>
      </c>
      <c r="R1137" s="472">
        <v>0.48410000000000003</v>
      </c>
      <c r="S1137" s="152">
        <v>0.01</v>
      </c>
      <c r="T1137" s="152">
        <v>0.02</v>
      </c>
      <c r="U1137" s="477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4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5" t="s">
        <v>1534</v>
      </c>
      <c r="D1138" t="s">
        <v>154</v>
      </c>
      <c r="E1138" s="476">
        <v>3</v>
      </c>
      <c r="F1138" s="470">
        <v>21</v>
      </c>
      <c r="G1138">
        <v>1</v>
      </c>
      <c r="H1138">
        <v>1</v>
      </c>
      <c r="I1138" s="471">
        <f t="shared" si="111"/>
        <v>0.47039166666666665</v>
      </c>
      <c r="J1138" s="472">
        <v>0.36503333333333332</v>
      </c>
      <c r="K1138" s="472">
        <v>0.44336666666666663</v>
      </c>
      <c r="L1138" s="472">
        <v>0.58906666666666663</v>
      </c>
      <c r="M1138" s="472">
        <v>0.48410000000000003</v>
      </c>
      <c r="N1138" s="471">
        <f t="shared" si="112"/>
        <v>0.47039166666666665</v>
      </c>
      <c r="O1138" s="472">
        <v>0.36503333333333332</v>
      </c>
      <c r="P1138" s="472">
        <v>0.44336666666666663</v>
      </c>
      <c r="Q1138" s="472">
        <v>0.58906666666666663</v>
      </c>
      <c r="R1138" s="472">
        <v>0.48410000000000003</v>
      </c>
      <c r="S1138" s="152">
        <v>0.01</v>
      </c>
      <c r="T1138" s="152">
        <v>0.02</v>
      </c>
      <c r="U1138" s="477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4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5" t="s">
        <v>1535</v>
      </c>
      <c r="D1139" t="s">
        <v>154</v>
      </c>
      <c r="E1139" s="476">
        <v>3</v>
      </c>
      <c r="F1139" s="470">
        <v>30</v>
      </c>
      <c r="G1139">
        <v>1</v>
      </c>
      <c r="H1139">
        <v>1</v>
      </c>
      <c r="I1139" s="471">
        <f t="shared" si="111"/>
        <v>0.47039166666666665</v>
      </c>
      <c r="J1139" s="472">
        <v>0.36503333333333332</v>
      </c>
      <c r="K1139" s="472">
        <v>0.44336666666666663</v>
      </c>
      <c r="L1139" s="472">
        <v>0.58906666666666663</v>
      </c>
      <c r="M1139" s="472">
        <v>0.48410000000000003</v>
      </c>
      <c r="N1139" s="471">
        <f t="shared" si="112"/>
        <v>0.47039166666666665</v>
      </c>
      <c r="O1139" s="472">
        <v>0.36503333333333332</v>
      </c>
      <c r="P1139" s="472">
        <v>0.44336666666666663</v>
      </c>
      <c r="Q1139" s="472">
        <v>0.58906666666666663</v>
      </c>
      <c r="R1139" s="472">
        <v>0.48410000000000003</v>
      </c>
      <c r="S1139" s="152">
        <v>0.01</v>
      </c>
      <c r="T1139" s="152">
        <v>0.02</v>
      </c>
      <c r="U1139" s="477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4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5" t="s">
        <v>1536</v>
      </c>
      <c r="D1140" t="s">
        <v>154</v>
      </c>
      <c r="E1140" s="476">
        <v>3</v>
      </c>
      <c r="F1140" s="470">
        <v>23.1</v>
      </c>
      <c r="G1140">
        <v>1</v>
      </c>
      <c r="H1140">
        <v>1</v>
      </c>
      <c r="I1140" s="471">
        <f t="shared" si="111"/>
        <v>0.47039166666666665</v>
      </c>
      <c r="J1140" s="472">
        <v>0.36503333333333332</v>
      </c>
      <c r="K1140" s="472">
        <v>0.44336666666666663</v>
      </c>
      <c r="L1140" s="472">
        <v>0.58906666666666663</v>
      </c>
      <c r="M1140" s="472">
        <v>0.48410000000000003</v>
      </c>
      <c r="N1140" s="471">
        <f t="shared" si="112"/>
        <v>0.47039166666666665</v>
      </c>
      <c r="O1140" s="472">
        <v>0.36503333333333332</v>
      </c>
      <c r="P1140" s="472">
        <v>0.44336666666666663</v>
      </c>
      <c r="Q1140" s="472">
        <v>0.58906666666666663</v>
      </c>
      <c r="R1140" s="472">
        <v>0.48410000000000003</v>
      </c>
      <c r="S1140" s="152">
        <v>0.01</v>
      </c>
      <c r="T1140" s="152">
        <v>0.02</v>
      </c>
      <c r="U1140" s="477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4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5" t="s">
        <v>1537</v>
      </c>
      <c r="D1141" t="s">
        <v>154</v>
      </c>
      <c r="E1141" s="476">
        <v>3</v>
      </c>
      <c r="F1141" s="470">
        <v>23.4</v>
      </c>
      <c r="G1141">
        <v>1</v>
      </c>
      <c r="H1141">
        <v>1</v>
      </c>
      <c r="I1141" s="471">
        <f t="shared" si="111"/>
        <v>0.47039166666666665</v>
      </c>
      <c r="J1141" s="472">
        <v>0.36503333333333332</v>
      </c>
      <c r="K1141" s="472">
        <v>0.44336666666666663</v>
      </c>
      <c r="L1141" s="472">
        <v>0.58906666666666663</v>
      </c>
      <c r="M1141" s="472">
        <v>0.48410000000000003</v>
      </c>
      <c r="N1141" s="471">
        <f t="shared" si="112"/>
        <v>0.47039166666666665</v>
      </c>
      <c r="O1141" s="472">
        <v>0.36503333333333332</v>
      </c>
      <c r="P1141" s="472">
        <v>0.44336666666666663</v>
      </c>
      <c r="Q1141" s="472">
        <v>0.58906666666666663</v>
      </c>
      <c r="R1141" s="472">
        <v>0.48410000000000003</v>
      </c>
      <c r="S1141" s="152">
        <v>0.01</v>
      </c>
      <c r="T1141" s="152">
        <v>0.02</v>
      </c>
      <c r="U1141" s="477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4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5" t="s">
        <v>1538</v>
      </c>
      <c r="D1142" t="s">
        <v>154</v>
      </c>
      <c r="E1142" s="476">
        <v>3</v>
      </c>
      <c r="F1142" s="470">
        <v>21.9</v>
      </c>
      <c r="G1142">
        <v>1</v>
      </c>
      <c r="H1142">
        <v>1</v>
      </c>
      <c r="I1142" s="471">
        <f t="shared" si="111"/>
        <v>0.47039166666666665</v>
      </c>
      <c r="J1142" s="472">
        <v>0.36503333333333332</v>
      </c>
      <c r="K1142" s="472">
        <v>0.44336666666666663</v>
      </c>
      <c r="L1142" s="472">
        <v>0.58906666666666663</v>
      </c>
      <c r="M1142" s="472">
        <v>0.48410000000000003</v>
      </c>
      <c r="N1142" s="471">
        <f t="shared" si="112"/>
        <v>0.47039166666666665</v>
      </c>
      <c r="O1142" s="472">
        <v>0.36503333333333332</v>
      </c>
      <c r="P1142" s="472">
        <v>0.44336666666666663</v>
      </c>
      <c r="Q1142" s="472">
        <v>0.58906666666666663</v>
      </c>
      <c r="R1142" s="472">
        <v>0.48410000000000003</v>
      </c>
      <c r="S1142" s="152">
        <v>0.01</v>
      </c>
      <c r="T1142" s="152">
        <v>0.02</v>
      </c>
      <c r="U1142" s="477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4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5" t="s">
        <v>1539</v>
      </c>
      <c r="D1143" t="s">
        <v>154</v>
      </c>
      <c r="E1143" s="476">
        <v>3</v>
      </c>
      <c r="F1143" s="470">
        <v>25.35</v>
      </c>
      <c r="G1143">
        <v>1</v>
      </c>
      <c r="H1143">
        <v>1</v>
      </c>
      <c r="I1143" s="471">
        <f t="shared" si="111"/>
        <v>0.47039166666666665</v>
      </c>
      <c r="J1143" s="472">
        <v>0.36503333333333332</v>
      </c>
      <c r="K1143" s="472">
        <v>0.44336666666666663</v>
      </c>
      <c r="L1143" s="472">
        <v>0.58906666666666663</v>
      </c>
      <c r="M1143" s="472">
        <v>0.48410000000000003</v>
      </c>
      <c r="N1143" s="471">
        <f t="shared" si="112"/>
        <v>0.47039166666666665</v>
      </c>
      <c r="O1143" s="472">
        <v>0.36503333333333332</v>
      </c>
      <c r="P1143" s="472">
        <v>0.44336666666666663</v>
      </c>
      <c r="Q1143" s="472">
        <v>0.58906666666666663</v>
      </c>
      <c r="R1143" s="472">
        <v>0.48410000000000003</v>
      </c>
      <c r="S1143" s="152">
        <v>0.01</v>
      </c>
      <c r="T1143" s="152">
        <v>0.02</v>
      </c>
      <c r="U1143" s="477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4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5" t="s">
        <v>1540</v>
      </c>
      <c r="D1144" t="s">
        <v>154</v>
      </c>
      <c r="E1144" s="476">
        <v>3</v>
      </c>
      <c r="F1144" s="470">
        <v>30</v>
      </c>
      <c r="G1144">
        <v>1</v>
      </c>
      <c r="H1144">
        <v>1</v>
      </c>
      <c r="I1144" s="471">
        <f t="shared" si="111"/>
        <v>0.47039166666666665</v>
      </c>
      <c r="J1144" s="472">
        <v>0.36503333333333332</v>
      </c>
      <c r="K1144" s="472">
        <v>0.44336666666666663</v>
      </c>
      <c r="L1144" s="472">
        <v>0.58906666666666663</v>
      </c>
      <c r="M1144" s="472">
        <v>0.48410000000000003</v>
      </c>
      <c r="N1144" s="471">
        <f t="shared" si="112"/>
        <v>0.47039166666666665</v>
      </c>
      <c r="O1144" s="472">
        <v>0.36503333333333332</v>
      </c>
      <c r="P1144" s="472">
        <v>0.44336666666666663</v>
      </c>
      <c r="Q1144" s="472">
        <v>0.58906666666666663</v>
      </c>
      <c r="R1144" s="472">
        <v>0.48410000000000003</v>
      </c>
      <c r="S1144" s="152">
        <v>0.01</v>
      </c>
      <c r="T1144" s="152">
        <v>0.02</v>
      </c>
      <c r="U1144" s="477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4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5" t="s">
        <v>1541</v>
      </c>
      <c r="D1145" t="s">
        <v>154</v>
      </c>
      <c r="E1145" s="476">
        <v>3</v>
      </c>
      <c r="F1145" s="470">
        <v>27</v>
      </c>
      <c r="G1145">
        <v>1</v>
      </c>
      <c r="H1145">
        <v>1</v>
      </c>
      <c r="I1145" s="471">
        <f t="shared" si="111"/>
        <v>0.47039166666666665</v>
      </c>
      <c r="J1145" s="472">
        <v>0.36503333333333332</v>
      </c>
      <c r="K1145" s="472">
        <v>0.44336666666666663</v>
      </c>
      <c r="L1145" s="472">
        <v>0.58906666666666663</v>
      </c>
      <c r="M1145" s="472">
        <v>0.48410000000000003</v>
      </c>
      <c r="N1145" s="471">
        <f t="shared" si="112"/>
        <v>0.47039166666666665</v>
      </c>
      <c r="O1145" s="472">
        <v>0.36503333333333332</v>
      </c>
      <c r="P1145" s="472">
        <v>0.44336666666666663</v>
      </c>
      <c r="Q1145" s="472">
        <v>0.58906666666666663</v>
      </c>
      <c r="R1145" s="472">
        <v>0.48410000000000003</v>
      </c>
      <c r="S1145" s="152">
        <v>0.01</v>
      </c>
      <c r="T1145" s="152">
        <v>0.02</v>
      </c>
      <c r="U1145" s="477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4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5" t="s">
        <v>1542</v>
      </c>
      <c r="D1146" t="s">
        <v>154</v>
      </c>
      <c r="E1146" s="476">
        <v>3</v>
      </c>
      <c r="F1146" s="470">
        <v>30</v>
      </c>
      <c r="G1146">
        <v>1</v>
      </c>
      <c r="H1146">
        <v>1</v>
      </c>
      <c r="I1146" s="471">
        <f t="shared" si="111"/>
        <v>0.47039166666666665</v>
      </c>
      <c r="J1146" s="472">
        <v>0.36503333333333332</v>
      </c>
      <c r="K1146" s="472">
        <v>0.44336666666666663</v>
      </c>
      <c r="L1146" s="472">
        <v>0.58906666666666663</v>
      </c>
      <c r="M1146" s="472">
        <v>0.48410000000000003</v>
      </c>
      <c r="N1146" s="471">
        <f t="shared" si="112"/>
        <v>0.47039166666666665</v>
      </c>
      <c r="O1146" s="472">
        <v>0.36503333333333332</v>
      </c>
      <c r="P1146" s="472">
        <v>0.44336666666666663</v>
      </c>
      <c r="Q1146" s="472">
        <v>0.58906666666666663</v>
      </c>
      <c r="R1146" s="472">
        <v>0.48410000000000003</v>
      </c>
      <c r="S1146" s="152">
        <v>0.01</v>
      </c>
      <c r="T1146" s="152">
        <v>0.02</v>
      </c>
      <c r="U1146" s="477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4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5" t="s">
        <v>1543</v>
      </c>
      <c r="D1147" t="s">
        <v>154</v>
      </c>
      <c r="E1147" s="476">
        <v>3</v>
      </c>
      <c r="F1147" s="470">
        <v>12</v>
      </c>
      <c r="G1147">
        <v>1</v>
      </c>
      <c r="H1147">
        <v>1</v>
      </c>
      <c r="I1147" s="471">
        <f t="shared" si="111"/>
        <v>0.47039166666666665</v>
      </c>
      <c r="J1147" s="472">
        <v>0.36503333333333332</v>
      </c>
      <c r="K1147" s="472">
        <v>0.44336666666666663</v>
      </c>
      <c r="L1147" s="472">
        <v>0.58906666666666663</v>
      </c>
      <c r="M1147" s="472">
        <v>0.48410000000000003</v>
      </c>
      <c r="N1147" s="471">
        <f t="shared" si="112"/>
        <v>0.47039166666666665</v>
      </c>
      <c r="O1147" s="472">
        <v>0.36503333333333332</v>
      </c>
      <c r="P1147" s="472">
        <v>0.44336666666666663</v>
      </c>
      <c r="Q1147" s="472">
        <v>0.58906666666666663</v>
      </c>
      <c r="R1147" s="472">
        <v>0.48410000000000003</v>
      </c>
      <c r="S1147" s="152">
        <v>0.01</v>
      </c>
      <c r="T1147" s="152">
        <v>0.02</v>
      </c>
      <c r="U1147" s="477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4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5" t="s">
        <v>1544</v>
      </c>
      <c r="D1148" t="s">
        <v>154</v>
      </c>
      <c r="E1148" s="476">
        <v>3</v>
      </c>
      <c r="F1148" s="470">
        <v>30</v>
      </c>
      <c r="G1148">
        <v>1</v>
      </c>
      <c r="H1148">
        <v>1</v>
      </c>
      <c r="I1148" s="471">
        <f t="shared" si="111"/>
        <v>0.47039166666666665</v>
      </c>
      <c r="J1148" s="472">
        <v>0.36503333333333332</v>
      </c>
      <c r="K1148" s="472">
        <v>0.44336666666666663</v>
      </c>
      <c r="L1148" s="472">
        <v>0.58906666666666663</v>
      </c>
      <c r="M1148" s="472">
        <v>0.48410000000000003</v>
      </c>
      <c r="N1148" s="471">
        <f t="shared" si="112"/>
        <v>0.47039166666666665</v>
      </c>
      <c r="O1148" s="472">
        <v>0.36503333333333332</v>
      </c>
      <c r="P1148" s="472">
        <v>0.44336666666666663</v>
      </c>
      <c r="Q1148" s="472">
        <v>0.58906666666666663</v>
      </c>
      <c r="R1148" s="472">
        <v>0.48410000000000003</v>
      </c>
      <c r="S1148" s="152">
        <v>0.01</v>
      </c>
      <c r="T1148" s="152">
        <v>0.02</v>
      </c>
      <c r="U1148" s="477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4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5" t="s">
        <v>1545</v>
      </c>
      <c r="D1149" t="s">
        <v>154</v>
      </c>
      <c r="E1149" s="476">
        <v>3</v>
      </c>
      <c r="F1149" s="470">
        <v>27</v>
      </c>
      <c r="G1149">
        <v>1</v>
      </c>
      <c r="H1149">
        <v>1</v>
      </c>
      <c r="I1149" s="471">
        <f t="shared" si="111"/>
        <v>0.47039166666666665</v>
      </c>
      <c r="J1149" s="472">
        <v>0.36503333333333332</v>
      </c>
      <c r="K1149" s="472">
        <v>0.44336666666666663</v>
      </c>
      <c r="L1149" s="472">
        <v>0.58906666666666663</v>
      </c>
      <c r="M1149" s="472">
        <v>0.48410000000000003</v>
      </c>
      <c r="N1149" s="471">
        <f t="shared" si="112"/>
        <v>0.47039166666666665</v>
      </c>
      <c r="O1149" s="472">
        <v>0.36503333333333332</v>
      </c>
      <c r="P1149" s="472">
        <v>0.44336666666666663</v>
      </c>
      <c r="Q1149" s="472">
        <v>0.58906666666666663</v>
      </c>
      <c r="R1149" s="472">
        <v>0.48410000000000003</v>
      </c>
      <c r="S1149" s="152">
        <v>0.01</v>
      </c>
      <c r="T1149" s="152">
        <v>0.02</v>
      </c>
      <c r="U1149" s="477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4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5" t="s">
        <v>1546</v>
      </c>
      <c r="D1150" t="s">
        <v>154</v>
      </c>
      <c r="E1150" s="476">
        <v>3</v>
      </c>
      <c r="F1150" s="470">
        <v>27</v>
      </c>
      <c r="G1150">
        <v>1</v>
      </c>
      <c r="H1150">
        <v>1</v>
      </c>
      <c r="I1150" s="471">
        <f t="shared" si="111"/>
        <v>0.47039166666666665</v>
      </c>
      <c r="J1150" s="472">
        <v>0.36503333333333332</v>
      </c>
      <c r="K1150" s="472">
        <v>0.44336666666666663</v>
      </c>
      <c r="L1150" s="472">
        <v>0.58906666666666663</v>
      </c>
      <c r="M1150" s="472">
        <v>0.48410000000000003</v>
      </c>
      <c r="N1150" s="471">
        <f t="shared" si="112"/>
        <v>0.47039166666666665</v>
      </c>
      <c r="O1150" s="472">
        <v>0.36503333333333332</v>
      </c>
      <c r="P1150" s="472">
        <v>0.44336666666666663</v>
      </c>
      <c r="Q1150" s="472">
        <v>0.58906666666666663</v>
      </c>
      <c r="R1150" s="472">
        <v>0.48410000000000003</v>
      </c>
      <c r="S1150" s="152">
        <v>0.01</v>
      </c>
      <c r="T1150" s="152">
        <v>0.02</v>
      </c>
      <c r="U1150" s="477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4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5" t="s">
        <v>1547</v>
      </c>
      <c r="D1151" t="s">
        <v>154</v>
      </c>
      <c r="E1151" s="476">
        <v>3</v>
      </c>
      <c r="F1151" s="470">
        <v>28</v>
      </c>
      <c r="G1151">
        <v>1</v>
      </c>
      <c r="H1151">
        <v>1</v>
      </c>
      <c r="I1151" s="471">
        <f t="shared" si="111"/>
        <v>0.47039166666666665</v>
      </c>
      <c r="J1151" s="472">
        <v>0.36503333333333332</v>
      </c>
      <c r="K1151" s="472">
        <v>0.44336666666666663</v>
      </c>
      <c r="L1151" s="472">
        <v>0.58906666666666663</v>
      </c>
      <c r="M1151" s="472">
        <v>0.48410000000000003</v>
      </c>
      <c r="N1151" s="471">
        <f t="shared" si="112"/>
        <v>0.47039166666666665</v>
      </c>
      <c r="O1151" s="472">
        <v>0.36503333333333332</v>
      </c>
      <c r="P1151" s="472">
        <v>0.44336666666666663</v>
      </c>
      <c r="Q1151" s="472">
        <v>0.58906666666666663</v>
      </c>
      <c r="R1151" s="472">
        <v>0.48410000000000003</v>
      </c>
      <c r="S1151" s="152">
        <v>0.01</v>
      </c>
      <c r="T1151" s="152">
        <v>0.02</v>
      </c>
      <c r="U1151" s="477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4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5" t="s">
        <v>1548</v>
      </c>
      <c r="D1152" t="s">
        <v>148</v>
      </c>
      <c r="E1152" s="476">
        <v>1</v>
      </c>
      <c r="F1152" s="470">
        <v>5</v>
      </c>
      <c r="G1152">
        <v>1</v>
      </c>
      <c r="H1152">
        <v>1</v>
      </c>
      <c r="I1152" s="471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1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2">
        <v>0.04</v>
      </c>
      <c r="T1152" s="152">
        <v>0</v>
      </c>
      <c r="U1152" s="477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4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5" t="s">
        <v>1549</v>
      </c>
      <c r="D1153" t="s">
        <v>156</v>
      </c>
      <c r="E1153" s="476">
        <v>4</v>
      </c>
      <c r="F1153" s="470">
        <v>5</v>
      </c>
      <c r="G1153">
        <v>1</v>
      </c>
      <c r="H1153">
        <v>1</v>
      </c>
      <c r="I1153" s="471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1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2">
        <v>0.04</v>
      </c>
      <c r="T1153" s="152">
        <v>0</v>
      </c>
      <c r="U1153" s="477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4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5" t="s">
        <v>1550</v>
      </c>
      <c r="D1154" t="s">
        <v>154</v>
      </c>
      <c r="E1154" s="476">
        <v>3</v>
      </c>
      <c r="F1154" s="470">
        <v>4</v>
      </c>
      <c r="G1154">
        <v>1</v>
      </c>
      <c r="H1154">
        <v>1</v>
      </c>
      <c r="I1154" s="471">
        <f t="shared" ref="I1154:I1217" si="125">AVERAGE(J1154:M1154)</f>
        <v>0.47039166666666665</v>
      </c>
      <c r="J1154" s="472">
        <v>0.36503333333333332</v>
      </c>
      <c r="K1154" s="472">
        <v>0.44336666666666663</v>
      </c>
      <c r="L1154" s="472">
        <v>0.58906666666666663</v>
      </c>
      <c r="M1154" s="472">
        <v>0.48410000000000003</v>
      </c>
      <c r="N1154" s="471">
        <f t="shared" ref="N1154:N1217" si="126">AVERAGE(O1154:R1154)</f>
        <v>0.47039166666666665</v>
      </c>
      <c r="O1154" s="472">
        <v>0.36503333333333332</v>
      </c>
      <c r="P1154" s="472">
        <v>0.44336666666666663</v>
      </c>
      <c r="Q1154" s="472">
        <v>0.58906666666666663</v>
      </c>
      <c r="R1154" s="472">
        <v>0.48410000000000003</v>
      </c>
      <c r="S1154" s="152">
        <v>0.01</v>
      </c>
      <c r="T1154" s="152">
        <v>0.02</v>
      </c>
      <c r="U1154" s="477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4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5" t="s">
        <v>1551</v>
      </c>
      <c r="D1155" t="s">
        <v>154</v>
      </c>
      <c r="E1155" s="476">
        <v>3</v>
      </c>
      <c r="F1155" s="470">
        <v>4</v>
      </c>
      <c r="G1155">
        <v>1</v>
      </c>
      <c r="H1155">
        <v>1</v>
      </c>
      <c r="I1155" s="471">
        <f t="shared" si="125"/>
        <v>0.47039166666666665</v>
      </c>
      <c r="J1155" s="472">
        <v>0.36503333333333332</v>
      </c>
      <c r="K1155" s="472">
        <v>0.44336666666666663</v>
      </c>
      <c r="L1155" s="472">
        <v>0.58906666666666663</v>
      </c>
      <c r="M1155" s="472">
        <v>0.48410000000000003</v>
      </c>
      <c r="N1155" s="471">
        <f t="shared" si="126"/>
        <v>0.47039166666666665</v>
      </c>
      <c r="O1155" s="472">
        <v>0.36503333333333332</v>
      </c>
      <c r="P1155" s="472">
        <v>0.44336666666666663</v>
      </c>
      <c r="Q1155" s="472">
        <v>0.58906666666666663</v>
      </c>
      <c r="R1155" s="472">
        <v>0.48410000000000003</v>
      </c>
      <c r="S1155" s="152">
        <v>0.01</v>
      </c>
      <c r="T1155" s="152">
        <v>0.02</v>
      </c>
      <c r="U1155" s="477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4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5" t="s">
        <v>1552</v>
      </c>
      <c r="D1156" t="s">
        <v>154</v>
      </c>
      <c r="E1156" s="476">
        <v>3</v>
      </c>
      <c r="F1156" s="470">
        <v>4</v>
      </c>
      <c r="G1156">
        <v>1</v>
      </c>
      <c r="H1156">
        <v>1</v>
      </c>
      <c r="I1156" s="471">
        <f t="shared" si="125"/>
        <v>0.47039166666666665</v>
      </c>
      <c r="J1156" s="472">
        <v>0.36503333333333332</v>
      </c>
      <c r="K1156" s="472">
        <v>0.44336666666666663</v>
      </c>
      <c r="L1156" s="472">
        <v>0.58906666666666663</v>
      </c>
      <c r="M1156" s="472">
        <v>0.48410000000000003</v>
      </c>
      <c r="N1156" s="471">
        <f t="shared" si="126"/>
        <v>0.47039166666666665</v>
      </c>
      <c r="O1156" s="472">
        <v>0.36503333333333332</v>
      </c>
      <c r="P1156" s="472">
        <v>0.44336666666666663</v>
      </c>
      <c r="Q1156" s="472">
        <v>0.58906666666666663</v>
      </c>
      <c r="R1156" s="472">
        <v>0.48410000000000003</v>
      </c>
      <c r="S1156" s="152">
        <v>0.01</v>
      </c>
      <c r="T1156" s="152">
        <v>0.02</v>
      </c>
      <c r="U1156" s="477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4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5" t="s">
        <v>1553</v>
      </c>
      <c r="D1157" t="s">
        <v>154</v>
      </c>
      <c r="E1157" s="476">
        <v>3</v>
      </c>
      <c r="F1157" s="470">
        <v>6</v>
      </c>
      <c r="G1157">
        <v>1</v>
      </c>
      <c r="H1157">
        <v>1</v>
      </c>
      <c r="I1157" s="471">
        <f t="shared" si="125"/>
        <v>0.47039166666666665</v>
      </c>
      <c r="J1157" s="472">
        <v>0.36503333333333332</v>
      </c>
      <c r="K1157" s="472">
        <v>0.44336666666666663</v>
      </c>
      <c r="L1157" s="472">
        <v>0.58906666666666663</v>
      </c>
      <c r="M1157" s="472">
        <v>0.48410000000000003</v>
      </c>
      <c r="N1157" s="471">
        <f t="shared" si="126"/>
        <v>0.47039166666666665</v>
      </c>
      <c r="O1157" s="472">
        <v>0.36503333333333332</v>
      </c>
      <c r="P1157" s="472">
        <v>0.44336666666666663</v>
      </c>
      <c r="Q1157" s="472">
        <v>0.58906666666666663</v>
      </c>
      <c r="R1157" s="472">
        <v>0.48410000000000003</v>
      </c>
      <c r="S1157" s="152">
        <v>0.01</v>
      </c>
      <c r="T1157" s="152">
        <v>0.02</v>
      </c>
      <c r="U1157" s="477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4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5" t="s">
        <v>1554</v>
      </c>
      <c r="D1158" t="s">
        <v>154</v>
      </c>
      <c r="E1158" s="476">
        <v>3</v>
      </c>
      <c r="F1158" s="470">
        <v>4</v>
      </c>
      <c r="G1158">
        <v>1</v>
      </c>
      <c r="H1158">
        <v>1</v>
      </c>
      <c r="I1158" s="471">
        <f t="shared" si="125"/>
        <v>0.47039166666666665</v>
      </c>
      <c r="J1158" s="472">
        <v>0.36503333333333332</v>
      </c>
      <c r="K1158" s="472">
        <v>0.44336666666666663</v>
      </c>
      <c r="L1158" s="472">
        <v>0.58906666666666663</v>
      </c>
      <c r="M1158" s="472">
        <v>0.48410000000000003</v>
      </c>
      <c r="N1158" s="471">
        <f t="shared" si="126"/>
        <v>0.47039166666666665</v>
      </c>
      <c r="O1158" s="472">
        <v>0.36503333333333332</v>
      </c>
      <c r="P1158" s="472">
        <v>0.44336666666666663</v>
      </c>
      <c r="Q1158" s="472">
        <v>0.58906666666666663</v>
      </c>
      <c r="R1158" s="472">
        <v>0.48410000000000003</v>
      </c>
      <c r="S1158" s="152">
        <v>0.01</v>
      </c>
      <c r="T1158" s="152">
        <v>0.02</v>
      </c>
      <c r="U1158" s="477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4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5" t="s">
        <v>1555</v>
      </c>
      <c r="D1159" t="s">
        <v>154</v>
      </c>
      <c r="E1159" s="476">
        <v>3</v>
      </c>
      <c r="F1159" s="470">
        <v>2</v>
      </c>
      <c r="G1159">
        <v>1</v>
      </c>
      <c r="H1159">
        <v>1</v>
      </c>
      <c r="I1159" s="471">
        <f t="shared" si="125"/>
        <v>0.47039166666666665</v>
      </c>
      <c r="J1159" s="472">
        <v>0.36503333333333332</v>
      </c>
      <c r="K1159" s="472">
        <v>0.44336666666666663</v>
      </c>
      <c r="L1159" s="472">
        <v>0.58906666666666663</v>
      </c>
      <c r="M1159" s="472">
        <v>0.48410000000000003</v>
      </c>
      <c r="N1159" s="471">
        <f t="shared" si="126"/>
        <v>0.47039166666666665</v>
      </c>
      <c r="O1159" s="472">
        <v>0.36503333333333332</v>
      </c>
      <c r="P1159" s="472">
        <v>0.44336666666666663</v>
      </c>
      <c r="Q1159" s="472">
        <v>0.58906666666666663</v>
      </c>
      <c r="R1159" s="472">
        <v>0.48410000000000003</v>
      </c>
      <c r="S1159" s="152">
        <v>0.01</v>
      </c>
      <c r="T1159" s="152">
        <v>0.02</v>
      </c>
      <c r="U1159" s="477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4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5" t="s">
        <v>1556</v>
      </c>
      <c r="D1160" t="s">
        <v>154</v>
      </c>
      <c r="E1160" s="476">
        <v>3</v>
      </c>
      <c r="F1160" s="470">
        <v>30</v>
      </c>
      <c r="G1160">
        <v>1</v>
      </c>
      <c r="H1160">
        <v>1</v>
      </c>
      <c r="I1160" s="471">
        <f t="shared" si="125"/>
        <v>0.47039166666666665</v>
      </c>
      <c r="J1160" s="472">
        <v>0.36503333333333332</v>
      </c>
      <c r="K1160" s="472">
        <v>0.44336666666666663</v>
      </c>
      <c r="L1160" s="472">
        <v>0.58906666666666663</v>
      </c>
      <c r="M1160" s="472">
        <v>0.48410000000000003</v>
      </c>
      <c r="N1160" s="471">
        <f t="shared" si="126"/>
        <v>0.47039166666666665</v>
      </c>
      <c r="O1160" s="472">
        <v>0.36503333333333332</v>
      </c>
      <c r="P1160" s="472">
        <v>0.44336666666666663</v>
      </c>
      <c r="Q1160" s="472">
        <v>0.58906666666666663</v>
      </c>
      <c r="R1160" s="472">
        <v>0.48410000000000003</v>
      </c>
      <c r="S1160" s="152">
        <v>0.01</v>
      </c>
      <c r="T1160" s="152">
        <v>0.02</v>
      </c>
      <c r="U1160" s="477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4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5" t="s">
        <v>1557</v>
      </c>
      <c r="D1161" t="s">
        <v>154</v>
      </c>
      <c r="E1161" s="476">
        <v>3</v>
      </c>
      <c r="F1161" s="470">
        <v>30</v>
      </c>
      <c r="G1161">
        <v>1</v>
      </c>
      <c r="H1161">
        <v>1</v>
      </c>
      <c r="I1161" s="471">
        <f t="shared" si="125"/>
        <v>0.47039166666666665</v>
      </c>
      <c r="J1161" s="472">
        <v>0.36503333333333332</v>
      </c>
      <c r="K1161" s="472">
        <v>0.44336666666666663</v>
      </c>
      <c r="L1161" s="472">
        <v>0.58906666666666663</v>
      </c>
      <c r="M1161" s="472">
        <v>0.48410000000000003</v>
      </c>
      <c r="N1161" s="471">
        <f t="shared" si="126"/>
        <v>0.47039166666666665</v>
      </c>
      <c r="O1161" s="472">
        <v>0.36503333333333332</v>
      </c>
      <c r="P1161" s="472">
        <v>0.44336666666666663</v>
      </c>
      <c r="Q1161" s="472">
        <v>0.58906666666666663</v>
      </c>
      <c r="R1161" s="472">
        <v>0.48410000000000003</v>
      </c>
      <c r="S1161" s="152">
        <v>0.01</v>
      </c>
      <c r="T1161" s="152">
        <v>0.02</v>
      </c>
      <c r="U1161" s="477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4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5" t="s">
        <v>1558</v>
      </c>
      <c r="D1162" t="s">
        <v>154</v>
      </c>
      <c r="E1162" s="476">
        <v>3</v>
      </c>
      <c r="F1162" s="470">
        <v>30</v>
      </c>
      <c r="G1162">
        <v>1</v>
      </c>
      <c r="H1162">
        <v>1</v>
      </c>
      <c r="I1162" s="471">
        <f t="shared" si="125"/>
        <v>0.47039166666666665</v>
      </c>
      <c r="J1162" s="472">
        <v>0.36503333333333332</v>
      </c>
      <c r="K1162" s="472">
        <v>0.44336666666666663</v>
      </c>
      <c r="L1162" s="472">
        <v>0.58906666666666663</v>
      </c>
      <c r="M1162" s="472">
        <v>0.48410000000000003</v>
      </c>
      <c r="N1162" s="471">
        <f t="shared" si="126"/>
        <v>0.47039166666666665</v>
      </c>
      <c r="O1162" s="472">
        <v>0.36503333333333332</v>
      </c>
      <c r="P1162" s="472">
        <v>0.44336666666666663</v>
      </c>
      <c r="Q1162" s="472">
        <v>0.58906666666666663</v>
      </c>
      <c r="R1162" s="472">
        <v>0.48410000000000003</v>
      </c>
      <c r="S1162" s="152">
        <v>0.01</v>
      </c>
      <c r="T1162" s="152">
        <v>0.02</v>
      </c>
      <c r="U1162" s="477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4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5" t="s">
        <v>1559</v>
      </c>
      <c r="D1163" t="s">
        <v>154</v>
      </c>
      <c r="E1163" s="476">
        <v>3</v>
      </c>
      <c r="F1163" s="470">
        <v>16.8</v>
      </c>
      <c r="G1163">
        <v>1</v>
      </c>
      <c r="H1163">
        <v>1</v>
      </c>
      <c r="I1163" s="471">
        <f t="shared" si="125"/>
        <v>0.47039166666666665</v>
      </c>
      <c r="J1163" s="472">
        <v>0.36503333333333332</v>
      </c>
      <c r="K1163" s="472">
        <v>0.44336666666666663</v>
      </c>
      <c r="L1163" s="472">
        <v>0.58906666666666663</v>
      </c>
      <c r="M1163" s="472">
        <v>0.48410000000000003</v>
      </c>
      <c r="N1163" s="471">
        <f t="shared" si="126"/>
        <v>0.47039166666666665</v>
      </c>
      <c r="O1163" s="472">
        <v>0.36503333333333332</v>
      </c>
      <c r="P1163" s="472">
        <v>0.44336666666666663</v>
      </c>
      <c r="Q1163" s="472">
        <v>0.58906666666666663</v>
      </c>
      <c r="R1163" s="472">
        <v>0.48410000000000003</v>
      </c>
      <c r="S1163" s="152">
        <v>0.01</v>
      </c>
      <c r="T1163" s="152">
        <v>0.02</v>
      </c>
      <c r="U1163" s="477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4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5" t="s">
        <v>1560</v>
      </c>
      <c r="D1164" t="s">
        <v>154</v>
      </c>
      <c r="E1164" s="476">
        <v>3</v>
      </c>
      <c r="F1164" s="470">
        <v>29.7</v>
      </c>
      <c r="G1164">
        <v>1</v>
      </c>
      <c r="H1164">
        <v>1</v>
      </c>
      <c r="I1164" s="471">
        <f t="shared" si="125"/>
        <v>0.47039166666666665</v>
      </c>
      <c r="J1164" s="472">
        <v>0.36503333333333332</v>
      </c>
      <c r="K1164" s="472">
        <v>0.44336666666666663</v>
      </c>
      <c r="L1164" s="472">
        <v>0.58906666666666663</v>
      </c>
      <c r="M1164" s="472">
        <v>0.48410000000000003</v>
      </c>
      <c r="N1164" s="471">
        <f t="shared" si="126"/>
        <v>0.47039166666666665</v>
      </c>
      <c r="O1164" s="472">
        <v>0.36503333333333332</v>
      </c>
      <c r="P1164" s="472">
        <v>0.44336666666666663</v>
      </c>
      <c r="Q1164" s="472">
        <v>0.58906666666666663</v>
      </c>
      <c r="R1164" s="472">
        <v>0.48410000000000003</v>
      </c>
      <c r="S1164" s="152">
        <v>0.01</v>
      </c>
      <c r="T1164" s="152">
        <v>0.02</v>
      </c>
      <c r="U1164" s="477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4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5" t="s">
        <v>1561</v>
      </c>
      <c r="D1165" t="s">
        <v>154</v>
      </c>
      <c r="E1165" s="476">
        <v>3</v>
      </c>
      <c r="F1165" s="470">
        <v>28</v>
      </c>
      <c r="G1165">
        <v>1</v>
      </c>
      <c r="H1165">
        <v>1</v>
      </c>
      <c r="I1165" s="471">
        <f t="shared" si="125"/>
        <v>0.47039166666666665</v>
      </c>
      <c r="J1165" s="472">
        <v>0.36503333333333332</v>
      </c>
      <c r="K1165" s="472">
        <v>0.44336666666666663</v>
      </c>
      <c r="L1165" s="472">
        <v>0.58906666666666663</v>
      </c>
      <c r="M1165" s="472">
        <v>0.48410000000000003</v>
      </c>
      <c r="N1165" s="471">
        <f t="shared" si="126"/>
        <v>0.47039166666666665</v>
      </c>
      <c r="O1165" s="472">
        <v>0.36503333333333332</v>
      </c>
      <c r="P1165" s="472">
        <v>0.44336666666666663</v>
      </c>
      <c r="Q1165" s="472">
        <v>0.58906666666666663</v>
      </c>
      <c r="R1165" s="472">
        <v>0.48410000000000003</v>
      </c>
      <c r="S1165" s="152">
        <v>0.01</v>
      </c>
      <c r="T1165" s="152">
        <v>0.02</v>
      </c>
      <c r="U1165" s="477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4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5" t="s">
        <v>1562</v>
      </c>
      <c r="D1166" t="s">
        <v>154</v>
      </c>
      <c r="E1166" s="476">
        <v>3</v>
      </c>
      <c r="F1166" s="470">
        <v>28</v>
      </c>
      <c r="G1166">
        <v>1</v>
      </c>
      <c r="H1166">
        <v>1</v>
      </c>
      <c r="I1166" s="471">
        <f t="shared" si="125"/>
        <v>0.47039166666666665</v>
      </c>
      <c r="J1166" s="472">
        <v>0.36503333333333332</v>
      </c>
      <c r="K1166" s="472">
        <v>0.44336666666666663</v>
      </c>
      <c r="L1166" s="472">
        <v>0.58906666666666663</v>
      </c>
      <c r="M1166" s="472">
        <v>0.48410000000000003</v>
      </c>
      <c r="N1166" s="471">
        <f t="shared" si="126"/>
        <v>0.47039166666666665</v>
      </c>
      <c r="O1166" s="472">
        <v>0.36503333333333332</v>
      </c>
      <c r="P1166" s="472">
        <v>0.44336666666666663</v>
      </c>
      <c r="Q1166" s="472">
        <v>0.58906666666666663</v>
      </c>
      <c r="R1166" s="472">
        <v>0.48410000000000003</v>
      </c>
      <c r="S1166" s="152">
        <v>0.01</v>
      </c>
      <c r="T1166" s="152">
        <v>0.02</v>
      </c>
      <c r="U1166" s="477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4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5" t="s">
        <v>1563</v>
      </c>
      <c r="D1167" t="s">
        <v>154</v>
      </c>
      <c r="E1167" s="476">
        <v>3</v>
      </c>
      <c r="F1167" s="470">
        <v>13.5</v>
      </c>
      <c r="G1167">
        <v>1</v>
      </c>
      <c r="H1167">
        <v>1</v>
      </c>
      <c r="I1167" s="471">
        <f t="shared" si="125"/>
        <v>0.47039166666666665</v>
      </c>
      <c r="J1167" s="472">
        <v>0.36503333333333332</v>
      </c>
      <c r="K1167" s="472">
        <v>0.44336666666666663</v>
      </c>
      <c r="L1167" s="472">
        <v>0.58906666666666663</v>
      </c>
      <c r="M1167" s="472">
        <v>0.48410000000000003</v>
      </c>
      <c r="N1167" s="471">
        <f t="shared" si="126"/>
        <v>0.47039166666666665</v>
      </c>
      <c r="O1167" s="472">
        <v>0.36503333333333332</v>
      </c>
      <c r="P1167" s="472">
        <v>0.44336666666666663</v>
      </c>
      <c r="Q1167" s="472">
        <v>0.58906666666666663</v>
      </c>
      <c r="R1167" s="472">
        <v>0.48410000000000003</v>
      </c>
      <c r="S1167" s="152">
        <v>0.01</v>
      </c>
      <c r="T1167" s="152">
        <v>0.02</v>
      </c>
      <c r="U1167" s="477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4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5" t="s">
        <v>1564</v>
      </c>
      <c r="D1168" t="s">
        <v>154</v>
      </c>
      <c r="E1168" s="476">
        <v>3</v>
      </c>
      <c r="F1168" s="470">
        <v>16.2</v>
      </c>
      <c r="G1168">
        <v>1</v>
      </c>
      <c r="H1168">
        <v>1</v>
      </c>
      <c r="I1168" s="471">
        <f t="shared" si="125"/>
        <v>0.47039166666666665</v>
      </c>
      <c r="J1168" s="472">
        <v>0.36503333333333332</v>
      </c>
      <c r="K1168" s="472">
        <v>0.44336666666666663</v>
      </c>
      <c r="L1168" s="472">
        <v>0.58906666666666663</v>
      </c>
      <c r="M1168" s="472">
        <v>0.48410000000000003</v>
      </c>
      <c r="N1168" s="471">
        <f t="shared" si="126"/>
        <v>0.47039166666666665</v>
      </c>
      <c r="O1168" s="472">
        <v>0.36503333333333332</v>
      </c>
      <c r="P1168" s="472">
        <v>0.44336666666666663</v>
      </c>
      <c r="Q1168" s="472">
        <v>0.58906666666666663</v>
      </c>
      <c r="R1168" s="472">
        <v>0.48410000000000003</v>
      </c>
      <c r="S1168" s="152">
        <v>0.01</v>
      </c>
      <c r="T1168" s="152">
        <v>0.02</v>
      </c>
      <c r="U1168" s="477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4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5" t="s">
        <v>1565</v>
      </c>
      <c r="D1169" t="s">
        <v>154</v>
      </c>
      <c r="E1169" s="476">
        <v>3</v>
      </c>
      <c r="F1169" s="470">
        <v>13.6</v>
      </c>
      <c r="G1169">
        <v>1</v>
      </c>
      <c r="H1169">
        <v>1</v>
      </c>
      <c r="I1169" s="471">
        <f t="shared" si="125"/>
        <v>0.47039166666666665</v>
      </c>
      <c r="J1169" s="472">
        <v>0.36503333333333332</v>
      </c>
      <c r="K1169" s="472">
        <v>0.44336666666666663</v>
      </c>
      <c r="L1169" s="472">
        <v>0.58906666666666663</v>
      </c>
      <c r="M1169" s="472">
        <v>0.48410000000000003</v>
      </c>
      <c r="N1169" s="471">
        <f t="shared" si="126"/>
        <v>0.47039166666666665</v>
      </c>
      <c r="O1169" s="472">
        <v>0.36503333333333332</v>
      </c>
      <c r="P1169" s="472">
        <v>0.44336666666666663</v>
      </c>
      <c r="Q1169" s="472">
        <v>0.58906666666666663</v>
      </c>
      <c r="R1169" s="472">
        <v>0.48410000000000003</v>
      </c>
      <c r="S1169" s="152">
        <v>0.01</v>
      </c>
      <c r="T1169" s="152">
        <v>0.02</v>
      </c>
      <c r="U1169" s="477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4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5" t="s">
        <v>1566</v>
      </c>
      <c r="D1170" t="s">
        <v>154</v>
      </c>
      <c r="E1170" s="476">
        <v>3</v>
      </c>
      <c r="F1170" s="470">
        <v>27.2</v>
      </c>
      <c r="G1170">
        <v>1</v>
      </c>
      <c r="H1170">
        <v>1</v>
      </c>
      <c r="I1170" s="471">
        <f t="shared" si="125"/>
        <v>0.47039166666666665</v>
      </c>
      <c r="J1170" s="472">
        <v>0.36503333333333332</v>
      </c>
      <c r="K1170" s="472">
        <v>0.44336666666666663</v>
      </c>
      <c r="L1170" s="472">
        <v>0.58906666666666663</v>
      </c>
      <c r="M1170" s="472">
        <v>0.48410000000000003</v>
      </c>
      <c r="N1170" s="471">
        <f t="shared" si="126"/>
        <v>0.47039166666666665</v>
      </c>
      <c r="O1170" s="472">
        <v>0.36503333333333332</v>
      </c>
      <c r="P1170" s="472">
        <v>0.44336666666666663</v>
      </c>
      <c r="Q1170" s="472">
        <v>0.58906666666666663</v>
      </c>
      <c r="R1170" s="472">
        <v>0.48410000000000003</v>
      </c>
      <c r="S1170" s="152">
        <v>0.01</v>
      </c>
      <c r="T1170" s="152">
        <v>0.02</v>
      </c>
      <c r="U1170" s="477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4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8" t="s">
        <v>1567</v>
      </c>
      <c r="D1171" t="s">
        <v>148</v>
      </c>
      <c r="E1171" s="469">
        <v>1</v>
      </c>
      <c r="F1171" s="470">
        <v>0</v>
      </c>
      <c r="G1171">
        <v>1</v>
      </c>
      <c r="H1171">
        <v>1</v>
      </c>
      <c r="I1171" s="471">
        <f t="shared" si="125"/>
        <v>0.32845968612834514</v>
      </c>
      <c r="J1171" s="152">
        <v>3.8473756479098807E-2</v>
      </c>
      <c r="K1171" s="152">
        <v>0.39358026214566905</v>
      </c>
      <c r="L1171" s="152">
        <v>0.53857526864315253</v>
      </c>
      <c r="M1171" s="152">
        <v>0.3432094572454602</v>
      </c>
      <c r="N1171" s="471">
        <f t="shared" si="126"/>
        <v>0.32845968612834514</v>
      </c>
      <c r="O1171" s="152">
        <v>3.8473756479098807E-2</v>
      </c>
      <c r="P1171" s="152">
        <v>0.39358026214566905</v>
      </c>
      <c r="Q1171" s="152">
        <v>0.53857526864315253</v>
      </c>
      <c r="R1171" s="152">
        <v>0.3432094572454602</v>
      </c>
      <c r="S1171" s="152">
        <v>0.03</v>
      </c>
      <c r="T1171" s="152">
        <v>0</v>
      </c>
      <c r="U1171" s="473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4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5" t="s">
        <v>1568</v>
      </c>
      <c r="D1172" t="s">
        <v>154</v>
      </c>
      <c r="E1172" s="476">
        <v>3</v>
      </c>
      <c r="F1172" s="470">
        <v>15.132</v>
      </c>
      <c r="G1172">
        <v>1</v>
      </c>
      <c r="H1172">
        <v>1</v>
      </c>
      <c r="I1172" s="471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1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2">
        <v>0.04</v>
      </c>
      <c r="T1172" s="152">
        <v>0</v>
      </c>
      <c r="U1172" s="477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4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5" t="s">
        <v>1569</v>
      </c>
      <c r="D1173" t="s">
        <v>154</v>
      </c>
      <c r="E1173" s="476">
        <v>3</v>
      </c>
      <c r="F1173" s="470">
        <v>20</v>
      </c>
      <c r="G1173">
        <v>1</v>
      </c>
      <c r="H1173">
        <v>1</v>
      </c>
      <c r="I1173" s="471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1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2">
        <v>0.04</v>
      </c>
      <c r="T1173" s="152">
        <v>0</v>
      </c>
      <c r="U1173" s="477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4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8" t="s">
        <v>1570</v>
      </c>
      <c r="D1174" t="s">
        <v>148</v>
      </c>
      <c r="E1174" s="469">
        <v>1</v>
      </c>
      <c r="F1174" s="470">
        <v>25</v>
      </c>
      <c r="G1174">
        <v>1</v>
      </c>
      <c r="H1174">
        <v>1</v>
      </c>
      <c r="I1174" s="471">
        <f t="shared" si="125"/>
        <v>0.32845968612834514</v>
      </c>
      <c r="J1174" s="152">
        <v>3.8473756479098807E-2</v>
      </c>
      <c r="K1174" s="152">
        <v>0.39358026214566905</v>
      </c>
      <c r="L1174" s="152">
        <v>0.53857526864315253</v>
      </c>
      <c r="M1174" s="152">
        <v>0.3432094572454602</v>
      </c>
      <c r="N1174" s="471">
        <f t="shared" si="126"/>
        <v>0.32845968612834514</v>
      </c>
      <c r="O1174" s="152">
        <v>3.8473756479098807E-2</v>
      </c>
      <c r="P1174" s="152">
        <v>0.39358026214566905</v>
      </c>
      <c r="Q1174" s="152">
        <v>0.53857526864315253</v>
      </c>
      <c r="R1174" s="152">
        <v>0.3432094572454602</v>
      </c>
      <c r="S1174" s="152">
        <v>0.03</v>
      </c>
      <c r="T1174" s="152">
        <v>0</v>
      </c>
      <c r="U1174" s="473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4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8" t="s">
        <v>1571</v>
      </c>
      <c r="D1175" t="s">
        <v>148</v>
      </c>
      <c r="E1175" s="469">
        <v>1</v>
      </c>
      <c r="F1175" s="470">
        <v>0</v>
      </c>
      <c r="G1175">
        <v>1</v>
      </c>
      <c r="H1175">
        <v>1</v>
      </c>
      <c r="I1175" s="471">
        <f t="shared" si="125"/>
        <v>0.32845968612834514</v>
      </c>
      <c r="J1175" s="152">
        <v>3.8473756479098807E-2</v>
      </c>
      <c r="K1175" s="152">
        <v>0.39358026214566905</v>
      </c>
      <c r="L1175" s="152">
        <v>0.53857526864315253</v>
      </c>
      <c r="M1175" s="152">
        <v>0.3432094572454602</v>
      </c>
      <c r="N1175" s="471">
        <f t="shared" si="126"/>
        <v>0.32845968612834514</v>
      </c>
      <c r="O1175" s="152">
        <v>3.8473756479098807E-2</v>
      </c>
      <c r="P1175" s="152">
        <v>0.39358026214566905</v>
      </c>
      <c r="Q1175" s="152">
        <v>0.53857526864315253</v>
      </c>
      <c r="R1175" s="152">
        <v>0.3432094572454602</v>
      </c>
      <c r="S1175" s="152">
        <v>0.03</v>
      </c>
      <c r="T1175" s="152">
        <v>0</v>
      </c>
      <c r="U1175" s="473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4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8" t="s">
        <v>1572</v>
      </c>
      <c r="D1176" t="s">
        <v>148</v>
      </c>
      <c r="E1176" s="469">
        <v>1</v>
      </c>
      <c r="F1176" s="470">
        <v>15</v>
      </c>
      <c r="G1176">
        <v>1</v>
      </c>
      <c r="H1176">
        <v>1</v>
      </c>
      <c r="I1176" s="471">
        <f t="shared" si="125"/>
        <v>0.32845968612834514</v>
      </c>
      <c r="J1176" s="152">
        <v>3.8473756479098807E-2</v>
      </c>
      <c r="K1176" s="152">
        <v>0.39358026214566905</v>
      </c>
      <c r="L1176" s="152">
        <v>0.53857526864315253</v>
      </c>
      <c r="M1176" s="152">
        <v>0.3432094572454602</v>
      </c>
      <c r="N1176" s="471">
        <f t="shared" si="126"/>
        <v>0.32845968612834514</v>
      </c>
      <c r="O1176" s="152">
        <v>3.8473756479098807E-2</v>
      </c>
      <c r="P1176" s="152">
        <v>0.39358026214566905</v>
      </c>
      <c r="Q1176" s="152">
        <v>0.53857526864315253</v>
      </c>
      <c r="R1176" s="152">
        <v>0.3432094572454602</v>
      </c>
      <c r="S1176" s="152">
        <v>0.03</v>
      </c>
      <c r="T1176" s="152">
        <v>0</v>
      </c>
      <c r="U1176" s="473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4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8" t="s">
        <v>1573</v>
      </c>
      <c r="D1177" t="s">
        <v>148</v>
      </c>
      <c r="E1177" s="469">
        <v>1</v>
      </c>
      <c r="F1177" s="470">
        <v>0</v>
      </c>
      <c r="G1177">
        <v>1</v>
      </c>
      <c r="H1177">
        <v>1</v>
      </c>
      <c r="I1177" s="471">
        <f t="shared" si="125"/>
        <v>0.32845968612834514</v>
      </c>
      <c r="J1177" s="152">
        <v>3.8473756479098807E-2</v>
      </c>
      <c r="K1177" s="152">
        <v>0.39358026214566905</v>
      </c>
      <c r="L1177" s="152">
        <v>0.53857526864315253</v>
      </c>
      <c r="M1177" s="152">
        <v>0.3432094572454602</v>
      </c>
      <c r="N1177" s="471">
        <f t="shared" si="126"/>
        <v>0.32845968612834514</v>
      </c>
      <c r="O1177" s="152">
        <v>3.8473756479098807E-2</v>
      </c>
      <c r="P1177" s="152">
        <v>0.39358026214566905</v>
      </c>
      <c r="Q1177" s="152">
        <v>0.53857526864315253</v>
      </c>
      <c r="R1177" s="152">
        <v>0.3432094572454602</v>
      </c>
      <c r="S1177" s="152">
        <v>0.03</v>
      </c>
      <c r="T1177" s="152">
        <v>0</v>
      </c>
      <c r="U1177" s="473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4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8" t="s">
        <v>1574</v>
      </c>
      <c r="D1178" t="s">
        <v>148</v>
      </c>
      <c r="E1178" s="469">
        <v>1</v>
      </c>
      <c r="F1178" s="470">
        <v>32</v>
      </c>
      <c r="G1178">
        <v>1</v>
      </c>
      <c r="H1178">
        <v>1</v>
      </c>
      <c r="I1178" s="471">
        <f t="shared" si="125"/>
        <v>0.32845968612834514</v>
      </c>
      <c r="J1178" s="152">
        <v>3.8473756479098807E-2</v>
      </c>
      <c r="K1178" s="152">
        <v>0.39358026214566905</v>
      </c>
      <c r="L1178" s="152">
        <v>0.53857526864315253</v>
      </c>
      <c r="M1178" s="152">
        <v>0.3432094572454602</v>
      </c>
      <c r="N1178" s="471">
        <f t="shared" si="126"/>
        <v>0.32845968612834514</v>
      </c>
      <c r="O1178" s="152">
        <v>3.8473756479098807E-2</v>
      </c>
      <c r="P1178" s="152">
        <v>0.39358026214566905</v>
      </c>
      <c r="Q1178" s="152">
        <v>0.53857526864315253</v>
      </c>
      <c r="R1178" s="152">
        <v>0.3432094572454602</v>
      </c>
      <c r="S1178" s="152">
        <v>0.03</v>
      </c>
      <c r="T1178" s="152">
        <v>0</v>
      </c>
      <c r="U1178" s="473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4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8" t="s">
        <v>1575</v>
      </c>
      <c r="D1179" t="s">
        <v>148</v>
      </c>
      <c r="E1179" s="469">
        <v>1</v>
      </c>
      <c r="F1179" s="470">
        <v>0</v>
      </c>
      <c r="G1179">
        <v>1</v>
      </c>
      <c r="H1179">
        <v>1</v>
      </c>
      <c r="I1179" s="471">
        <f t="shared" si="125"/>
        <v>0.32845968612834514</v>
      </c>
      <c r="J1179" s="152">
        <v>3.8473756479098807E-2</v>
      </c>
      <c r="K1179" s="152">
        <v>0.39358026214566905</v>
      </c>
      <c r="L1179" s="152">
        <v>0.53857526864315253</v>
      </c>
      <c r="M1179" s="152">
        <v>0.3432094572454602</v>
      </c>
      <c r="N1179" s="471">
        <f t="shared" si="126"/>
        <v>0.32845968612834514</v>
      </c>
      <c r="O1179" s="152">
        <v>3.8473756479098807E-2</v>
      </c>
      <c r="P1179" s="152">
        <v>0.39358026214566905</v>
      </c>
      <c r="Q1179" s="152">
        <v>0.53857526864315253</v>
      </c>
      <c r="R1179" s="152">
        <v>0.3432094572454602</v>
      </c>
      <c r="S1179" s="152">
        <v>0.03</v>
      </c>
      <c r="T1179" s="152">
        <v>0</v>
      </c>
      <c r="U1179" s="473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4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8" t="s">
        <v>1576</v>
      </c>
      <c r="D1180" t="s">
        <v>148</v>
      </c>
      <c r="E1180" s="469">
        <v>1</v>
      </c>
      <c r="F1180" s="470">
        <v>58.208955223880594</v>
      </c>
      <c r="G1180">
        <v>1</v>
      </c>
      <c r="H1180">
        <v>1</v>
      </c>
      <c r="I1180" s="471">
        <f t="shared" si="125"/>
        <v>0.32845968612834514</v>
      </c>
      <c r="J1180" s="152">
        <v>3.8473756479098807E-2</v>
      </c>
      <c r="K1180" s="152">
        <v>0.39358026214566905</v>
      </c>
      <c r="L1180" s="152">
        <v>0.53857526864315253</v>
      </c>
      <c r="M1180" s="152">
        <v>0.3432094572454602</v>
      </c>
      <c r="N1180" s="471">
        <f t="shared" si="126"/>
        <v>0.32845968612834514</v>
      </c>
      <c r="O1180" s="152">
        <v>3.8473756479098807E-2</v>
      </c>
      <c r="P1180" s="152">
        <v>0.39358026214566905</v>
      </c>
      <c r="Q1180" s="152">
        <v>0.53857526864315253</v>
      </c>
      <c r="R1180" s="152">
        <v>0.3432094572454602</v>
      </c>
      <c r="S1180" s="152">
        <v>0.03</v>
      </c>
      <c r="T1180" s="152">
        <v>0</v>
      </c>
      <c r="U1180" s="473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4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8" t="s">
        <v>1577</v>
      </c>
      <c r="D1181" t="s">
        <v>148</v>
      </c>
      <c r="E1181" s="469">
        <v>1</v>
      </c>
      <c r="F1181" s="470">
        <v>21.791044776119403</v>
      </c>
      <c r="G1181">
        <v>1</v>
      </c>
      <c r="H1181">
        <v>1</v>
      </c>
      <c r="I1181" s="471">
        <f t="shared" si="125"/>
        <v>0.32845968612834514</v>
      </c>
      <c r="J1181" s="152">
        <v>3.8473756479098807E-2</v>
      </c>
      <c r="K1181" s="152">
        <v>0.39358026214566905</v>
      </c>
      <c r="L1181" s="152">
        <v>0.53857526864315253</v>
      </c>
      <c r="M1181" s="152">
        <v>0.3432094572454602</v>
      </c>
      <c r="N1181" s="471">
        <f t="shared" si="126"/>
        <v>0.32845968612834514</v>
      </c>
      <c r="O1181" s="152">
        <v>3.8473756479098807E-2</v>
      </c>
      <c r="P1181" s="152">
        <v>0.39358026214566905</v>
      </c>
      <c r="Q1181" s="152">
        <v>0.53857526864315253</v>
      </c>
      <c r="R1181" s="152">
        <v>0.3432094572454602</v>
      </c>
      <c r="S1181" s="152">
        <v>0.03</v>
      </c>
      <c r="T1181" s="152">
        <v>0</v>
      </c>
      <c r="U1181" s="473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4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8" t="s">
        <v>1578</v>
      </c>
      <c r="D1182" t="s">
        <v>154</v>
      </c>
      <c r="E1182" s="469">
        <v>3</v>
      </c>
      <c r="F1182" s="470">
        <v>50</v>
      </c>
      <c r="G1182">
        <v>1</v>
      </c>
      <c r="H1182">
        <v>1</v>
      </c>
      <c r="I1182" s="471">
        <f t="shared" si="125"/>
        <v>0.32845968612834514</v>
      </c>
      <c r="J1182" s="152">
        <v>3.8473756479098807E-2</v>
      </c>
      <c r="K1182" s="152">
        <v>0.39358026214566905</v>
      </c>
      <c r="L1182" s="152">
        <v>0.53857526864315253</v>
      </c>
      <c r="M1182" s="152">
        <v>0.3432094572454602</v>
      </c>
      <c r="N1182" s="471">
        <f t="shared" si="126"/>
        <v>0.32845968612834514</v>
      </c>
      <c r="O1182" s="152">
        <v>3.8473756479098807E-2</v>
      </c>
      <c r="P1182" s="152">
        <v>0.39358026214566905</v>
      </c>
      <c r="Q1182" s="152">
        <v>0.53857526864315253</v>
      </c>
      <c r="R1182" s="152">
        <v>0.3432094572454602</v>
      </c>
      <c r="S1182" s="152">
        <v>0.03</v>
      </c>
      <c r="T1182" s="152">
        <v>0</v>
      </c>
      <c r="U1182" s="473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4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5" t="s">
        <v>1579</v>
      </c>
      <c r="D1183" t="s">
        <v>154</v>
      </c>
      <c r="E1183" s="476">
        <v>3</v>
      </c>
      <c r="F1183" s="470">
        <v>20</v>
      </c>
      <c r="G1183">
        <v>1</v>
      </c>
      <c r="H1183">
        <v>1</v>
      </c>
      <c r="I1183" s="471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1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2">
        <v>0.04</v>
      </c>
      <c r="T1183" s="152">
        <v>0</v>
      </c>
      <c r="U1183" s="477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4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5" t="s">
        <v>1580</v>
      </c>
      <c r="D1184" t="s">
        <v>154</v>
      </c>
      <c r="E1184" s="476">
        <v>3</v>
      </c>
      <c r="F1184" s="470">
        <v>28.9</v>
      </c>
      <c r="G1184">
        <v>1</v>
      </c>
      <c r="H1184">
        <v>1</v>
      </c>
      <c r="I1184" s="471">
        <f t="shared" si="125"/>
        <v>0.47039166666666665</v>
      </c>
      <c r="J1184" s="472">
        <v>0.36503333333333332</v>
      </c>
      <c r="K1184" s="472">
        <v>0.44336666666666663</v>
      </c>
      <c r="L1184" s="472">
        <v>0.58906666666666663</v>
      </c>
      <c r="M1184" s="472">
        <v>0.48410000000000003</v>
      </c>
      <c r="N1184" s="471">
        <f t="shared" si="126"/>
        <v>0.47039166666666665</v>
      </c>
      <c r="O1184" s="472">
        <v>0.36503333333333332</v>
      </c>
      <c r="P1184" s="472">
        <v>0.44336666666666663</v>
      </c>
      <c r="Q1184" s="472">
        <v>0.58906666666666663</v>
      </c>
      <c r="R1184" s="472">
        <v>0.48410000000000003</v>
      </c>
      <c r="S1184" s="152">
        <v>0.01</v>
      </c>
      <c r="T1184" s="152">
        <v>0.02</v>
      </c>
      <c r="U1184" s="477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4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5" t="s">
        <v>1581</v>
      </c>
      <c r="D1185" t="s">
        <v>154</v>
      </c>
      <c r="E1185" s="476">
        <v>3</v>
      </c>
      <c r="F1185" s="470">
        <v>27.2</v>
      </c>
      <c r="G1185">
        <v>1</v>
      </c>
      <c r="H1185">
        <v>1</v>
      </c>
      <c r="I1185" s="471">
        <f t="shared" si="125"/>
        <v>0.47039166666666665</v>
      </c>
      <c r="J1185" s="472">
        <v>0.36503333333333332</v>
      </c>
      <c r="K1185" s="472">
        <v>0.44336666666666663</v>
      </c>
      <c r="L1185" s="472">
        <v>0.58906666666666663</v>
      </c>
      <c r="M1185" s="472">
        <v>0.48410000000000003</v>
      </c>
      <c r="N1185" s="471">
        <f t="shared" si="126"/>
        <v>0.47039166666666665</v>
      </c>
      <c r="O1185" s="472">
        <v>0.36503333333333332</v>
      </c>
      <c r="P1185" s="472">
        <v>0.44336666666666663</v>
      </c>
      <c r="Q1185" s="472">
        <v>0.58906666666666663</v>
      </c>
      <c r="R1185" s="472">
        <v>0.48410000000000003</v>
      </c>
      <c r="S1185" s="152">
        <v>0.01</v>
      </c>
      <c r="T1185" s="152">
        <v>0.02</v>
      </c>
      <c r="U1185" s="477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4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5" t="s">
        <v>1582</v>
      </c>
      <c r="D1186" t="s">
        <v>154</v>
      </c>
      <c r="E1186" s="476">
        <v>3</v>
      </c>
      <c r="F1186" s="470">
        <v>28.9</v>
      </c>
      <c r="G1186">
        <v>1</v>
      </c>
      <c r="H1186">
        <v>1</v>
      </c>
      <c r="I1186" s="471">
        <f t="shared" si="125"/>
        <v>0.47039166666666665</v>
      </c>
      <c r="J1186" s="472">
        <v>0.36503333333333332</v>
      </c>
      <c r="K1186" s="472">
        <v>0.44336666666666663</v>
      </c>
      <c r="L1186" s="472">
        <v>0.58906666666666663</v>
      </c>
      <c r="M1186" s="472">
        <v>0.48410000000000003</v>
      </c>
      <c r="N1186" s="471">
        <f t="shared" si="126"/>
        <v>0.47039166666666665</v>
      </c>
      <c r="O1186" s="472">
        <v>0.36503333333333332</v>
      </c>
      <c r="P1186" s="472">
        <v>0.44336666666666663</v>
      </c>
      <c r="Q1186" s="472">
        <v>0.58906666666666663</v>
      </c>
      <c r="R1186" s="472">
        <v>0.48410000000000003</v>
      </c>
      <c r="S1186" s="152">
        <v>0.01</v>
      </c>
      <c r="T1186" s="152">
        <v>0.02</v>
      </c>
      <c r="U1186" s="477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4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5" t="s">
        <v>1583</v>
      </c>
      <c r="D1187" t="s">
        <v>154</v>
      </c>
      <c r="E1187" s="476">
        <v>3</v>
      </c>
      <c r="F1187" s="470">
        <v>28.9</v>
      </c>
      <c r="G1187">
        <v>1</v>
      </c>
      <c r="H1187">
        <v>1</v>
      </c>
      <c r="I1187" s="471">
        <f t="shared" si="125"/>
        <v>0.47039166666666665</v>
      </c>
      <c r="J1187" s="472">
        <v>0.36503333333333332</v>
      </c>
      <c r="K1187" s="472">
        <v>0.44336666666666663</v>
      </c>
      <c r="L1187" s="472">
        <v>0.58906666666666663</v>
      </c>
      <c r="M1187" s="472">
        <v>0.48410000000000003</v>
      </c>
      <c r="N1187" s="471">
        <f t="shared" si="126"/>
        <v>0.47039166666666665</v>
      </c>
      <c r="O1187" s="472">
        <v>0.36503333333333332</v>
      </c>
      <c r="P1187" s="472">
        <v>0.44336666666666663</v>
      </c>
      <c r="Q1187" s="472">
        <v>0.58906666666666663</v>
      </c>
      <c r="R1187" s="472">
        <v>0.48410000000000003</v>
      </c>
      <c r="S1187" s="152">
        <v>0.01</v>
      </c>
      <c r="T1187" s="152">
        <v>0.02</v>
      </c>
      <c r="U1187" s="477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4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5" t="s">
        <v>1584</v>
      </c>
      <c r="D1188" t="s">
        <v>154</v>
      </c>
      <c r="E1188" s="476">
        <v>3</v>
      </c>
      <c r="F1188" s="470">
        <v>27.2</v>
      </c>
      <c r="G1188">
        <v>1</v>
      </c>
      <c r="H1188">
        <v>1</v>
      </c>
      <c r="I1188" s="471">
        <f t="shared" si="125"/>
        <v>0.47039166666666665</v>
      </c>
      <c r="J1188" s="472">
        <v>0.36503333333333332</v>
      </c>
      <c r="K1188" s="472">
        <v>0.44336666666666663</v>
      </c>
      <c r="L1188" s="472">
        <v>0.58906666666666663</v>
      </c>
      <c r="M1188" s="472">
        <v>0.48410000000000003</v>
      </c>
      <c r="N1188" s="471">
        <f t="shared" si="126"/>
        <v>0.47039166666666665</v>
      </c>
      <c r="O1188" s="472">
        <v>0.36503333333333332</v>
      </c>
      <c r="P1188" s="472">
        <v>0.44336666666666663</v>
      </c>
      <c r="Q1188" s="472">
        <v>0.58906666666666663</v>
      </c>
      <c r="R1188" s="472">
        <v>0.48410000000000003</v>
      </c>
      <c r="S1188" s="152">
        <v>0.01</v>
      </c>
      <c r="T1188" s="152">
        <v>0.02</v>
      </c>
      <c r="U1188" s="477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4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5" t="s">
        <v>1585</v>
      </c>
      <c r="D1189" t="s">
        <v>154</v>
      </c>
      <c r="E1189" s="476">
        <v>3</v>
      </c>
      <c r="F1189" s="470">
        <v>29.7</v>
      </c>
      <c r="G1189">
        <v>1</v>
      </c>
      <c r="H1189">
        <v>1</v>
      </c>
      <c r="I1189" s="471">
        <f t="shared" si="125"/>
        <v>0.47039166666666665</v>
      </c>
      <c r="J1189" s="472">
        <v>0.36503333333333332</v>
      </c>
      <c r="K1189" s="472">
        <v>0.44336666666666663</v>
      </c>
      <c r="L1189" s="472">
        <v>0.58906666666666663</v>
      </c>
      <c r="M1189" s="472">
        <v>0.48410000000000003</v>
      </c>
      <c r="N1189" s="471">
        <f t="shared" si="126"/>
        <v>0.47039166666666665</v>
      </c>
      <c r="O1189" s="472">
        <v>0.36503333333333332</v>
      </c>
      <c r="P1189" s="472">
        <v>0.44336666666666663</v>
      </c>
      <c r="Q1189" s="472">
        <v>0.58906666666666663</v>
      </c>
      <c r="R1189" s="472">
        <v>0.48410000000000003</v>
      </c>
      <c r="S1189" s="152">
        <v>0.01</v>
      </c>
      <c r="T1189" s="152">
        <v>0.02</v>
      </c>
      <c r="U1189" s="477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4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5" t="s">
        <v>1586</v>
      </c>
      <c r="D1190" t="s">
        <v>154</v>
      </c>
      <c r="E1190" s="476">
        <v>3</v>
      </c>
      <c r="F1190" s="470">
        <v>28</v>
      </c>
      <c r="G1190">
        <v>1</v>
      </c>
      <c r="H1190">
        <v>1</v>
      </c>
      <c r="I1190" s="471">
        <f t="shared" si="125"/>
        <v>0.47039166666666665</v>
      </c>
      <c r="J1190" s="472">
        <v>0.36503333333333332</v>
      </c>
      <c r="K1190" s="472">
        <v>0.44336666666666663</v>
      </c>
      <c r="L1190" s="472">
        <v>0.58906666666666663</v>
      </c>
      <c r="M1190" s="472">
        <v>0.48410000000000003</v>
      </c>
      <c r="N1190" s="471">
        <f t="shared" si="126"/>
        <v>0.47039166666666665</v>
      </c>
      <c r="O1190" s="472">
        <v>0.36503333333333332</v>
      </c>
      <c r="P1190" s="472">
        <v>0.44336666666666663</v>
      </c>
      <c r="Q1190" s="472">
        <v>0.58906666666666663</v>
      </c>
      <c r="R1190" s="472">
        <v>0.48410000000000003</v>
      </c>
      <c r="S1190" s="152">
        <v>0.01</v>
      </c>
      <c r="T1190" s="152">
        <v>0.02</v>
      </c>
      <c r="U1190" s="477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4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5" t="s">
        <v>1587</v>
      </c>
      <c r="D1191" t="s">
        <v>154</v>
      </c>
      <c r="E1191" s="476">
        <v>3</v>
      </c>
      <c r="F1191" s="470">
        <v>29.7</v>
      </c>
      <c r="G1191">
        <v>1</v>
      </c>
      <c r="H1191">
        <v>1</v>
      </c>
      <c r="I1191" s="471">
        <f t="shared" si="125"/>
        <v>0.47039166666666665</v>
      </c>
      <c r="J1191" s="472">
        <v>0.36503333333333332</v>
      </c>
      <c r="K1191" s="472">
        <v>0.44336666666666663</v>
      </c>
      <c r="L1191" s="472">
        <v>0.58906666666666663</v>
      </c>
      <c r="M1191" s="472">
        <v>0.48410000000000003</v>
      </c>
      <c r="N1191" s="471">
        <f t="shared" si="126"/>
        <v>0.47039166666666665</v>
      </c>
      <c r="O1191" s="472">
        <v>0.36503333333333332</v>
      </c>
      <c r="P1191" s="472">
        <v>0.44336666666666663</v>
      </c>
      <c r="Q1191" s="472">
        <v>0.58906666666666663</v>
      </c>
      <c r="R1191" s="472">
        <v>0.48410000000000003</v>
      </c>
      <c r="S1191" s="152">
        <v>0.01</v>
      </c>
      <c r="T1191" s="152">
        <v>0.02</v>
      </c>
      <c r="U1191" s="477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4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5" t="s">
        <v>1588</v>
      </c>
      <c r="D1192" t="s">
        <v>154</v>
      </c>
      <c r="E1192" s="476">
        <v>3</v>
      </c>
      <c r="F1192" s="470">
        <v>28.9</v>
      </c>
      <c r="G1192">
        <v>1</v>
      </c>
      <c r="H1192">
        <v>1</v>
      </c>
      <c r="I1192" s="471">
        <f t="shared" si="125"/>
        <v>0.47039166666666665</v>
      </c>
      <c r="J1192" s="472">
        <v>0.36503333333333332</v>
      </c>
      <c r="K1192" s="472">
        <v>0.44336666666666663</v>
      </c>
      <c r="L1192" s="472">
        <v>0.58906666666666663</v>
      </c>
      <c r="M1192" s="472">
        <v>0.48410000000000003</v>
      </c>
      <c r="N1192" s="471">
        <f t="shared" si="126"/>
        <v>0.47039166666666665</v>
      </c>
      <c r="O1192" s="472">
        <v>0.36503333333333332</v>
      </c>
      <c r="P1192" s="472">
        <v>0.44336666666666663</v>
      </c>
      <c r="Q1192" s="472">
        <v>0.58906666666666663</v>
      </c>
      <c r="R1192" s="472">
        <v>0.48410000000000003</v>
      </c>
      <c r="S1192" s="152">
        <v>0.01</v>
      </c>
      <c r="T1192" s="152">
        <v>0.02</v>
      </c>
      <c r="U1192" s="477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4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5" t="s">
        <v>1589</v>
      </c>
      <c r="D1193" t="s">
        <v>154</v>
      </c>
      <c r="E1193" s="476">
        <v>3</v>
      </c>
      <c r="F1193" s="470">
        <v>26</v>
      </c>
      <c r="G1193">
        <v>1</v>
      </c>
      <c r="H1193">
        <v>1</v>
      </c>
      <c r="I1193" s="471">
        <f t="shared" si="125"/>
        <v>0.47039166666666665</v>
      </c>
      <c r="J1193" s="472">
        <v>0.36503333333333332</v>
      </c>
      <c r="K1193" s="472">
        <v>0.44336666666666663</v>
      </c>
      <c r="L1193" s="472">
        <v>0.58906666666666663</v>
      </c>
      <c r="M1193" s="472">
        <v>0.48410000000000003</v>
      </c>
      <c r="N1193" s="471">
        <f t="shared" si="126"/>
        <v>0.47039166666666665</v>
      </c>
      <c r="O1193" s="472">
        <v>0.36503333333333332</v>
      </c>
      <c r="P1193" s="472">
        <v>0.44336666666666663</v>
      </c>
      <c r="Q1193" s="472">
        <v>0.58906666666666663</v>
      </c>
      <c r="R1193" s="472">
        <v>0.48410000000000003</v>
      </c>
      <c r="S1193" s="152">
        <v>0.01</v>
      </c>
      <c r="T1193" s="152">
        <v>0.02</v>
      </c>
      <c r="U1193" s="477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4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5" t="s">
        <v>1590</v>
      </c>
      <c r="D1194" t="s">
        <v>154</v>
      </c>
      <c r="E1194" s="476">
        <v>3</v>
      </c>
      <c r="F1194" s="470">
        <v>4</v>
      </c>
      <c r="G1194">
        <v>1</v>
      </c>
      <c r="H1194">
        <v>1</v>
      </c>
      <c r="I1194" s="471">
        <f t="shared" si="125"/>
        <v>0.47039166666666665</v>
      </c>
      <c r="J1194" s="472">
        <v>0.36503333333333332</v>
      </c>
      <c r="K1194" s="472">
        <v>0.44336666666666663</v>
      </c>
      <c r="L1194" s="472">
        <v>0.58906666666666663</v>
      </c>
      <c r="M1194" s="472">
        <v>0.48410000000000003</v>
      </c>
      <c r="N1194" s="471">
        <f t="shared" si="126"/>
        <v>0.47039166666666665</v>
      </c>
      <c r="O1194" s="472">
        <v>0.36503333333333332</v>
      </c>
      <c r="P1194" s="472">
        <v>0.44336666666666663</v>
      </c>
      <c r="Q1194" s="472">
        <v>0.58906666666666663</v>
      </c>
      <c r="R1194" s="472">
        <v>0.48410000000000003</v>
      </c>
      <c r="S1194" s="152">
        <v>0.01</v>
      </c>
      <c r="T1194" s="152">
        <v>0.02</v>
      </c>
      <c r="U1194" s="477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4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5" t="s">
        <v>1591</v>
      </c>
      <c r="D1195" t="s">
        <v>154</v>
      </c>
      <c r="E1195" s="476">
        <v>3</v>
      </c>
      <c r="F1195" s="470">
        <v>29.6</v>
      </c>
      <c r="G1195">
        <v>1</v>
      </c>
      <c r="H1195">
        <v>1</v>
      </c>
      <c r="I1195" s="471">
        <f t="shared" si="125"/>
        <v>0.47039166666666665</v>
      </c>
      <c r="J1195" s="472">
        <v>0.36503333333333332</v>
      </c>
      <c r="K1195" s="472">
        <v>0.44336666666666663</v>
      </c>
      <c r="L1195" s="472">
        <v>0.58906666666666663</v>
      </c>
      <c r="M1195" s="472">
        <v>0.48410000000000003</v>
      </c>
      <c r="N1195" s="471">
        <f t="shared" si="126"/>
        <v>0.47039166666666665</v>
      </c>
      <c r="O1195" s="472">
        <v>0.36503333333333332</v>
      </c>
      <c r="P1195" s="472">
        <v>0.44336666666666663</v>
      </c>
      <c r="Q1195" s="472">
        <v>0.58906666666666663</v>
      </c>
      <c r="R1195" s="472">
        <v>0.48410000000000003</v>
      </c>
      <c r="S1195" s="152">
        <v>0.01</v>
      </c>
      <c r="T1195" s="152">
        <v>0.02</v>
      </c>
      <c r="U1195" s="477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4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5" t="s">
        <v>1592</v>
      </c>
      <c r="D1196" t="s">
        <v>154</v>
      </c>
      <c r="E1196" s="476">
        <v>3</v>
      </c>
      <c r="F1196" s="470">
        <v>27.2</v>
      </c>
      <c r="G1196">
        <v>1</v>
      </c>
      <c r="H1196">
        <v>1</v>
      </c>
      <c r="I1196" s="471">
        <f t="shared" si="125"/>
        <v>0.47039166666666665</v>
      </c>
      <c r="J1196" s="472">
        <v>0.36503333333333332</v>
      </c>
      <c r="K1196" s="472">
        <v>0.44336666666666663</v>
      </c>
      <c r="L1196" s="472">
        <v>0.58906666666666663</v>
      </c>
      <c r="M1196" s="472">
        <v>0.48410000000000003</v>
      </c>
      <c r="N1196" s="471">
        <f t="shared" si="126"/>
        <v>0.47039166666666665</v>
      </c>
      <c r="O1196" s="472">
        <v>0.36503333333333332</v>
      </c>
      <c r="P1196" s="472">
        <v>0.44336666666666663</v>
      </c>
      <c r="Q1196" s="472">
        <v>0.58906666666666663</v>
      </c>
      <c r="R1196" s="472">
        <v>0.48410000000000003</v>
      </c>
      <c r="S1196" s="152">
        <v>0.01</v>
      </c>
      <c r="T1196" s="152">
        <v>0.02</v>
      </c>
      <c r="U1196" s="477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4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5" t="s">
        <v>1593</v>
      </c>
      <c r="D1197" t="s">
        <v>154</v>
      </c>
      <c r="E1197" s="476">
        <v>3</v>
      </c>
      <c r="F1197" s="470">
        <v>28.9</v>
      </c>
      <c r="G1197">
        <v>1</v>
      </c>
      <c r="H1197">
        <v>1</v>
      </c>
      <c r="I1197" s="471">
        <f t="shared" si="125"/>
        <v>0.47039166666666665</v>
      </c>
      <c r="J1197" s="472">
        <v>0.36503333333333332</v>
      </c>
      <c r="K1197" s="472">
        <v>0.44336666666666663</v>
      </c>
      <c r="L1197" s="472">
        <v>0.58906666666666663</v>
      </c>
      <c r="M1197" s="472">
        <v>0.48410000000000003</v>
      </c>
      <c r="N1197" s="471">
        <f t="shared" si="126"/>
        <v>0.47039166666666665</v>
      </c>
      <c r="O1197" s="472">
        <v>0.36503333333333332</v>
      </c>
      <c r="P1197" s="472">
        <v>0.44336666666666663</v>
      </c>
      <c r="Q1197" s="472">
        <v>0.58906666666666663</v>
      </c>
      <c r="R1197" s="472">
        <v>0.48410000000000003</v>
      </c>
      <c r="S1197" s="152">
        <v>0.01</v>
      </c>
      <c r="T1197" s="152">
        <v>0.02</v>
      </c>
      <c r="U1197" s="477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4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5" t="s">
        <v>1594</v>
      </c>
      <c r="D1198" t="s">
        <v>154</v>
      </c>
      <c r="E1198" s="476">
        <v>3</v>
      </c>
      <c r="F1198" s="470">
        <v>30</v>
      </c>
      <c r="G1198">
        <v>1</v>
      </c>
      <c r="H1198">
        <v>1</v>
      </c>
      <c r="I1198" s="471">
        <f t="shared" si="125"/>
        <v>0.47039166666666665</v>
      </c>
      <c r="J1198" s="472">
        <v>0.36503333333333332</v>
      </c>
      <c r="K1198" s="472">
        <v>0.44336666666666663</v>
      </c>
      <c r="L1198" s="472">
        <v>0.58906666666666663</v>
      </c>
      <c r="M1198" s="472">
        <v>0.48410000000000003</v>
      </c>
      <c r="N1198" s="471">
        <f t="shared" si="126"/>
        <v>0.47039166666666665</v>
      </c>
      <c r="O1198" s="472">
        <v>0.36503333333333332</v>
      </c>
      <c r="P1198" s="472">
        <v>0.44336666666666663</v>
      </c>
      <c r="Q1198" s="472">
        <v>0.58906666666666663</v>
      </c>
      <c r="R1198" s="472">
        <v>0.48410000000000003</v>
      </c>
      <c r="S1198" s="152">
        <v>0.01</v>
      </c>
      <c r="T1198" s="152">
        <v>0.02</v>
      </c>
      <c r="U1198" s="477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4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5" t="s">
        <v>1595</v>
      </c>
      <c r="D1199" t="s">
        <v>154</v>
      </c>
      <c r="E1199" s="476">
        <v>3</v>
      </c>
      <c r="F1199" s="470">
        <v>28.9</v>
      </c>
      <c r="G1199">
        <v>1</v>
      </c>
      <c r="H1199">
        <v>1</v>
      </c>
      <c r="I1199" s="471">
        <f t="shared" si="125"/>
        <v>0.47039166666666665</v>
      </c>
      <c r="J1199" s="472">
        <v>0.36503333333333332</v>
      </c>
      <c r="K1199" s="472">
        <v>0.44336666666666663</v>
      </c>
      <c r="L1199" s="472">
        <v>0.58906666666666663</v>
      </c>
      <c r="M1199" s="472">
        <v>0.48410000000000003</v>
      </c>
      <c r="N1199" s="471">
        <f t="shared" si="126"/>
        <v>0.47039166666666665</v>
      </c>
      <c r="O1199" s="472">
        <v>0.36503333333333332</v>
      </c>
      <c r="P1199" s="472">
        <v>0.44336666666666663</v>
      </c>
      <c r="Q1199" s="472">
        <v>0.58906666666666663</v>
      </c>
      <c r="R1199" s="472">
        <v>0.48410000000000003</v>
      </c>
      <c r="S1199" s="152">
        <v>0.01</v>
      </c>
      <c r="T1199" s="152">
        <v>0.02</v>
      </c>
      <c r="U1199" s="477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4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5" t="s">
        <v>1596</v>
      </c>
      <c r="D1200" t="s">
        <v>154</v>
      </c>
      <c r="E1200" s="476">
        <v>3</v>
      </c>
      <c r="F1200" s="470">
        <v>30</v>
      </c>
      <c r="G1200">
        <v>1</v>
      </c>
      <c r="H1200">
        <v>1</v>
      </c>
      <c r="I1200" s="471">
        <f t="shared" si="125"/>
        <v>0.47039166666666665</v>
      </c>
      <c r="J1200" s="472">
        <v>0.36503333333333332</v>
      </c>
      <c r="K1200" s="472">
        <v>0.44336666666666663</v>
      </c>
      <c r="L1200" s="472">
        <v>0.58906666666666663</v>
      </c>
      <c r="M1200" s="472">
        <v>0.48410000000000003</v>
      </c>
      <c r="N1200" s="471">
        <f t="shared" si="126"/>
        <v>0.47039166666666665</v>
      </c>
      <c r="O1200" s="472">
        <v>0.36503333333333332</v>
      </c>
      <c r="P1200" s="472">
        <v>0.44336666666666663</v>
      </c>
      <c r="Q1200" s="472">
        <v>0.58906666666666663</v>
      </c>
      <c r="R1200" s="472">
        <v>0.48410000000000003</v>
      </c>
      <c r="S1200" s="152">
        <v>0.01</v>
      </c>
      <c r="T1200" s="152">
        <v>0.02</v>
      </c>
      <c r="U1200" s="477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4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5" t="s">
        <v>1597</v>
      </c>
      <c r="D1201" t="s">
        <v>154</v>
      </c>
      <c r="E1201" s="476">
        <v>3</v>
      </c>
      <c r="F1201" s="470">
        <v>26</v>
      </c>
      <c r="G1201">
        <v>1</v>
      </c>
      <c r="H1201">
        <v>1</v>
      </c>
      <c r="I1201" s="471">
        <f t="shared" si="125"/>
        <v>0.47039166666666665</v>
      </c>
      <c r="J1201" s="472">
        <v>0.36503333333333332</v>
      </c>
      <c r="K1201" s="472">
        <v>0.44336666666666663</v>
      </c>
      <c r="L1201" s="472">
        <v>0.58906666666666663</v>
      </c>
      <c r="M1201" s="472">
        <v>0.48410000000000003</v>
      </c>
      <c r="N1201" s="471">
        <f t="shared" si="126"/>
        <v>0.47039166666666665</v>
      </c>
      <c r="O1201" s="472">
        <v>0.36503333333333332</v>
      </c>
      <c r="P1201" s="472">
        <v>0.44336666666666663</v>
      </c>
      <c r="Q1201" s="472">
        <v>0.58906666666666663</v>
      </c>
      <c r="R1201" s="472">
        <v>0.48410000000000003</v>
      </c>
      <c r="S1201" s="152">
        <v>0.01</v>
      </c>
      <c r="T1201" s="152">
        <v>0.02</v>
      </c>
      <c r="U1201" s="477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4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5" t="s">
        <v>1598</v>
      </c>
      <c r="D1202" t="s">
        <v>154</v>
      </c>
      <c r="E1202" s="476">
        <v>3</v>
      </c>
      <c r="F1202" s="470">
        <v>4</v>
      </c>
      <c r="G1202">
        <v>1</v>
      </c>
      <c r="H1202">
        <v>1</v>
      </c>
      <c r="I1202" s="471">
        <f t="shared" si="125"/>
        <v>0.47039166666666665</v>
      </c>
      <c r="J1202" s="472">
        <v>0.36503333333333332</v>
      </c>
      <c r="K1202" s="472">
        <v>0.44336666666666663</v>
      </c>
      <c r="L1202" s="472">
        <v>0.58906666666666663</v>
      </c>
      <c r="M1202" s="472">
        <v>0.48410000000000003</v>
      </c>
      <c r="N1202" s="471">
        <f t="shared" si="126"/>
        <v>0.47039166666666665</v>
      </c>
      <c r="O1202" s="472">
        <v>0.36503333333333332</v>
      </c>
      <c r="P1202" s="472">
        <v>0.44336666666666663</v>
      </c>
      <c r="Q1202" s="472">
        <v>0.58906666666666663</v>
      </c>
      <c r="R1202" s="472">
        <v>0.48410000000000003</v>
      </c>
      <c r="S1202" s="152">
        <v>0.01</v>
      </c>
      <c r="T1202" s="152">
        <v>0.02</v>
      </c>
      <c r="U1202" s="477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4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5" t="s">
        <v>1599</v>
      </c>
      <c r="D1203" t="s">
        <v>154</v>
      </c>
      <c r="E1203" s="476">
        <v>3</v>
      </c>
      <c r="F1203" s="470">
        <v>28</v>
      </c>
      <c r="G1203">
        <v>1</v>
      </c>
      <c r="H1203">
        <v>1</v>
      </c>
      <c r="I1203" s="471">
        <f t="shared" si="125"/>
        <v>0.47039166666666665</v>
      </c>
      <c r="J1203" s="472">
        <v>0.36503333333333332</v>
      </c>
      <c r="K1203" s="472">
        <v>0.44336666666666663</v>
      </c>
      <c r="L1203" s="472">
        <v>0.58906666666666663</v>
      </c>
      <c r="M1203" s="472">
        <v>0.48410000000000003</v>
      </c>
      <c r="N1203" s="471">
        <f t="shared" si="126"/>
        <v>0.47039166666666665</v>
      </c>
      <c r="O1203" s="472">
        <v>0.36503333333333332</v>
      </c>
      <c r="P1203" s="472">
        <v>0.44336666666666663</v>
      </c>
      <c r="Q1203" s="472">
        <v>0.58906666666666663</v>
      </c>
      <c r="R1203" s="472">
        <v>0.48410000000000003</v>
      </c>
      <c r="S1203" s="152">
        <v>0.01</v>
      </c>
      <c r="T1203" s="152">
        <v>0.02</v>
      </c>
      <c r="U1203" s="477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4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5" t="s">
        <v>1600</v>
      </c>
      <c r="D1204" t="s">
        <v>154</v>
      </c>
      <c r="E1204" s="476">
        <v>3</v>
      </c>
      <c r="F1204" s="470">
        <v>28</v>
      </c>
      <c r="G1204">
        <v>1</v>
      </c>
      <c r="H1204">
        <v>1</v>
      </c>
      <c r="I1204" s="471">
        <f t="shared" si="125"/>
        <v>0.47039166666666665</v>
      </c>
      <c r="J1204" s="472">
        <v>0.36503333333333332</v>
      </c>
      <c r="K1204" s="472">
        <v>0.44336666666666663</v>
      </c>
      <c r="L1204" s="472">
        <v>0.58906666666666663</v>
      </c>
      <c r="M1204" s="472">
        <v>0.48410000000000003</v>
      </c>
      <c r="N1204" s="471">
        <f t="shared" si="126"/>
        <v>0.47039166666666665</v>
      </c>
      <c r="O1204" s="472">
        <v>0.36503333333333332</v>
      </c>
      <c r="P1204" s="472">
        <v>0.44336666666666663</v>
      </c>
      <c r="Q1204" s="472">
        <v>0.58906666666666663</v>
      </c>
      <c r="R1204" s="472">
        <v>0.48410000000000003</v>
      </c>
      <c r="S1204" s="152">
        <v>0.01</v>
      </c>
      <c r="T1204" s="152">
        <v>0.02</v>
      </c>
      <c r="U1204" s="477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4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5" t="s">
        <v>1601</v>
      </c>
      <c r="D1205" t="s">
        <v>154</v>
      </c>
      <c r="E1205" s="476">
        <v>3</v>
      </c>
      <c r="F1205" s="470">
        <v>28</v>
      </c>
      <c r="G1205">
        <v>1</v>
      </c>
      <c r="H1205">
        <v>1</v>
      </c>
      <c r="I1205" s="471">
        <f t="shared" si="125"/>
        <v>0.47039166666666665</v>
      </c>
      <c r="J1205" s="472">
        <v>0.36503333333333332</v>
      </c>
      <c r="K1205" s="472">
        <v>0.44336666666666663</v>
      </c>
      <c r="L1205" s="472">
        <v>0.58906666666666663</v>
      </c>
      <c r="M1205" s="472">
        <v>0.48410000000000003</v>
      </c>
      <c r="N1205" s="471">
        <f t="shared" si="126"/>
        <v>0.47039166666666665</v>
      </c>
      <c r="O1205" s="472">
        <v>0.36503333333333332</v>
      </c>
      <c r="P1205" s="472">
        <v>0.44336666666666663</v>
      </c>
      <c r="Q1205" s="472">
        <v>0.58906666666666663</v>
      </c>
      <c r="R1205" s="472">
        <v>0.48410000000000003</v>
      </c>
      <c r="S1205" s="152">
        <v>0.01</v>
      </c>
      <c r="T1205" s="152">
        <v>0.02</v>
      </c>
      <c r="U1205" s="477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4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5" t="s">
        <v>1602</v>
      </c>
      <c r="D1206" t="s">
        <v>154</v>
      </c>
      <c r="E1206" s="476">
        <v>3</v>
      </c>
      <c r="F1206" s="470">
        <v>29.7</v>
      </c>
      <c r="G1206">
        <v>1</v>
      </c>
      <c r="H1206">
        <v>1</v>
      </c>
      <c r="I1206" s="471">
        <f t="shared" si="125"/>
        <v>0.47039166666666665</v>
      </c>
      <c r="J1206" s="472">
        <v>0.36503333333333332</v>
      </c>
      <c r="K1206" s="472">
        <v>0.44336666666666663</v>
      </c>
      <c r="L1206" s="472">
        <v>0.58906666666666663</v>
      </c>
      <c r="M1206" s="472">
        <v>0.48410000000000003</v>
      </c>
      <c r="N1206" s="471">
        <f t="shared" si="126"/>
        <v>0.47039166666666665</v>
      </c>
      <c r="O1206" s="472">
        <v>0.36503333333333332</v>
      </c>
      <c r="P1206" s="472">
        <v>0.44336666666666663</v>
      </c>
      <c r="Q1206" s="472">
        <v>0.58906666666666663</v>
      </c>
      <c r="R1206" s="472">
        <v>0.48410000000000003</v>
      </c>
      <c r="S1206" s="152">
        <v>0.01</v>
      </c>
      <c r="T1206" s="152">
        <v>0.02</v>
      </c>
      <c r="U1206" s="477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4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5" t="s">
        <v>1603</v>
      </c>
      <c r="D1207" t="s">
        <v>154</v>
      </c>
      <c r="E1207" s="476">
        <v>3</v>
      </c>
      <c r="F1207" s="470">
        <v>28</v>
      </c>
      <c r="G1207">
        <v>1</v>
      </c>
      <c r="H1207">
        <v>1</v>
      </c>
      <c r="I1207" s="471">
        <f t="shared" si="125"/>
        <v>0.47039166666666665</v>
      </c>
      <c r="J1207" s="472">
        <v>0.36503333333333332</v>
      </c>
      <c r="K1207" s="472">
        <v>0.44336666666666663</v>
      </c>
      <c r="L1207" s="472">
        <v>0.58906666666666663</v>
      </c>
      <c r="M1207" s="472">
        <v>0.48410000000000003</v>
      </c>
      <c r="N1207" s="471">
        <f t="shared" si="126"/>
        <v>0.47039166666666665</v>
      </c>
      <c r="O1207" s="472">
        <v>0.36503333333333332</v>
      </c>
      <c r="P1207" s="472">
        <v>0.44336666666666663</v>
      </c>
      <c r="Q1207" s="472">
        <v>0.58906666666666663</v>
      </c>
      <c r="R1207" s="472">
        <v>0.48410000000000003</v>
      </c>
      <c r="S1207" s="152">
        <v>0.01</v>
      </c>
      <c r="T1207" s="152">
        <v>0.02</v>
      </c>
      <c r="U1207" s="477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4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5" t="s">
        <v>1604</v>
      </c>
      <c r="D1208" t="s">
        <v>154</v>
      </c>
      <c r="E1208" s="476">
        <v>3</v>
      </c>
      <c r="F1208" s="470">
        <v>29.7</v>
      </c>
      <c r="G1208">
        <v>1</v>
      </c>
      <c r="H1208">
        <v>1</v>
      </c>
      <c r="I1208" s="471">
        <f t="shared" si="125"/>
        <v>0.47039166666666665</v>
      </c>
      <c r="J1208" s="472">
        <v>0.36503333333333332</v>
      </c>
      <c r="K1208" s="472">
        <v>0.44336666666666663</v>
      </c>
      <c r="L1208" s="472">
        <v>0.58906666666666663</v>
      </c>
      <c r="M1208" s="472">
        <v>0.48410000000000003</v>
      </c>
      <c r="N1208" s="471">
        <f t="shared" si="126"/>
        <v>0.47039166666666665</v>
      </c>
      <c r="O1208" s="472">
        <v>0.36503333333333332</v>
      </c>
      <c r="P1208" s="472">
        <v>0.44336666666666663</v>
      </c>
      <c r="Q1208" s="472">
        <v>0.58906666666666663</v>
      </c>
      <c r="R1208" s="472">
        <v>0.48410000000000003</v>
      </c>
      <c r="S1208" s="152">
        <v>0.01</v>
      </c>
      <c r="T1208" s="152">
        <v>0.02</v>
      </c>
      <c r="U1208" s="477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4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5" t="s">
        <v>1605</v>
      </c>
      <c r="D1209" t="s">
        <v>154</v>
      </c>
      <c r="E1209" s="476">
        <v>3</v>
      </c>
      <c r="F1209" s="470">
        <v>29.7</v>
      </c>
      <c r="G1209">
        <v>1</v>
      </c>
      <c r="H1209">
        <v>1</v>
      </c>
      <c r="I1209" s="471">
        <f t="shared" si="125"/>
        <v>0.47039166666666665</v>
      </c>
      <c r="J1209" s="472">
        <v>0.36503333333333332</v>
      </c>
      <c r="K1209" s="472">
        <v>0.44336666666666663</v>
      </c>
      <c r="L1209" s="472">
        <v>0.58906666666666663</v>
      </c>
      <c r="M1209" s="472">
        <v>0.48410000000000003</v>
      </c>
      <c r="N1209" s="471">
        <f t="shared" si="126"/>
        <v>0.47039166666666665</v>
      </c>
      <c r="O1209" s="472">
        <v>0.36503333333333332</v>
      </c>
      <c r="P1209" s="472">
        <v>0.44336666666666663</v>
      </c>
      <c r="Q1209" s="472">
        <v>0.58906666666666663</v>
      </c>
      <c r="R1209" s="472">
        <v>0.48410000000000003</v>
      </c>
      <c r="S1209" s="152">
        <v>0.01</v>
      </c>
      <c r="T1209" s="152">
        <v>0.02</v>
      </c>
      <c r="U1209" s="477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4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5" t="s">
        <v>1606</v>
      </c>
      <c r="D1210" t="s">
        <v>154</v>
      </c>
      <c r="E1210" s="476">
        <v>3</v>
      </c>
      <c r="F1210" s="470">
        <v>29.7</v>
      </c>
      <c r="G1210">
        <v>1</v>
      </c>
      <c r="H1210">
        <v>1</v>
      </c>
      <c r="I1210" s="471">
        <f t="shared" si="125"/>
        <v>0.47039166666666665</v>
      </c>
      <c r="J1210" s="472">
        <v>0.36503333333333332</v>
      </c>
      <c r="K1210" s="472">
        <v>0.44336666666666663</v>
      </c>
      <c r="L1210" s="472">
        <v>0.58906666666666663</v>
      </c>
      <c r="M1210" s="472">
        <v>0.48410000000000003</v>
      </c>
      <c r="N1210" s="471">
        <f t="shared" si="126"/>
        <v>0.47039166666666665</v>
      </c>
      <c r="O1210" s="472">
        <v>0.36503333333333332</v>
      </c>
      <c r="P1210" s="472">
        <v>0.44336666666666663</v>
      </c>
      <c r="Q1210" s="472">
        <v>0.58906666666666663</v>
      </c>
      <c r="R1210" s="472">
        <v>0.48410000000000003</v>
      </c>
      <c r="S1210" s="152">
        <v>0.01</v>
      </c>
      <c r="T1210" s="152">
        <v>0.02</v>
      </c>
      <c r="U1210" s="477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4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5" t="s">
        <v>1607</v>
      </c>
      <c r="D1211" t="s">
        <v>154</v>
      </c>
      <c r="E1211" s="476">
        <v>3</v>
      </c>
      <c r="F1211" s="470">
        <v>28</v>
      </c>
      <c r="G1211">
        <v>1</v>
      </c>
      <c r="H1211">
        <v>1</v>
      </c>
      <c r="I1211" s="471">
        <f t="shared" si="125"/>
        <v>0.47039166666666665</v>
      </c>
      <c r="J1211" s="472">
        <v>0.36503333333333332</v>
      </c>
      <c r="K1211" s="472">
        <v>0.44336666666666663</v>
      </c>
      <c r="L1211" s="472">
        <v>0.58906666666666663</v>
      </c>
      <c r="M1211" s="472">
        <v>0.48410000000000003</v>
      </c>
      <c r="N1211" s="471">
        <f t="shared" si="126"/>
        <v>0.47039166666666665</v>
      </c>
      <c r="O1211" s="472">
        <v>0.36503333333333332</v>
      </c>
      <c r="P1211" s="472">
        <v>0.44336666666666663</v>
      </c>
      <c r="Q1211" s="472">
        <v>0.58906666666666663</v>
      </c>
      <c r="R1211" s="472">
        <v>0.48410000000000003</v>
      </c>
      <c r="S1211" s="152">
        <v>0.01</v>
      </c>
      <c r="T1211" s="152">
        <v>0.02</v>
      </c>
      <c r="U1211" s="477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4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5" t="s">
        <v>1608</v>
      </c>
      <c r="D1212" t="s">
        <v>154</v>
      </c>
      <c r="E1212" s="476">
        <v>3</v>
      </c>
      <c r="F1212" s="470">
        <v>18.399999999999999</v>
      </c>
      <c r="G1212">
        <v>1</v>
      </c>
      <c r="H1212">
        <v>1</v>
      </c>
      <c r="I1212" s="471">
        <f t="shared" si="125"/>
        <v>0.47039166666666665</v>
      </c>
      <c r="J1212" s="472">
        <v>0.36503333333333332</v>
      </c>
      <c r="K1212" s="472">
        <v>0.44336666666666663</v>
      </c>
      <c r="L1212" s="472">
        <v>0.58906666666666663</v>
      </c>
      <c r="M1212" s="472">
        <v>0.48410000000000003</v>
      </c>
      <c r="N1212" s="471">
        <f t="shared" si="126"/>
        <v>0.47039166666666665</v>
      </c>
      <c r="O1212" s="472">
        <v>0.36503333333333332</v>
      </c>
      <c r="P1212" s="472">
        <v>0.44336666666666663</v>
      </c>
      <c r="Q1212" s="472">
        <v>0.58906666666666663</v>
      </c>
      <c r="R1212" s="472">
        <v>0.48410000000000003</v>
      </c>
      <c r="S1212" s="152">
        <v>0.01</v>
      </c>
      <c r="T1212" s="152">
        <v>0.02</v>
      </c>
      <c r="U1212" s="477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4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5" t="s">
        <v>1609</v>
      </c>
      <c r="D1213" t="s">
        <v>154</v>
      </c>
      <c r="E1213" s="476">
        <v>3</v>
      </c>
      <c r="F1213" s="470">
        <v>27.6</v>
      </c>
      <c r="G1213">
        <v>1</v>
      </c>
      <c r="H1213">
        <v>1</v>
      </c>
      <c r="I1213" s="471">
        <f t="shared" si="125"/>
        <v>0.47039166666666665</v>
      </c>
      <c r="J1213" s="472">
        <v>0.36503333333333332</v>
      </c>
      <c r="K1213" s="472">
        <v>0.44336666666666663</v>
      </c>
      <c r="L1213" s="472">
        <v>0.58906666666666663</v>
      </c>
      <c r="M1213" s="472">
        <v>0.48410000000000003</v>
      </c>
      <c r="N1213" s="471">
        <f t="shared" si="126"/>
        <v>0.47039166666666665</v>
      </c>
      <c r="O1213" s="472">
        <v>0.36503333333333332</v>
      </c>
      <c r="P1213" s="472">
        <v>0.44336666666666663</v>
      </c>
      <c r="Q1213" s="472">
        <v>0.58906666666666663</v>
      </c>
      <c r="R1213" s="472">
        <v>0.48410000000000003</v>
      </c>
      <c r="S1213" s="152">
        <v>0.01</v>
      </c>
      <c r="T1213" s="152">
        <v>0.02</v>
      </c>
      <c r="U1213" s="477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4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5" t="s">
        <v>1610</v>
      </c>
      <c r="D1214" t="s">
        <v>154</v>
      </c>
      <c r="E1214" s="476">
        <v>3</v>
      </c>
      <c r="F1214" s="470">
        <v>29.6</v>
      </c>
      <c r="G1214">
        <v>1</v>
      </c>
      <c r="H1214">
        <v>1</v>
      </c>
      <c r="I1214" s="471">
        <f t="shared" si="125"/>
        <v>0.47039166666666665</v>
      </c>
      <c r="J1214" s="472">
        <v>0.36503333333333332</v>
      </c>
      <c r="K1214" s="472">
        <v>0.44336666666666663</v>
      </c>
      <c r="L1214" s="472">
        <v>0.58906666666666663</v>
      </c>
      <c r="M1214" s="472">
        <v>0.48410000000000003</v>
      </c>
      <c r="N1214" s="471">
        <f t="shared" si="126"/>
        <v>0.47039166666666665</v>
      </c>
      <c r="O1214" s="472">
        <v>0.36503333333333332</v>
      </c>
      <c r="P1214" s="472">
        <v>0.44336666666666663</v>
      </c>
      <c r="Q1214" s="472">
        <v>0.58906666666666663</v>
      </c>
      <c r="R1214" s="472">
        <v>0.48410000000000003</v>
      </c>
      <c r="S1214" s="152">
        <v>0.01</v>
      </c>
      <c r="T1214" s="152">
        <v>0.02</v>
      </c>
      <c r="U1214" s="477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4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5" t="s">
        <v>1611</v>
      </c>
      <c r="D1215" t="s">
        <v>154</v>
      </c>
      <c r="E1215" s="476">
        <v>3</v>
      </c>
      <c r="F1215" s="470">
        <v>28.9</v>
      </c>
      <c r="G1215">
        <v>1</v>
      </c>
      <c r="H1215">
        <v>1</v>
      </c>
      <c r="I1215" s="471">
        <f t="shared" si="125"/>
        <v>0.47039166666666665</v>
      </c>
      <c r="J1215" s="472">
        <v>0.36503333333333332</v>
      </c>
      <c r="K1215" s="472">
        <v>0.44336666666666663</v>
      </c>
      <c r="L1215" s="472">
        <v>0.58906666666666663</v>
      </c>
      <c r="M1215" s="472">
        <v>0.48410000000000003</v>
      </c>
      <c r="N1215" s="471">
        <f t="shared" si="126"/>
        <v>0.47039166666666665</v>
      </c>
      <c r="O1215" s="472">
        <v>0.36503333333333332</v>
      </c>
      <c r="P1215" s="472">
        <v>0.44336666666666663</v>
      </c>
      <c r="Q1215" s="472">
        <v>0.58906666666666663</v>
      </c>
      <c r="R1215" s="472">
        <v>0.48410000000000003</v>
      </c>
      <c r="S1215" s="152">
        <v>0.01</v>
      </c>
      <c r="T1215" s="152">
        <v>0.02</v>
      </c>
      <c r="U1215" s="477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4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5" t="s">
        <v>1612</v>
      </c>
      <c r="D1216" t="s">
        <v>154</v>
      </c>
      <c r="E1216" s="476">
        <v>3</v>
      </c>
      <c r="F1216" s="470">
        <v>29.6</v>
      </c>
      <c r="G1216">
        <v>1</v>
      </c>
      <c r="H1216">
        <v>1</v>
      </c>
      <c r="I1216" s="471">
        <f t="shared" si="125"/>
        <v>0.47039166666666665</v>
      </c>
      <c r="J1216" s="472">
        <v>0.36503333333333332</v>
      </c>
      <c r="K1216" s="472">
        <v>0.44336666666666663</v>
      </c>
      <c r="L1216" s="472">
        <v>0.58906666666666663</v>
      </c>
      <c r="M1216" s="472">
        <v>0.48410000000000003</v>
      </c>
      <c r="N1216" s="471">
        <f t="shared" si="126"/>
        <v>0.47039166666666665</v>
      </c>
      <c r="O1216" s="472">
        <v>0.36503333333333332</v>
      </c>
      <c r="P1216" s="472">
        <v>0.44336666666666663</v>
      </c>
      <c r="Q1216" s="472">
        <v>0.58906666666666663</v>
      </c>
      <c r="R1216" s="472">
        <v>0.48410000000000003</v>
      </c>
      <c r="S1216" s="152">
        <v>0.01</v>
      </c>
      <c r="T1216" s="152">
        <v>0.02</v>
      </c>
      <c r="U1216" s="477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4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5" t="s">
        <v>1613</v>
      </c>
      <c r="D1217" t="s">
        <v>154</v>
      </c>
      <c r="E1217" s="476">
        <v>3</v>
      </c>
      <c r="F1217" s="470">
        <v>29.9</v>
      </c>
      <c r="G1217">
        <v>1</v>
      </c>
      <c r="H1217">
        <v>1</v>
      </c>
      <c r="I1217" s="471">
        <f t="shared" si="125"/>
        <v>0.47039166666666665</v>
      </c>
      <c r="J1217" s="472">
        <v>0.36503333333333332</v>
      </c>
      <c r="K1217" s="472">
        <v>0.44336666666666663</v>
      </c>
      <c r="L1217" s="472">
        <v>0.58906666666666663</v>
      </c>
      <c r="M1217" s="472">
        <v>0.48410000000000003</v>
      </c>
      <c r="N1217" s="471">
        <f t="shared" si="126"/>
        <v>0.47039166666666665</v>
      </c>
      <c r="O1217" s="472">
        <v>0.36503333333333332</v>
      </c>
      <c r="P1217" s="472">
        <v>0.44336666666666663</v>
      </c>
      <c r="Q1217" s="472">
        <v>0.58906666666666663</v>
      </c>
      <c r="R1217" s="472">
        <v>0.48410000000000003</v>
      </c>
      <c r="S1217" s="152">
        <v>0.01</v>
      </c>
      <c r="T1217" s="152">
        <v>0.02</v>
      </c>
      <c r="U1217" s="477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4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5" t="s">
        <v>1614</v>
      </c>
      <c r="D1218" t="s">
        <v>154</v>
      </c>
      <c r="E1218" s="476">
        <v>3</v>
      </c>
      <c r="F1218" s="470">
        <v>18.399999999999999</v>
      </c>
      <c r="G1218">
        <v>1</v>
      </c>
      <c r="H1218">
        <v>1</v>
      </c>
      <c r="I1218" s="471">
        <f t="shared" ref="I1218:I1281" si="133">AVERAGE(J1218:M1218)</f>
        <v>0.47039166666666665</v>
      </c>
      <c r="J1218" s="472">
        <v>0.36503333333333332</v>
      </c>
      <c r="K1218" s="472">
        <v>0.44336666666666663</v>
      </c>
      <c r="L1218" s="472">
        <v>0.58906666666666663</v>
      </c>
      <c r="M1218" s="472">
        <v>0.48410000000000003</v>
      </c>
      <c r="N1218" s="471">
        <f t="shared" ref="N1218:N1281" si="134">AVERAGE(O1218:R1218)</f>
        <v>0.47039166666666665</v>
      </c>
      <c r="O1218" s="472">
        <v>0.36503333333333332</v>
      </c>
      <c r="P1218" s="472">
        <v>0.44336666666666663</v>
      </c>
      <c r="Q1218" s="472">
        <v>0.58906666666666663</v>
      </c>
      <c r="R1218" s="472">
        <v>0.48410000000000003</v>
      </c>
      <c r="S1218" s="152">
        <v>0.01</v>
      </c>
      <c r="T1218" s="152">
        <v>0.02</v>
      </c>
      <c r="U1218" s="477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4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5" t="s">
        <v>1615</v>
      </c>
      <c r="D1219" t="s">
        <v>154</v>
      </c>
      <c r="E1219" s="476">
        <v>3</v>
      </c>
      <c r="F1219" s="470">
        <v>18.399999999999999</v>
      </c>
      <c r="G1219">
        <v>1</v>
      </c>
      <c r="H1219">
        <v>1</v>
      </c>
      <c r="I1219" s="471">
        <f t="shared" si="133"/>
        <v>0.47039166666666665</v>
      </c>
      <c r="J1219" s="472">
        <v>0.36503333333333332</v>
      </c>
      <c r="K1219" s="472">
        <v>0.44336666666666663</v>
      </c>
      <c r="L1219" s="472">
        <v>0.58906666666666663</v>
      </c>
      <c r="M1219" s="472">
        <v>0.48410000000000003</v>
      </c>
      <c r="N1219" s="471">
        <f t="shared" si="134"/>
        <v>0.47039166666666665</v>
      </c>
      <c r="O1219" s="472">
        <v>0.36503333333333332</v>
      </c>
      <c r="P1219" s="472">
        <v>0.44336666666666663</v>
      </c>
      <c r="Q1219" s="472">
        <v>0.58906666666666663</v>
      </c>
      <c r="R1219" s="472">
        <v>0.48410000000000003</v>
      </c>
      <c r="S1219" s="152">
        <v>0.01</v>
      </c>
      <c r="T1219" s="152">
        <v>0.02</v>
      </c>
      <c r="U1219" s="477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4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5" t="s">
        <v>1616</v>
      </c>
      <c r="D1220" t="s">
        <v>154</v>
      </c>
      <c r="E1220" s="476">
        <v>3</v>
      </c>
      <c r="F1220" s="470">
        <v>18.899999999999999</v>
      </c>
      <c r="G1220">
        <v>1</v>
      </c>
      <c r="H1220">
        <v>1</v>
      </c>
      <c r="I1220" s="471">
        <f t="shared" si="133"/>
        <v>0.47039166666666665</v>
      </c>
      <c r="J1220" s="472">
        <v>0.36503333333333332</v>
      </c>
      <c r="K1220" s="472">
        <v>0.44336666666666663</v>
      </c>
      <c r="L1220" s="472">
        <v>0.58906666666666663</v>
      </c>
      <c r="M1220" s="472">
        <v>0.48410000000000003</v>
      </c>
      <c r="N1220" s="471">
        <f t="shared" si="134"/>
        <v>0.47039166666666665</v>
      </c>
      <c r="O1220" s="472">
        <v>0.36503333333333332</v>
      </c>
      <c r="P1220" s="472">
        <v>0.44336666666666663</v>
      </c>
      <c r="Q1220" s="472">
        <v>0.58906666666666663</v>
      </c>
      <c r="R1220" s="472">
        <v>0.48410000000000003</v>
      </c>
      <c r="S1220" s="152">
        <v>0.01</v>
      </c>
      <c r="T1220" s="152">
        <v>0.02</v>
      </c>
      <c r="U1220" s="477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4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5" t="s">
        <v>1617</v>
      </c>
      <c r="D1221" t="s">
        <v>154</v>
      </c>
      <c r="E1221" s="476">
        <v>3</v>
      </c>
      <c r="F1221" s="470">
        <v>10.5</v>
      </c>
      <c r="G1221">
        <v>1</v>
      </c>
      <c r="H1221">
        <v>1</v>
      </c>
      <c r="I1221" s="471">
        <f t="shared" si="133"/>
        <v>0.47039166666666665</v>
      </c>
      <c r="J1221" s="472">
        <v>0.36503333333333332</v>
      </c>
      <c r="K1221" s="472">
        <v>0.44336666666666663</v>
      </c>
      <c r="L1221" s="472">
        <v>0.58906666666666663</v>
      </c>
      <c r="M1221" s="472">
        <v>0.48410000000000003</v>
      </c>
      <c r="N1221" s="471">
        <f t="shared" si="134"/>
        <v>0.47039166666666665</v>
      </c>
      <c r="O1221" s="472">
        <v>0.36503333333333332</v>
      </c>
      <c r="P1221" s="472">
        <v>0.44336666666666663</v>
      </c>
      <c r="Q1221" s="472">
        <v>0.58906666666666663</v>
      </c>
      <c r="R1221" s="472">
        <v>0.48410000000000003</v>
      </c>
      <c r="S1221" s="152">
        <v>0.01</v>
      </c>
      <c r="T1221" s="152">
        <v>0.02</v>
      </c>
      <c r="U1221" s="477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4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5" t="s">
        <v>1618</v>
      </c>
      <c r="D1222" t="s">
        <v>154</v>
      </c>
      <c r="E1222" s="476">
        <v>3</v>
      </c>
      <c r="F1222" s="470">
        <v>25.3</v>
      </c>
      <c r="G1222">
        <v>1</v>
      </c>
      <c r="H1222">
        <v>1</v>
      </c>
      <c r="I1222" s="471">
        <f t="shared" si="133"/>
        <v>0.47039166666666665</v>
      </c>
      <c r="J1222" s="472">
        <v>0.36503333333333332</v>
      </c>
      <c r="K1222" s="472">
        <v>0.44336666666666663</v>
      </c>
      <c r="L1222" s="472">
        <v>0.58906666666666663</v>
      </c>
      <c r="M1222" s="472">
        <v>0.48410000000000003</v>
      </c>
      <c r="N1222" s="471">
        <f t="shared" si="134"/>
        <v>0.47039166666666665</v>
      </c>
      <c r="O1222" s="472">
        <v>0.36503333333333332</v>
      </c>
      <c r="P1222" s="472">
        <v>0.44336666666666663</v>
      </c>
      <c r="Q1222" s="472">
        <v>0.58906666666666663</v>
      </c>
      <c r="R1222" s="472">
        <v>0.48410000000000003</v>
      </c>
      <c r="S1222" s="152">
        <v>0.01</v>
      </c>
      <c r="T1222" s="152">
        <v>0.02</v>
      </c>
      <c r="U1222" s="477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4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5" t="s">
        <v>1619</v>
      </c>
      <c r="D1223" t="s">
        <v>154</v>
      </c>
      <c r="E1223" s="476">
        <v>3</v>
      </c>
      <c r="F1223" s="470">
        <v>25.3</v>
      </c>
      <c r="G1223">
        <v>1</v>
      </c>
      <c r="H1223">
        <v>1</v>
      </c>
      <c r="I1223" s="471">
        <f t="shared" si="133"/>
        <v>0.47039166666666665</v>
      </c>
      <c r="J1223" s="472">
        <v>0.36503333333333332</v>
      </c>
      <c r="K1223" s="472">
        <v>0.44336666666666663</v>
      </c>
      <c r="L1223" s="472">
        <v>0.58906666666666663</v>
      </c>
      <c r="M1223" s="472">
        <v>0.48410000000000003</v>
      </c>
      <c r="N1223" s="471">
        <f t="shared" si="134"/>
        <v>0.47039166666666665</v>
      </c>
      <c r="O1223" s="472">
        <v>0.36503333333333332</v>
      </c>
      <c r="P1223" s="472">
        <v>0.44336666666666663</v>
      </c>
      <c r="Q1223" s="472">
        <v>0.58906666666666663</v>
      </c>
      <c r="R1223" s="472">
        <v>0.48410000000000003</v>
      </c>
      <c r="S1223" s="152">
        <v>0.01</v>
      </c>
      <c r="T1223" s="152">
        <v>0.02</v>
      </c>
      <c r="U1223" s="477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4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5" t="s">
        <v>1620</v>
      </c>
      <c r="D1224" t="s">
        <v>154</v>
      </c>
      <c r="E1224" s="476">
        <v>3</v>
      </c>
      <c r="F1224" s="470">
        <v>29.9</v>
      </c>
      <c r="G1224">
        <v>1</v>
      </c>
      <c r="H1224">
        <v>1</v>
      </c>
      <c r="I1224" s="471">
        <f t="shared" si="133"/>
        <v>0.47039166666666665</v>
      </c>
      <c r="J1224" s="472">
        <v>0.36503333333333332</v>
      </c>
      <c r="K1224" s="472">
        <v>0.44336666666666663</v>
      </c>
      <c r="L1224" s="472">
        <v>0.58906666666666663</v>
      </c>
      <c r="M1224" s="472">
        <v>0.48410000000000003</v>
      </c>
      <c r="N1224" s="471">
        <f t="shared" si="134"/>
        <v>0.47039166666666665</v>
      </c>
      <c r="O1224" s="472">
        <v>0.36503333333333332</v>
      </c>
      <c r="P1224" s="472">
        <v>0.44336666666666663</v>
      </c>
      <c r="Q1224" s="472">
        <v>0.58906666666666663</v>
      </c>
      <c r="R1224" s="472">
        <v>0.48410000000000003</v>
      </c>
      <c r="S1224" s="152">
        <v>0.01</v>
      </c>
      <c r="T1224" s="152">
        <v>0.02</v>
      </c>
      <c r="U1224" s="477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4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5" t="s">
        <v>1621</v>
      </c>
      <c r="D1225" t="s">
        <v>154</v>
      </c>
      <c r="E1225" s="476">
        <v>3</v>
      </c>
      <c r="F1225" s="470">
        <v>29.9</v>
      </c>
      <c r="G1225">
        <v>1</v>
      </c>
      <c r="H1225">
        <v>1</v>
      </c>
      <c r="I1225" s="471">
        <f t="shared" si="133"/>
        <v>0.47039166666666665</v>
      </c>
      <c r="J1225" s="472">
        <v>0.36503333333333332</v>
      </c>
      <c r="K1225" s="472">
        <v>0.44336666666666663</v>
      </c>
      <c r="L1225" s="472">
        <v>0.58906666666666663</v>
      </c>
      <c r="M1225" s="472">
        <v>0.48410000000000003</v>
      </c>
      <c r="N1225" s="471">
        <f t="shared" si="134"/>
        <v>0.47039166666666665</v>
      </c>
      <c r="O1225" s="472">
        <v>0.36503333333333332</v>
      </c>
      <c r="P1225" s="472">
        <v>0.44336666666666663</v>
      </c>
      <c r="Q1225" s="472">
        <v>0.58906666666666663</v>
      </c>
      <c r="R1225" s="472">
        <v>0.48410000000000003</v>
      </c>
      <c r="S1225" s="152">
        <v>0.01</v>
      </c>
      <c r="T1225" s="152">
        <v>0.02</v>
      </c>
      <c r="U1225" s="477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4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5" t="s">
        <v>1622</v>
      </c>
      <c r="D1226" t="s">
        <v>154</v>
      </c>
      <c r="E1226" s="476">
        <v>3</v>
      </c>
      <c r="F1226" s="470">
        <v>27.6</v>
      </c>
      <c r="G1226">
        <v>1</v>
      </c>
      <c r="H1226">
        <v>1</v>
      </c>
      <c r="I1226" s="471">
        <f t="shared" si="133"/>
        <v>0.47039166666666665</v>
      </c>
      <c r="J1226" s="472">
        <v>0.36503333333333332</v>
      </c>
      <c r="K1226" s="472">
        <v>0.44336666666666663</v>
      </c>
      <c r="L1226" s="472">
        <v>0.58906666666666663</v>
      </c>
      <c r="M1226" s="472">
        <v>0.48410000000000003</v>
      </c>
      <c r="N1226" s="471">
        <f t="shared" si="134"/>
        <v>0.47039166666666665</v>
      </c>
      <c r="O1226" s="472">
        <v>0.36503333333333332</v>
      </c>
      <c r="P1226" s="472">
        <v>0.44336666666666663</v>
      </c>
      <c r="Q1226" s="472">
        <v>0.58906666666666663</v>
      </c>
      <c r="R1226" s="472">
        <v>0.48410000000000003</v>
      </c>
      <c r="S1226" s="152">
        <v>0.01</v>
      </c>
      <c r="T1226" s="152">
        <v>0.02</v>
      </c>
      <c r="U1226" s="477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4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5" t="s">
        <v>1623</v>
      </c>
      <c r="D1227" t="s">
        <v>154</v>
      </c>
      <c r="E1227" s="476">
        <v>3</v>
      </c>
      <c r="F1227" s="470">
        <v>30</v>
      </c>
      <c r="G1227">
        <v>1</v>
      </c>
      <c r="H1227">
        <v>1</v>
      </c>
      <c r="I1227" s="471">
        <f t="shared" si="133"/>
        <v>0.47039166666666665</v>
      </c>
      <c r="J1227" s="472">
        <v>0.36503333333333332</v>
      </c>
      <c r="K1227" s="472">
        <v>0.44336666666666663</v>
      </c>
      <c r="L1227" s="472">
        <v>0.58906666666666663</v>
      </c>
      <c r="M1227" s="472">
        <v>0.48410000000000003</v>
      </c>
      <c r="N1227" s="471">
        <f t="shared" si="134"/>
        <v>0.47039166666666665</v>
      </c>
      <c r="O1227" s="472">
        <v>0.36503333333333332</v>
      </c>
      <c r="P1227" s="472">
        <v>0.44336666666666663</v>
      </c>
      <c r="Q1227" s="472">
        <v>0.58906666666666663</v>
      </c>
      <c r="R1227" s="472">
        <v>0.48410000000000003</v>
      </c>
      <c r="S1227" s="152">
        <v>0.01</v>
      </c>
      <c r="T1227" s="152">
        <v>0.02</v>
      </c>
      <c r="U1227" s="477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4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5" t="s">
        <v>1624</v>
      </c>
      <c r="D1228" t="s">
        <v>154</v>
      </c>
      <c r="E1228" s="476">
        <v>3</v>
      </c>
      <c r="F1228" s="470">
        <v>30</v>
      </c>
      <c r="G1228">
        <v>1</v>
      </c>
      <c r="H1228">
        <v>1</v>
      </c>
      <c r="I1228" s="471">
        <f t="shared" si="133"/>
        <v>0.47039166666666665</v>
      </c>
      <c r="J1228" s="472">
        <v>0.36503333333333332</v>
      </c>
      <c r="K1228" s="472">
        <v>0.44336666666666663</v>
      </c>
      <c r="L1228" s="472">
        <v>0.58906666666666663</v>
      </c>
      <c r="M1228" s="472">
        <v>0.48410000000000003</v>
      </c>
      <c r="N1228" s="471">
        <f t="shared" si="134"/>
        <v>0.47039166666666665</v>
      </c>
      <c r="O1228" s="472">
        <v>0.36503333333333332</v>
      </c>
      <c r="P1228" s="472">
        <v>0.44336666666666663</v>
      </c>
      <c r="Q1228" s="472">
        <v>0.58906666666666663</v>
      </c>
      <c r="R1228" s="472">
        <v>0.48410000000000003</v>
      </c>
      <c r="S1228" s="152">
        <v>0.01</v>
      </c>
      <c r="T1228" s="152">
        <v>0.02</v>
      </c>
      <c r="U1228" s="477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4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5" t="s">
        <v>1625</v>
      </c>
      <c r="D1229" t="s">
        <v>154</v>
      </c>
      <c r="E1229" s="476">
        <v>3</v>
      </c>
      <c r="F1229" s="470">
        <v>30</v>
      </c>
      <c r="G1229">
        <v>1</v>
      </c>
      <c r="H1229">
        <v>1</v>
      </c>
      <c r="I1229" s="471">
        <f t="shared" si="133"/>
        <v>0.47039166666666665</v>
      </c>
      <c r="J1229" s="472">
        <v>0.36503333333333332</v>
      </c>
      <c r="K1229" s="472">
        <v>0.44336666666666663</v>
      </c>
      <c r="L1229" s="472">
        <v>0.58906666666666663</v>
      </c>
      <c r="M1229" s="472">
        <v>0.48410000000000003</v>
      </c>
      <c r="N1229" s="471">
        <f t="shared" si="134"/>
        <v>0.47039166666666665</v>
      </c>
      <c r="O1229" s="472">
        <v>0.36503333333333332</v>
      </c>
      <c r="P1229" s="472">
        <v>0.44336666666666663</v>
      </c>
      <c r="Q1229" s="472">
        <v>0.58906666666666663</v>
      </c>
      <c r="R1229" s="472">
        <v>0.48410000000000003</v>
      </c>
      <c r="S1229" s="152">
        <v>0.01</v>
      </c>
      <c r="T1229" s="152">
        <v>0.02</v>
      </c>
      <c r="U1229" s="477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4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5" t="s">
        <v>1626</v>
      </c>
      <c r="D1230" t="s">
        <v>154</v>
      </c>
      <c r="E1230" s="476">
        <v>3</v>
      </c>
      <c r="F1230" s="470">
        <v>30</v>
      </c>
      <c r="G1230">
        <v>1</v>
      </c>
      <c r="H1230">
        <v>1</v>
      </c>
      <c r="I1230" s="471">
        <f t="shared" si="133"/>
        <v>0.47039166666666665</v>
      </c>
      <c r="J1230" s="472">
        <v>0.36503333333333332</v>
      </c>
      <c r="K1230" s="472">
        <v>0.44336666666666663</v>
      </c>
      <c r="L1230" s="472">
        <v>0.58906666666666663</v>
      </c>
      <c r="M1230" s="472">
        <v>0.48410000000000003</v>
      </c>
      <c r="N1230" s="471">
        <f t="shared" si="134"/>
        <v>0.47039166666666665</v>
      </c>
      <c r="O1230" s="472">
        <v>0.36503333333333332</v>
      </c>
      <c r="P1230" s="472">
        <v>0.44336666666666663</v>
      </c>
      <c r="Q1230" s="472">
        <v>0.58906666666666663</v>
      </c>
      <c r="R1230" s="472">
        <v>0.48410000000000003</v>
      </c>
      <c r="S1230" s="152">
        <v>0.01</v>
      </c>
      <c r="T1230" s="152">
        <v>0.02</v>
      </c>
      <c r="U1230" s="477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4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5" t="s">
        <v>1627</v>
      </c>
      <c r="D1231" t="s">
        <v>154</v>
      </c>
      <c r="E1231" s="476">
        <v>3</v>
      </c>
      <c r="F1231" s="470">
        <v>18.899999999999999</v>
      </c>
      <c r="G1231">
        <v>1</v>
      </c>
      <c r="H1231">
        <v>1</v>
      </c>
      <c r="I1231" s="471">
        <f t="shared" si="133"/>
        <v>0.47039166666666665</v>
      </c>
      <c r="J1231" s="472">
        <v>0.36503333333333332</v>
      </c>
      <c r="K1231" s="472">
        <v>0.44336666666666663</v>
      </c>
      <c r="L1231" s="472">
        <v>0.58906666666666663</v>
      </c>
      <c r="M1231" s="472">
        <v>0.48410000000000003</v>
      </c>
      <c r="N1231" s="471">
        <f t="shared" si="134"/>
        <v>0.47039166666666665</v>
      </c>
      <c r="O1231" s="472">
        <v>0.36503333333333332</v>
      </c>
      <c r="P1231" s="472">
        <v>0.44336666666666663</v>
      </c>
      <c r="Q1231" s="472">
        <v>0.58906666666666663</v>
      </c>
      <c r="R1231" s="472">
        <v>0.48410000000000003</v>
      </c>
      <c r="S1231" s="152">
        <v>0.01</v>
      </c>
      <c r="T1231" s="152">
        <v>0.02</v>
      </c>
      <c r="U1231" s="477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4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5" t="s">
        <v>1628</v>
      </c>
      <c r="D1232" t="s">
        <v>154</v>
      </c>
      <c r="E1232" s="476">
        <v>3</v>
      </c>
      <c r="F1232" s="470">
        <v>2.0999999999999996</v>
      </c>
      <c r="G1232">
        <v>1</v>
      </c>
      <c r="H1232">
        <v>1</v>
      </c>
      <c r="I1232" s="471">
        <f t="shared" si="133"/>
        <v>0.47039166666666665</v>
      </c>
      <c r="J1232" s="472">
        <v>0.36503333333333332</v>
      </c>
      <c r="K1232" s="472">
        <v>0.44336666666666663</v>
      </c>
      <c r="L1232" s="472">
        <v>0.58906666666666663</v>
      </c>
      <c r="M1232" s="472">
        <v>0.48410000000000003</v>
      </c>
      <c r="N1232" s="471">
        <f t="shared" si="134"/>
        <v>0.47039166666666665</v>
      </c>
      <c r="O1232" s="472">
        <v>0.36503333333333332</v>
      </c>
      <c r="P1232" s="472">
        <v>0.44336666666666663</v>
      </c>
      <c r="Q1232" s="472">
        <v>0.58906666666666663</v>
      </c>
      <c r="R1232" s="472">
        <v>0.48410000000000003</v>
      </c>
      <c r="S1232" s="152">
        <v>0.01</v>
      </c>
      <c r="T1232" s="152">
        <v>0.02</v>
      </c>
      <c r="U1232" s="477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4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5" t="s">
        <v>1629</v>
      </c>
      <c r="D1233" t="s">
        <v>154</v>
      </c>
      <c r="E1233" s="476">
        <v>3</v>
      </c>
      <c r="F1233" s="470">
        <v>4.2</v>
      </c>
      <c r="G1233">
        <v>1</v>
      </c>
      <c r="H1233">
        <v>1</v>
      </c>
      <c r="I1233" s="471">
        <f t="shared" si="133"/>
        <v>0.47039166666666665</v>
      </c>
      <c r="J1233" s="472">
        <v>0.36503333333333332</v>
      </c>
      <c r="K1233" s="472">
        <v>0.44336666666666663</v>
      </c>
      <c r="L1233" s="472">
        <v>0.58906666666666663</v>
      </c>
      <c r="M1233" s="472">
        <v>0.48410000000000003</v>
      </c>
      <c r="N1233" s="471">
        <f t="shared" si="134"/>
        <v>0.47039166666666665</v>
      </c>
      <c r="O1233" s="472">
        <v>0.36503333333333332</v>
      </c>
      <c r="P1233" s="472">
        <v>0.44336666666666663</v>
      </c>
      <c r="Q1233" s="472">
        <v>0.58906666666666663</v>
      </c>
      <c r="R1233" s="472">
        <v>0.48410000000000003</v>
      </c>
      <c r="S1233" s="152">
        <v>0.01</v>
      </c>
      <c r="T1233" s="152">
        <v>0.02</v>
      </c>
      <c r="U1233" s="477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4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5" t="s">
        <v>1630</v>
      </c>
      <c r="D1234" t="s">
        <v>154</v>
      </c>
      <c r="E1234" s="476">
        <v>3</v>
      </c>
      <c r="F1234" s="470">
        <v>4.2</v>
      </c>
      <c r="G1234">
        <v>1</v>
      </c>
      <c r="H1234">
        <v>1</v>
      </c>
      <c r="I1234" s="471">
        <f t="shared" si="133"/>
        <v>0.47039166666666665</v>
      </c>
      <c r="J1234" s="472">
        <v>0.36503333333333332</v>
      </c>
      <c r="K1234" s="472">
        <v>0.44336666666666663</v>
      </c>
      <c r="L1234" s="472">
        <v>0.58906666666666663</v>
      </c>
      <c r="M1234" s="472">
        <v>0.48410000000000003</v>
      </c>
      <c r="N1234" s="471">
        <f t="shared" si="134"/>
        <v>0.47039166666666665</v>
      </c>
      <c r="O1234" s="472">
        <v>0.36503333333333332</v>
      </c>
      <c r="P1234" s="472">
        <v>0.44336666666666663</v>
      </c>
      <c r="Q1234" s="472">
        <v>0.58906666666666663</v>
      </c>
      <c r="R1234" s="472">
        <v>0.48410000000000003</v>
      </c>
      <c r="S1234" s="152">
        <v>0.01</v>
      </c>
      <c r="T1234" s="152">
        <v>0.02</v>
      </c>
      <c r="U1234" s="477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4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5" t="s">
        <v>1631</v>
      </c>
      <c r="D1235" t="s">
        <v>154</v>
      </c>
      <c r="E1235" s="476">
        <v>3</v>
      </c>
      <c r="F1235" s="470">
        <v>28</v>
      </c>
      <c r="G1235">
        <v>1</v>
      </c>
      <c r="H1235">
        <v>1</v>
      </c>
      <c r="I1235" s="471">
        <f t="shared" si="133"/>
        <v>0.47039166666666665</v>
      </c>
      <c r="J1235" s="472">
        <v>0.36503333333333332</v>
      </c>
      <c r="K1235" s="472">
        <v>0.44336666666666663</v>
      </c>
      <c r="L1235" s="472">
        <v>0.58906666666666663</v>
      </c>
      <c r="M1235" s="472">
        <v>0.48410000000000003</v>
      </c>
      <c r="N1235" s="471">
        <f t="shared" si="134"/>
        <v>0.47039166666666665</v>
      </c>
      <c r="O1235" s="472">
        <v>0.36503333333333332</v>
      </c>
      <c r="P1235" s="472">
        <v>0.44336666666666663</v>
      </c>
      <c r="Q1235" s="472">
        <v>0.58906666666666663</v>
      </c>
      <c r="R1235" s="472">
        <v>0.48410000000000003</v>
      </c>
      <c r="S1235" s="152">
        <v>0.01</v>
      </c>
      <c r="T1235" s="152">
        <v>0.02</v>
      </c>
      <c r="U1235" s="477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4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5" t="s">
        <v>1632</v>
      </c>
      <c r="D1236" t="s">
        <v>154</v>
      </c>
      <c r="E1236" s="476">
        <v>3</v>
      </c>
      <c r="F1236" s="470">
        <v>28</v>
      </c>
      <c r="G1236">
        <v>1</v>
      </c>
      <c r="H1236">
        <v>1</v>
      </c>
      <c r="I1236" s="471">
        <f t="shared" si="133"/>
        <v>0.47039166666666665</v>
      </c>
      <c r="J1236" s="472">
        <v>0.36503333333333332</v>
      </c>
      <c r="K1236" s="472">
        <v>0.44336666666666663</v>
      </c>
      <c r="L1236" s="472">
        <v>0.58906666666666663</v>
      </c>
      <c r="M1236" s="472">
        <v>0.48410000000000003</v>
      </c>
      <c r="N1236" s="471">
        <f t="shared" si="134"/>
        <v>0.47039166666666665</v>
      </c>
      <c r="O1236" s="472">
        <v>0.36503333333333332</v>
      </c>
      <c r="P1236" s="472">
        <v>0.44336666666666663</v>
      </c>
      <c r="Q1236" s="472">
        <v>0.58906666666666663</v>
      </c>
      <c r="R1236" s="472">
        <v>0.48410000000000003</v>
      </c>
      <c r="S1236" s="152">
        <v>0.01</v>
      </c>
      <c r="T1236" s="152">
        <v>0.02</v>
      </c>
      <c r="U1236" s="477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4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5" t="s">
        <v>1633</v>
      </c>
      <c r="D1237" t="s">
        <v>154</v>
      </c>
      <c r="E1237" s="476">
        <v>3</v>
      </c>
      <c r="F1237" s="470">
        <v>29.155000000000001</v>
      </c>
      <c r="G1237">
        <v>1</v>
      </c>
      <c r="H1237">
        <v>1</v>
      </c>
      <c r="I1237" s="471">
        <f t="shared" si="133"/>
        <v>0.47039166666666665</v>
      </c>
      <c r="J1237" s="472">
        <v>0.36503333333333332</v>
      </c>
      <c r="K1237" s="472">
        <v>0.44336666666666663</v>
      </c>
      <c r="L1237" s="472">
        <v>0.58906666666666663</v>
      </c>
      <c r="M1237" s="472">
        <v>0.48410000000000003</v>
      </c>
      <c r="N1237" s="471">
        <f t="shared" si="134"/>
        <v>0.47039166666666665</v>
      </c>
      <c r="O1237" s="472">
        <v>0.36503333333333332</v>
      </c>
      <c r="P1237" s="472">
        <v>0.44336666666666663</v>
      </c>
      <c r="Q1237" s="472">
        <v>0.58906666666666663</v>
      </c>
      <c r="R1237" s="472">
        <v>0.48410000000000003</v>
      </c>
      <c r="S1237" s="152">
        <v>0.01</v>
      </c>
      <c r="T1237" s="152">
        <v>0.02</v>
      </c>
      <c r="U1237" s="477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4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5" t="s">
        <v>1634</v>
      </c>
      <c r="D1238" t="s">
        <v>154</v>
      </c>
      <c r="E1238" s="476">
        <v>3</v>
      </c>
      <c r="F1238" s="470">
        <v>29.155000000000001</v>
      </c>
      <c r="G1238">
        <v>1</v>
      </c>
      <c r="H1238">
        <v>1</v>
      </c>
      <c r="I1238" s="471">
        <f t="shared" si="133"/>
        <v>0.47039166666666665</v>
      </c>
      <c r="J1238" s="472">
        <v>0.36503333333333332</v>
      </c>
      <c r="K1238" s="472">
        <v>0.44336666666666663</v>
      </c>
      <c r="L1238" s="472">
        <v>0.58906666666666663</v>
      </c>
      <c r="M1238" s="472">
        <v>0.48410000000000003</v>
      </c>
      <c r="N1238" s="471">
        <f t="shared" si="134"/>
        <v>0.47039166666666665</v>
      </c>
      <c r="O1238" s="472">
        <v>0.36503333333333332</v>
      </c>
      <c r="P1238" s="472">
        <v>0.44336666666666663</v>
      </c>
      <c r="Q1238" s="472">
        <v>0.58906666666666663</v>
      </c>
      <c r="R1238" s="472">
        <v>0.48410000000000003</v>
      </c>
      <c r="S1238" s="152">
        <v>0.01</v>
      </c>
      <c r="T1238" s="152">
        <v>0.02</v>
      </c>
      <c r="U1238" s="477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4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5" t="s">
        <v>1635</v>
      </c>
      <c r="D1239" t="s">
        <v>154</v>
      </c>
      <c r="E1239" s="476">
        <v>3</v>
      </c>
      <c r="F1239" s="470">
        <v>29.155000000000001</v>
      </c>
      <c r="G1239">
        <v>1</v>
      </c>
      <c r="H1239">
        <v>1</v>
      </c>
      <c r="I1239" s="471">
        <f t="shared" si="133"/>
        <v>0.47039166666666665</v>
      </c>
      <c r="J1239" s="472">
        <v>0.36503333333333332</v>
      </c>
      <c r="K1239" s="472">
        <v>0.44336666666666663</v>
      </c>
      <c r="L1239" s="472">
        <v>0.58906666666666663</v>
      </c>
      <c r="M1239" s="472">
        <v>0.48410000000000003</v>
      </c>
      <c r="N1239" s="471">
        <f t="shared" si="134"/>
        <v>0.47039166666666665</v>
      </c>
      <c r="O1239" s="472">
        <v>0.36503333333333332</v>
      </c>
      <c r="P1239" s="472">
        <v>0.44336666666666663</v>
      </c>
      <c r="Q1239" s="472">
        <v>0.58906666666666663</v>
      </c>
      <c r="R1239" s="472">
        <v>0.48410000000000003</v>
      </c>
      <c r="S1239" s="152">
        <v>0.01</v>
      </c>
      <c r="T1239" s="152">
        <v>0.02</v>
      </c>
      <c r="U1239" s="477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4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5" t="s">
        <v>1636</v>
      </c>
      <c r="D1240" t="s">
        <v>154</v>
      </c>
      <c r="E1240" s="476">
        <v>3</v>
      </c>
      <c r="F1240" s="470">
        <v>29.155000000000001</v>
      </c>
      <c r="G1240">
        <v>1</v>
      </c>
      <c r="H1240">
        <v>1</v>
      </c>
      <c r="I1240" s="471">
        <f t="shared" si="133"/>
        <v>0.47039166666666665</v>
      </c>
      <c r="J1240" s="472">
        <v>0.36503333333333332</v>
      </c>
      <c r="K1240" s="472">
        <v>0.44336666666666663</v>
      </c>
      <c r="L1240" s="472">
        <v>0.58906666666666663</v>
      </c>
      <c r="M1240" s="472">
        <v>0.48410000000000003</v>
      </c>
      <c r="N1240" s="471">
        <f t="shared" si="134"/>
        <v>0.47039166666666665</v>
      </c>
      <c r="O1240" s="472">
        <v>0.36503333333333332</v>
      </c>
      <c r="P1240" s="472">
        <v>0.44336666666666663</v>
      </c>
      <c r="Q1240" s="472">
        <v>0.58906666666666663</v>
      </c>
      <c r="R1240" s="472">
        <v>0.48410000000000003</v>
      </c>
      <c r="S1240" s="152">
        <v>0.01</v>
      </c>
      <c r="T1240" s="152">
        <v>0.02</v>
      </c>
      <c r="U1240" s="477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4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5" t="s">
        <v>1637</v>
      </c>
      <c r="D1241" t="s">
        <v>154</v>
      </c>
      <c r="E1241" s="476">
        <v>3</v>
      </c>
      <c r="F1241" s="470">
        <v>20.58</v>
      </c>
      <c r="G1241">
        <v>1</v>
      </c>
      <c r="H1241">
        <v>1</v>
      </c>
      <c r="I1241" s="471">
        <f t="shared" si="133"/>
        <v>0.47039166666666665</v>
      </c>
      <c r="J1241" s="472">
        <v>0.36503333333333332</v>
      </c>
      <c r="K1241" s="472">
        <v>0.44336666666666663</v>
      </c>
      <c r="L1241" s="472">
        <v>0.58906666666666663</v>
      </c>
      <c r="M1241" s="472">
        <v>0.48410000000000003</v>
      </c>
      <c r="N1241" s="471">
        <f t="shared" si="134"/>
        <v>0.47039166666666665</v>
      </c>
      <c r="O1241" s="472">
        <v>0.36503333333333332</v>
      </c>
      <c r="P1241" s="472">
        <v>0.44336666666666663</v>
      </c>
      <c r="Q1241" s="472">
        <v>0.58906666666666663</v>
      </c>
      <c r="R1241" s="472">
        <v>0.48410000000000003</v>
      </c>
      <c r="S1241" s="152">
        <v>0.01</v>
      </c>
      <c r="T1241" s="152">
        <v>0.02</v>
      </c>
      <c r="U1241" s="477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4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5" t="s">
        <v>1638</v>
      </c>
      <c r="D1242" t="s">
        <v>154</v>
      </c>
      <c r="E1242" s="476">
        <v>3</v>
      </c>
      <c r="F1242" s="470">
        <v>8.5749999999999993</v>
      </c>
      <c r="G1242">
        <v>1</v>
      </c>
      <c r="H1242">
        <v>1</v>
      </c>
      <c r="I1242" s="471">
        <f t="shared" si="133"/>
        <v>0.47039166666666665</v>
      </c>
      <c r="J1242" s="472">
        <v>0.36503333333333332</v>
      </c>
      <c r="K1242" s="472">
        <v>0.44336666666666663</v>
      </c>
      <c r="L1242" s="472">
        <v>0.58906666666666663</v>
      </c>
      <c r="M1242" s="472">
        <v>0.48410000000000003</v>
      </c>
      <c r="N1242" s="471">
        <f t="shared" si="134"/>
        <v>0.47039166666666665</v>
      </c>
      <c r="O1242" s="472">
        <v>0.36503333333333332</v>
      </c>
      <c r="P1242" s="472">
        <v>0.44336666666666663</v>
      </c>
      <c r="Q1242" s="472">
        <v>0.58906666666666663</v>
      </c>
      <c r="R1242" s="472">
        <v>0.48410000000000003</v>
      </c>
      <c r="S1242" s="152">
        <v>0.01</v>
      </c>
      <c r="T1242" s="152">
        <v>0.02</v>
      </c>
      <c r="U1242" s="477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4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5" t="s">
        <v>1639</v>
      </c>
      <c r="D1243" t="s">
        <v>154</v>
      </c>
      <c r="E1243" s="476">
        <v>3</v>
      </c>
      <c r="F1243" s="470">
        <v>25.725000000000001</v>
      </c>
      <c r="G1243">
        <v>1</v>
      </c>
      <c r="H1243">
        <v>1</v>
      </c>
      <c r="I1243" s="471">
        <f t="shared" si="133"/>
        <v>0.47039166666666665</v>
      </c>
      <c r="J1243" s="472">
        <v>0.36503333333333332</v>
      </c>
      <c r="K1243" s="472">
        <v>0.44336666666666663</v>
      </c>
      <c r="L1243" s="472">
        <v>0.58906666666666663</v>
      </c>
      <c r="M1243" s="472">
        <v>0.48410000000000003</v>
      </c>
      <c r="N1243" s="471">
        <f t="shared" si="134"/>
        <v>0.47039166666666665</v>
      </c>
      <c r="O1243" s="472">
        <v>0.36503333333333332</v>
      </c>
      <c r="P1243" s="472">
        <v>0.44336666666666663</v>
      </c>
      <c r="Q1243" s="472">
        <v>0.58906666666666663</v>
      </c>
      <c r="R1243" s="472">
        <v>0.48410000000000003</v>
      </c>
      <c r="S1243" s="152">
        <v>0.01</v>
      </c>
      <c r="T1243" s="152">
        <v>0.02</v>
      </c>
      <c r="U1243" s="477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4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5" t="s">
        <v>1640</v>
      </c>
      <c r="D1244" t="s">
        <v>154</v>
      </c>
      <c r="E1244" s="476">
        <v>3</v>
      </c>
      <c r="F1244" s="470">
        <v>24.01</v>
      </c>
      <c r="G1244">
        <v>1</v>
      </c>
      <c r="H1244">
        <v>1</v>
      </c>
      <c r="I1244" s="471">
        <f t="shared" si="133"/>
        <v>0.47039166666666665</v>
      </c>
      <c r="J1244" s="472">
        <v>0.36503333333333332</v>
      </c>
      <c r="K1244" s="472">
        <v>0.44336666666666663</v>
      </c>
      <c r="L1244" s="472">
        <v>0.58906666666666663</v>
      </c>
      <c r="M1244" s="472">
        <v>0.48410000000000003</v>
      </c>
      <c r="N1244" s="471">
        <f t="shared" si="134"/>
        <v>0.47039166666666665</v>
      </c>
      <c r="O1244" s="472">
        <v>0.36503333333333332</v>
      </c>
      <c r="P1244" s="472">
        <v>0.44336666666666663</v>
      </c>
      <c r="Q1244" s="472">
        <v>0.58906666666666663</v>
      </c>
      <c r="R1244" s="472">
        <v>0.48410000000000003</v>
      </c>
      <c r="S1244" s="152">
        <v>0.01</v>
      </c>
      <c r="T1244" s="152">
        <v>0.02</v>
      </c>
      <c r="U1244" s="477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4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5" t="s">
        <v>1641</v>
      </c>
      <c r="D1245" t="s">
        <v>154</v>
      </c>
      <c r="E1245" s="476">
        <v>3</v>
      </c>
      <c r="F1245" s="470">
        <v>6.86</v>
      </c>
      <c r="G1245">
        <v>1</v>
      </c>
      <c r="H1245">
        <v>1</v>
      </c>
      <c r="I1245" s="471">
        <f t="shared" si="133"/>
        <v>0.47039166666666665</v>
      </c>
      <c r="J1245" s="472">
        <v>0.36503333333333332</v>
      </c>
      <c r="K1245" s="472">
        <v>0.44336666666666663</v>
      </c>
      <c r="L1245" s="472">
        <v>0.58906666666666663</v>
      </c>
      <c r="M1245" s="472">
        <v>0.48410000000000003</v>
      </c>
      <c r="N1245" s="471">
        <f t="shared" si="134"/>
        <v>0.47039166666666665</v>
      </c>
      <c r="O1245" s="472">
        <v>0.36503333333333332</v>
      </c>
      <c r="P1245" s="472">
        <v>0.44336666666666663</v>
      </c>
      <c r="Q1245" s="472">
        <v>0.58906666666666663</v>
      </c>
      <c r="R1245" s="472">
        <v>0.48410000000000003</v>
      </c>
      <c r="S1245" s="152">
        <v>0.01</v>
      </c>
      <c r="T1245" s="152">
        <v>0.02</v>
      </c>
      <c r="U1245" s="477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4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5" t="s">
        <v>1642</v>
      </c>
      <c r="D1246" t="s">
        <v>154</v>
      </c>
      <c r="E1246" s="476">
        <v>3</v>
      </c>
      <c r="F1246" s="470">
        <v>13.72</v>
      </c>
      <c r="G1246">
        <v>1</v>
      </c>
      <c r="H1246">
        <v>1</v>
      </c>
      <c r="I1246" s="471">
        <f t="shared" si="133"/>
        <v>0.47039166666666665</v>
      </c>
      <c r="J1246" s="472">
        <v>0.36503333333333332</v>
      </c>
      <c r="K1246" s="472">
        <v>0.44336666666666663</v>
      </c>
      <c r="L1246" s="472">
        <v>0.58906666666666663</v>
      </c>
      <c r="M1246" s="472">
        <v>0.48410000000000003</v>
      </c>
      <c r="N1246" s="471">
        <f t="shared" si="134"/>
        <v>0.47039166666666665</v>
      </c>
      <c r="O1246" s="472">
        <v>0.36503333333333332</v>
      </c>
      <c r="P1246" s="472">
        <v>0.44336666666666663</v>
      </c>
      <c r="Q1246" s="472">
        <v>0.58906666666666663</v>
      </c>
      <c r="R1246" s="472">
        <v>0.48410000000000003</v>
      </c>
      <c r="S1246" s="152">
        <v>0.01</v>
      </c>
      <c r="T1246" s="152">
        <v>0.02</v>
      </c>
      <c r="U1246" s="477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4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5" t="s">
        <v>1643</v>
      </c>
      <c r="D1247" t="s">
        <v>154</v>
      </c>
      <c r="E1247" s="476">
        <v>3</v>
      </c>
      <c r="F1247" s="470">
        <v>20</v>
      </c>
      <c r="G1247">
        <v>1</v>
      </c>
      <c r="H1247">
        <v>1</v>
      </c>
      <c r="I1247" s="471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1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2">
        <v>0.04</v>
      </c>
      <c r="T1247" s="152">
        <v>0</v>
      </c>
      <c r="U1247" s="477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4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5" t="s">
        <v>1644</v>
      </c>
      <c r="D1248" t="s">
        <v>154</v>
      </c>
      <c r="E1248" s="476">
        <v>3</v>
      </c>
      <c r="F1248" s="470">
        <v>25</v>
      </c>
      <c r="G1248">
        <v>1</v>
      </c>
      <c r="H1248">
        <v>1</v>
      </c>
      <c r="I1248" s="471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1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2">
        <v>0.04</v>
      </c>
      <c r="T1248" s="152">
        <v>0</v>
      </c>
      <c r="U1248" s="477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4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5" t="s">
        <v>1645</v>
      </c>
      <c r="D1249" t="s">
        <v>154</v>
      </c>
      <c r="E1249" s="476">
        <v>3</v>
      </c>
      <c r="F1249" s="470">
        <v>25</v>
      </c>
      <c r="G1249">
        <v>1</v>
      </c>
      <c r="H1249">
        <v>1</v>
      </c>
      <c r="I1249" s="471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1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2">
        <v>0.04</v>
      </c>
      <c r="T1249" s="152">
        <v>0</v>
      </c>
      <c r="U1249" s="477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4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5" t="s">
        <v>1646</v>
      </c>
      <c r="D1250" t="s">
        <v>154</v>
      </c>
      <c r="E1250" s="476">
        <v>3</v>
      </c>
      <c r="F1250" s="470">
        <v>25</v>
      </c>
      <c r="G1250">
        <v>1</v>
      </c>
      <c r="H1250">
        <v>1</v>
      </c>
      <c r="I1250" s="471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1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2">
        <v>0.04</v>
      </c>
      <c r="T1250" s="152">
        <v>0</v>
      </c>
      <c r="U1250" s="477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4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5" t="s">
        <v>1647</v>
      </c>
      <c r="D1251" t="s">
        <v>154</v>
      </c>
      <c r="E1251" s="476">
        <v>3</v>
      </c>
      <c r="F1251" s="470">
        <v>29.835000000000001</v>
      </c>
      <c r="G1251">
        <v>1</v>
      </c>
      <c r="H1251">
        <v>1</v>
      </c>
      <c r="I1251" s="471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1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2">
        <v>0.04</v>
      </c>
      <c r="T1251" s="152">
        <v>0</v>
      </c>
      <c r="U1251" s="477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4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5" t="s">
        <v>1648</v>
      </c>
      <c r="D1252" t="s">
        <v>154</v>
      </c>
      <c r="E1252" s="476">
        <v>3</v>
      </c>
      <c r="F1252" s="470">
        <v>29.835000000000001</v>
      </c>
      <c r="G1252">
        <v>1</v>
      </c>
      <c r="H1252">
        <v>1</v>
      </c>
      <c r="I1252" s="471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1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2">
        <v>0.04</v>
      </c>
      <c r="T1252" s="152">
        <v>0</v>
      </c>
      <c r="U1252" s="477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4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5" t="s">
        <v>1649</v>
      </c>
      <c r="D1253" t="s">
        <v>154</v>
      </c>
      <c r="E1253" s="476">
        <v>3</v>
      </c>
      <c r="F1253" s="470">
        <v>29.835000000000001</v>
      </c>
      <c r="G1253">
        <v>1</v>
      </c>
      <c r="H1253">
        <v>1</v>
      </c>
      <c r="I1253" s="471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1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2">
        <v>0.04</v>
      </c>
      <c r="T1253" s="152">
        <v>0</v>
      </c>
      <c r="U1253" s="477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4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5" t="s">
        <v>1650</v>
      </c>
      <c r="D1254" t="s">
        <v>154</v>
      </c>
      <c r="E1254" s="476">
        <v>3</v>
      </c>
      <c r="F1254" s="470">
        <v>29.835000000000001</v>
      </c>
      <c r="G1254">
        <v>1</v>
      </c>
      <c r="H1254">
        <v>1</v>
      </c>
      <c r="I1254" s="471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1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2">
        <v>0.04</v>
      </c>
      <c r="T1254" s="152">
        <v>0</v>
      </c>
      <c r="U1254" s="477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4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5" t="s">
        <v>1651</v>
      </c>
      <c r="D1255" t="s">
        <v>148</v>
      </c>
      <c r="E1255" s="476">
        <v>1</v>
      </c>
      <c r="F1255" s="470">
        <v>30</v>
      </c>
      <c r="G1255">
        <v>1</v>
      </c>
      <c r="H1255">
        <v>1</v>
      </c>
      <c r="I1255" s="471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1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2">
        <v>0.04</v>
      </c>
      <c r="T1255" s="152">
        <v>0</v>
      </c>
      <c r="U1255" s="477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4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5" t="s">
        <v>1652</v>
      </c>
      <c r="D1256" t="s">
        <v>148</v>
      </c>
      <c r="E1256" s="476">
        <v>1</v>
      </c>
      <c r="F1256" s="470">
        <v>30</v>
      </c>
      <c r="G1256">
        <v>1</v>
      </c>
      <c r="H1256">
        <v>1</v>
      </c>
      <c r="I1256" s="471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1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2">
        <v>0.04</v>
      </c>
      <c r="T1256" s="152">
        <v>0</v>
      </c>
      <c r="U1256" s="477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4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5" t="s">
        <v>1653</v>
      </c>
      <c r="D1257" t="s">
        <v>148</v>
      </c>
      <c r="E1257" s="476">
        <v>1</v>
      </c>
      <c r="F1257" s="470">
        <v>30</v>
      </c>
      <c r="G1257">
        <v>1</v>
      </c>
      <c r="H1257">
        <v>1</v>
      </c>
      <c r="I1257" s="471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1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2">
        <v>0.04</v>
      </c>
      <c r="T1257" s="152">
        <v>0</v>
      </c>
      <c r="U1257" s="477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4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5" t="s">
        <v>1654</v>
      </c>
      <c r="D1258" t="s">
        <v>148</v>
      </c>
      <c r="E1258" s="476">
        <v>1</v>
      </c>
      <c r="F1258" s="470">
        <v>30</v>
      </c>
      <c r="G1258">
        <v>1</v>
      </c>
      <c r="H1258">
        <v>1</v>
      </c>
      <c r="I1258" s="471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1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2">
        <v>0.04</v>
      </c>
      <c r="T1258" s="152">
        <v>0</v>
      </c>
      <c r="U1258" s="477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4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5" t="s">
        <v>1655</v>
      </c>
      <c r="D1259" t="s">
        <v>148</v>
      </c>
      <c r="E1259" s="476">
        <v>1</v>
      </c>
      <c r="F1259" s="470">
        <v>30</v>
      </c>
      <c r="G1259">
        <v>1</v>
      </c>
      <c r="H1259">
        <v>1</v>
      </c>
      <c r="I1259" s="471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1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2">
        <v>0.04</v>
      </c>
      <c r="T1259" s="152">
        <v>0</v>
      </c>
      <c r="U1259" s="477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4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5" t="s">
        <v>1656</v>
      </c>
      <c r="D1260" t="s">
        <v>148</v>
      </c>
      <c r="E1260" s="476">
        <v>1</v>
      </c>
      <c r="F1260" s="470">
        <v>30</v>
      </c>
      <c r="G1260">
        <v>1</v>
      </c>
      <c r="H1260">
        <v>1</v>
      </c>
      <c r="I1260" s="471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1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2">
        <v>0.04</v>
      </c>
      <c r="T1260" s="152">
        <v>0</v>
      </c>
      <c r="U1260" s="477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4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5" t="s">
        <v>1657</v>
      </c>
      <c r="D1261" t="s">
        <v>148</v>
      </c>
      <c r="E1261" s="476">
        <v>1</v>
      </c>
      <c r="F1261" s="470">
        <v>30</v>
      </c>
      <c r="G1261">
        <v>1</v>
      </c>
      <c r="H1261">
        <v>1</v>
      </c>
      <c r="I1261" s="471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1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2">
        <v>0.04</v>
      </c>
      <c r="T1261" s="152">
        <v>0</v>
      </c>
      <c r="U1261" s="477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4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5" t="s">
        <v>1658</v>
      </c>
      <c r="D1262" t="s">
        <v>148</v>
      </c>
      <c r="E1262" s="476">
        <v>1</v>
      </c>
      <c r="F1262" s="470">
        <v>30</v>
      </c>
      <c r="G1262">
        <v>1</v>
      </c>
      <c r="H1262">
        <v>1</v>
      </c>
      <c r="I1262" s="471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1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2">
        <v>0.04</v>
      </c>
      <c r="T1262" s="152">
        <v>0</v>
      </c>
      <c r="U1262" s="477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4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5" t="s">
        <v>1659</v>
      </c>
      <c r="D1263" t="s">
        <v>148</v>
      </c>
      <c r="E1263" s="476">
        <v>1</v>
      </c>
      <c r="F1263" s="470">
        <v>30</v>
      </c>
      <c r="G1263">
        <v>1</v>
      </c>
      <c r="H1263">
        <v>1</v>
      </c>
      <c r="I1263" s="471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1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2">
        <v>0.04</v>
      </c>
      <c r="T1263" s="152">
        <v>0</v>
      </c>
      <c r="U1263" s="477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4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5" t="s">
        <v>1660</v>
      </c>
      <c r="D1264" t="s">
        <v>154</v>
      </c>
      <c r="E1264" s="476">
        <v>3</v>
      </c>
      <c r="F1264" s="470">
        <v>30</v>
      </c>
      <c r="G1264">
        <v>1</v>
      </c>
      <c r="H1264">
        <v>1</v>
      </c>
      <c r="I1264" s="471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1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2">
        <v>0.04</v>
      </c>
      <c r="T1264" s="152">
        <v>0</v>
      </c>
      <c r="U1264" s="477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4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5" t="s">
        <v>1661</v>
      </c>
      <c r="D1265" t="s">
        <v>154</v>
      </c>
      <c r="E1265" s="476">
        <v>3</v>
      </c>
      <c r="F1265" s="470">
        <v>30</v>
      </c>
      <c r="G1265">
        <v>1</v>
      </c>
      <c r="H1265">
        <v>1</v>
      </c>
      <c r="I1265" s="471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1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2">
        <v>0.04</v>
      </c>
      <c r="T1265" s="152">
        <v>0</v>
      </c>
      <c r="U1265" s="477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4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5" t="s">
        <v>1662</v>
      </c>
      <c r="D1266" t="s">
        <v>154</v>
      </c>
      <c r="E1266" s="476">
        <v>3</v>
      </c>
      <c r="F1266" s="470">
        <v>30</v>
      </c>
      <c r="G1266">
        <v>1</v>
      </c>
      <c r="H1266">
        <v>1</v>
      </c>
      <c r="I1266" s="471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1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2">
        <v>0.04</v>
      </c>
      <c r="T1266" s="152">
        <v>0</v>
      </c>
      <c r="U1266" s="477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4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5" t="s">
        <v>1663</v>
      </c>
      <c r="D1267" t="s">
        <v>154</v>
      </c>
      <c r="E1267" s="476">
        <v>3</v>
      </c>
      <c r="F1267" s="470">
        <v>30</v>
      </c>
      <c r="G1267">
        <v>1</v>
      </c>
      <c r="H1267">
        <v>1</v>
      </c>
      <c r="I1267" s="471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1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2">
        <v>0.04</v>
      </c>
      <c r="T1267" s="152">
        <v>0</v>
      </c>
      <c r="U1267" s="477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4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5" t="s">
        <v>1664</v>
      </c>
      <c r="D1268" t="s">
        <v>154</v>
      </c>
      <c r="E1268" s="476">
        <v>3</v>
      </c>
      <c r="F1268" s="470">
        <v>30</v>
      </c>
      <c r="G1268">
        <v>1</v>
      </c>
      <c r="H1268">
        <v>1</v>
      </c>
      <c r="I1268" s="471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1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2">
        <v>0.04</v>
      </c>
      <c r="T1268" s="152">
        <v>0</v>
      </c>
      <c r="U1268" s="477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4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5" t="s">
        <v>1665</v>
      </c>
      <c r="D1269" t="s">
        <v>154</v>
      </c>
      <c r="E1269" s="476">
        <v>3</v>
      </c>
      <c r="F1269" s="470">
        <v>30</v>
      </c>
      <c r="G1269">
        <v>1</v>
      </c>
      <c r="H1269">
        <v>1</v>
      </c>
      <c r="I1269" s="471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1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2">
        <v>0.04</v>
      </c>
      <c r="T1269" s="152">
        <v>0</v>
      </c>
      <c r="U1269" s="477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4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5" t="s">
        <v>1666</v>
      </c>
      <c r="D1270" t="s">
        <v>154</v>
      </c>
      <c r="E1270" s="476">
        <v>3</v>
      </c>
      <c r="F1270" s="470">
        <v>30</v>
      </c>
      <c r="G1270">
        <v>1</v>
      </c>
      <c r="H1270">
        <v>1</v>
      </c>
      <c r="I1270" s="471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1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2">
        <v>0.04</v>
      </c>
      <c r="T1270" s="152">
        <v>0</v>
      </c>
      <c r="U1270" s="477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4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5" t="s">
        <v>1667</v>
      </c>
      <c r="D1271" t="s">
        <v>154</v>
      </c>
      <c r="E1271" s="476">
        <v>3</v>
      </c>
      <c r="F1271" s="470">
        <v>30</v>
      </c>
      <c r="G1271">
        <v>1</v>
      </c>
      <c r="H1271">
        <v>1</v>
      </c>
      <c r="I1271" s="471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1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2">
        <v>0.04</v>
      </c>
      <c r="T1271" s="152">
        <v>0</v>
      </c>
      <c r="U1271" s="477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4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5" t="s">
        <v>1668</v>
      </c>
      <c r="D1272" t="s">
        <v>154</v>
      </c>
      <c r="E1272" s="476">
        <v>3</v>
      </c>
      <c r="F1272" s="470">
        <v>30</v>
      </c>
      <c r="G1272">
        <v>1</v>
      </c>
      <c r="H1272">
        <v>1</v>
      </c>
      <c r="I1272" s="471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1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2">
        <v>0.04</v>
      </c>
      <c r="T1272" s="152">
        <v>0</v>
      </c>
      <c r="U1272" s="477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4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5" t="s">
        <v>1669</v>
      </c>
      <c r="D1273" t="s">
        <v>154</v>
      </c>
      <c r="E1273" s="476">
        <v>3</v>
      </c>
      <c r="F1273" s="470">
        <v>30</v>
      </c>
      <c r="G1273">
        <v>1</v>
      </c>
      <c r="H1273">
        <v>1</v>
      </c>
      <c r="I1273" s="471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1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2">
        <v>0.04</v>
      </c>
      <c r="T1273" s="152">
        <v>0</v>
      </c>
      <c r="U1273" s="477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4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5" t="s">
        <v>1670</v>
      </c>
      <c r="D1274" t="s">
        <v>154</v>
      </c>
      <c r="E1274" s="476">
        <v>3</v>
      </c>
      <c r="F1274" s="470">
        <v>30</v>
      </c>
      <c r="G1274">
        <v>1</v>
      </c>
      <c r="H1274">
        <v>1</v>
      </c>
      <c r="I1274" s="471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1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2">
        <v>0.04</v>
      </c>
      <c r="T1274" s="152">
        <v>0</v>
      </c>
      <c r="U1274" s="477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4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5" t="s">
        <v>1671</v>
      </c>
      <c r="D1275" t="s">
        <v>154</v>
      </c>
      <c r="E1275" s="476">
        <v>3</v>
      </c>
      <c r="F1275" s="470">
        <v>30</v>
      </c>
      <c r="G1275">
        <v>1</v>
      </c>
      <c r="H1275">
        <v>1</v>
      </c>
      <c r="I1275" s="471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1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2">
        <v>0.04</v>
      </c>
      <c r="T1275" s="152">
        <v>0</v>
      </c>
      <c r="U1275" s="477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4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5" t="s">
        <v>1672</v>
      </c>
      <c r="D1276" t="s">
        <v>154</v>
      </c>
      <c r="E1276" s="476">
        <v>3</v>
      </c>
      <c r="F1276" s="470">
        <v>30</v>
      </c>
      <c r="G1276">
        <v>1</v>
      </c>
      <c r="H1276">
        <v>1</v>
      </c>
      <c r="I1276" s="471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1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2">
        <v>0.04</v>
      </c>
      <c r="T1276" s="152">
        <v>0</v>
      </c>
      <c r="U1276" s="477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4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5" t="s">
        <v>1673</v>
      </c>
      <c r="D1277" t="s">
        <v>154</v>
      </c>
      <c r="E1277" s="476">
        <v>3</v>
      </c>
      <c r="F1277" s="470">
        <v>30</v>
      </c>
      <c r="G1277">
        <v>1</v>
      </c>
      <c r="H1277">
        <v>1</v>
      </c>
      <c r="I1277" s="471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1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2">
        <v>0.04</v>
      </c>
      <c r="T1277" s="152">
        <v>0</v>
      </c>
      <c r="U1277" s="477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4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5" t="s">
        <v>1674</v>
      </c>
      <c r="D1278" t="s">
        <v>154</v>
      </c>
      <c r="E1278" s="476">
        <v>3</v>
      </c>
      <c r="F1278" s="470">
        <v>30</v>
      </c>
      <c r="G1278">
        <v>1</v>
      </c>
      <c r="H1278">
        <v>1</v>
      </c>
      <c r="I1278" s="471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1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2">
        <v>0.04</v>
      </c>
      <c r="T1278" s="152">
        <v>0</v>
      </c>
      <c r="U1278" s="477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4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5" t="s">
        <v>1675</v>
      </c>
      <c r="D1279" t="s">
        <v>154</v>
      </c>
      <c r="E1279" s="476">
        <v>3</v>
      </c>
      <c r="F1279" s="470">
        <v>30</v>
      </c>
      <c r="G1279">
        <v>1</v>
      </c>
      <c r="H1279">
        <v>1</v>
      </c>
      <c r="I1279" s="471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1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2">
        <v>0.04</v>
      </c>
      <c r="T1279" s="152">
        <v>0</v>
      </c>
      <c r="U1279" s="477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4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5" t="s">
        <v>1676</v>
      </c>
      <c r="D1280" t="s">
        <v>154</v>
      </c>
      <c r="E1280" s="476">
        <v>3</v>
      </c>
      <c r="F1280" s="470">
        <v>28</v>
      </c>
      <c r="G1280">
        <v>1</v>
      </c>
      <c r="H1280">
        <v>1</v>
      </c>
      <c r="I1280" s="471">
        <f t="shared" si="133"/>
        <v>0.47039166666666665</v>
      </c>
      <c r="J1280" s="472">
        <v>0.36503333333333332</v>
      </c>
      <c r="K1280" s="472">
        <v>0.44336666666666663</v>
      </c>
      <c r="L1280" s="472">
        <v>0.58906666666666663</v>
      </c>
      <c r="M1280" s="472">
        <v>0.48410000000000003</v>
      </c>
      <c r="N1280" s="471">
        <f t="shared" si="134"/>
        <v>0.47039166666666665</v>
      </c>
      <c r="O1280" s="472">
        <v>0.36503333333333332</v>
      </c>
      <c r="P1280" s="472">
        <v>0.44336666666666663</v>
      </c>
      <c r="Q1280" s="472">
        <v>0.58906666666666663</v>
      </c>
      <c r="R1280" s="472">
        <v>0.48410000000000003</v>
      </c>
      <c r="S1280" s="152">
        <v>0.01</v>
      </c>
      <c r="T1280" s="152">
        <v>0.02</v>
      </c>
      <c r="U1280" s="477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4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5" t="s">
        <v>1677</v>
      </c>
      <c r="D1281" t="s">
        <v>154</v>
      </c>
      <c r="E1281" s="476">
        <v>3</v>
      </c>
      <c r="F1281" s="470">
        <v>14.7</v>
      </c>
      <c r="G1281">
        <v>1</v>
      </c>
      <c r="H1281">
        <v>1</v>
      </c>
      <c r="I1281" s="471">
        <f t="shared" si="133"/>
        <v>0.47039166666666665</v>
      </c>
      <c r="J1281" s="472">
        <v>0.36503333333333332</v>
      </c>
      <c r="K1281" s="472">
        <v>0.44336666666666663</v>
      </c>
      <c r="L1281" s="472">
        <v>0.58906666666666663</v>
      </c>
      <c r="M1281" s="472">
        <v>0.48410000000000003</v>
      </c>
      <c r="N1281" s="471">
        <f t="shared" si="134"/>
        <v>0.47039166666666665</v>
      </c>
      <c r="O1281" s="472">
        <v>0.36503333333333332</v>
      </c>
      <c r="P1281" s="472">
        <v>0.44336666666666663</v>
      </c>
      <c r="Q1281" s="472">
        <v>0.58906666666666663</v>
      </c>
      <c r="R1281" s="472">
        <v>0.48410000000000003</v>
      </c>
      <c r="S1281" s="152">
        <v>0.01</v>
      </c>
      <c r="T1281" s="152">
        <v>0.02</v>
      </c>
      <c r="U1281" s="477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4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5" t="s">
        <v>1678</v>
      </c>
      <c r="D1282" t="s">
        <v>154</v>
      </c>
      <c r="E1282" s="476">
        <v>3</v>
      </c>
      <c r="F1282" s="470">
        <v>28</v>
      </c>
      <c r="G1282">
        <v>1</v>
      </c>
      <c r="H1282">
        <v>1</v>
      </c>
      <c r="I1282" s="471">
        <f t="shared" ref="I1282:I1345" si="151">AVERAGE(J1282:M1282)</f>
        <v>0.47039166666666665</v>
      </c>
      <c r="J1282" s="472">
        <v>0.36503333333333332</v>
      </c>
      <c r="K1282" s="472">
        <v>0.44336666666666663</v>
      </c>
      <c r="L1282" s="472">
        <v>0.58906666666666663</v>
      </c>
      <c r="M1282" s="472">
        <v>0.48410000000000003</v>
      </c>
      <c r="N1282" s="471">
        <f t="shared" ref="N1282:N1345" si="152">AVERAGE(O1282:R1282)</f>
        <v>0.47039166666666665</v>
      </c>
      <c r="O1282" s="472">
        <v>0.36503333333333332</v>
      </c>
      <c r="P1282" s="472">
        <v>0.44336666666666663</v>
      </c>
      <c r="Q1282" s="472">
        <v>0.58906666666666663</v>
      </c>
      <c r="R1282" s="472">
        <v>0.48410000000000003</v>
      </c>
      <c r="S1282" s="152">
        <v>0.01</v>
      </c>
      <c r="T1282" s="152">
        <v>0.02</v>
      </c>
      <c r="U1282" s="477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4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5" t="s">
        <v>1679</v>
      </c>
      <c r="D1283" t="s">
        <v>154</v>
      </c>
      <c r="E1283" s="476">
        <v>3</v>
      </c>
      <c r="F1283" s="470">
        <v>30</v>
      </c>
      <c r="G1283">
        <v>1</v>
      </c>
      <c r="H1283">
        <v>1</v>
      </c>
      <c r="I1283" s="471">
        <f t="shared" si="151"/>
        <v>0.47039166666666665</v>
      </c>
      <c r="J1283" s="472">
        <v>0.36503333333333332</v>
      </c>
      <c r="K1283" s="472">
        <v>0.44336666666666663</v>
      </c>
      <c r="L1283" s="472">
        <v>0.58906666666666663</v>
      </c>
      <c r="M1283" s="472">
        <v>0.48410000000000003</v>
      </c>
      <c r="N1283" s="471">
        <f t="shared" si="152"/>
        <v>0.47039166666666665</v>
      </c>
      <c r="O1283" s="472">
        <v>0.36503333333333332</v>
      </c>
      <c r="P1283" s="472">
        <v>0.44336666666666663</v>
      </c>
      <c r="Q1283" s="472">
        <v>0.58906666666666663</v>
      </c>
      <c r="R1283" s="472">
        <v>0.48410000000000003</v>
      </c>
      <c r="S1283" s="152">
        <v>0.01</v>
      </c>
      <c r="T1283" s="152">
        <v>0.02</v>
      </c>
      <c r="U1283" s="477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4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5" t="s">
        <v>1680</v>
      </c>
      <c r="D1284" t="s">
        <v>154</v>
      </c>
      <c r="E1284" s="476">
        <v>3</v>
      </c>
      <c r="F1284" s="470">
        <v>29.9</v>
      </c>
      <c r="G1284">
        <v>1</v>
      </c>
      <c r="H1284">
        <v>1</v>
      </c>
      <c r="I1284" s="471">
        <f t="shared" si="151"/>
        <v>0.47039166666666665</v>
      </c>
      <c r="J1284" s="472">
        <v>0.36503333333333332</v>
      </c>
      <c r="K1284" s="472">
        <v>0.44336666666666663</v>
      </c>
      <c r="L1284" s="472">
        <v>0.58906666666666663</v>
      </c>
      <c r="M1284" s="472">
        <v>0.48410000000000003</v>
      </c>
      <c r="N1284" s="471">
        <f t="shared" si="152"/>
        <v>0.47039166666666665</v>
      </c>
      <c r="O1284" s="472">
        <v>0.36503333333333332</v>
      </c>
      <c r="P1284" s="472">
        <v>0.44336666666666663</v>
      </c>
      <c r="Q1284" s="472">
        <v>0.58906666666666663</v>
      </c>
      <c r="R1284" s="472">
        <v>0.48410000000000003</v>
      </c>
      <c r="S1284" s="152">
        <v>0.01</v>
      </c>
      <c r="T1284" s="152">
        <v>0.02</v>
      </c>
      <c r="U1284" s="477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4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5" t="s">
        <v>1681</v>
      </c>
      <c r="D1285" t="s">
        <v>154</v>
      </c>
      <c r="E1285" s="476">
        <v>3</v>
      </c>
      <c r="F1285" s="470">
        <v>29.9</v>
      </c>
      <c r="G1285">
        <v>1</v>
      </c>
      <c r="H1285">
        <v>1</v>
      </c>
      <c r="I1285" s="471">
        <f t="shared" si="151"/>
        <v>0.47039166666666665</v>
      </c>
      <c r="J1285" s="472">
        <v>0.36503333333333332</v>
      </c>
      <c r="K1285" s="472">
        <v>0.44336666666666663</v>
      </c>
      <c r="L1285" s="472">
        <v>0.58906666666666663</v>
      </c>
      <c r="M1285" s="472">
        <v>0.48410000000000003</v>
      </c>
      <c r="N1285" s="471">
        <f t="shared" si="152"/>
        <v>0.47039166666666665</v>
      </c>
      <c r="O1285" s="472">
        <v>0.36503333333333332</v>
      </c>
      <c r="P1285" s="472">
        <v>0.44336666666666663</v>
      </c>
      <c r="Q1285" s="472">
        <v>0.58906666666666663</v>
      </c>
      <c r="R1285" s="472">
        <v>0.48410000000000003</v>
      </c>
      <c r="S1285" s="152">
        <v>0.01</v>
      </c>
      <c r="T1285" s="152">
        <v>0.02</v>
      </c>
      <c r="U1285" s="477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4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5" t="s">
        <v>1682</v>
      </c>
      <c r="D1286" t="s">
        <v>154</v>
      </c>
      <c r="E1286" s="476">
        <v>3</v>
      </c>
      <c r="F1286" s="470">
        <v>29.9</v>
      </c>
      <c r="G1286">
        <v>1</v>
      </c>
      <c r="H1286">
        <v>1</v>
      </c>
      <c r="I1286" s="471">
        <f t="shared" si="151"/>
        <v>0.47039166666666665</v>
      </c>
      <c r="J1286" s="472">
        <v>0.36503333333333332</v>
      </c>
      <c r="K1286" s="472">
        <v>0.44336666666666663</v>
      </c>
      <c r="L1286" s="472">
        <v>0.58906666666666663</v>
      </c>
      <c r="M1286" s="472">
        <v>0.48410000000000003</v>
      </c>
      <c r="N1286" s="471">
        <f t="shared" si="152"/>
        <v>0.47039166666666665</v>
      </c>
      <c r="O1286" s="472">
        <v>0.36503333333333332</v>
      </c>
      <c r="P1286" s="472">
        <v>0.44336666666666663</v>
      </c>
      <c r="Q1286" s="472">
        <v>0.58906666666666663</v>
      </c>
      <c r="R1286" s="472">
        <v>0.48410000000000003</v>
      </c>
      <c r="S1286" s="152">
        <v>0.01</v>
      </c>
      <c r="T1286" s="152">
        <v>0.02</v>
      </c>
      <c r="U1286" s="477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4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5" t="s">
        <v>1683</v>
      </c>
      <c r="D1287" t="s">
        <v>154</v>
      </c>
      <c r="E1287" s="476">
        <v>3</v>
      </c>
      <c r="F1287" s="470">
        <v>30</v>
      </c>
      <c r="G1287">
        <v>1</v>
      </c>
      <c r="H1287">
        <v>1</v>
      </c>
      <c r="I1287" s="471">
        <f t="shared" si="151"/>
        <v>0.47039166666666665</v>
      </c>
      <c r="J1287" s="472">
        <v>0.36503333333333332</v>
      </c>
      <c r="K1287" s="472">
        <v>0.44336666666666663</v>
      </c>
      <c r="L1287" s="472">
        <v>0.58906666666666663</v>
      </c>
      <c r="M1287" s="472">
        <v>0.48410000000000003</v>
      </c>
      <c r="N1287" s="471">
        <f t="shared" si="152"/>
        <v>0.47039166666666665</v>
      </c>
      <c r="O1287" s="472">
        <v>0.36503333333333332</v>
      </c>
      <c r="P1287" s="472">
        <v>0.44336666666666663</v>
      </c>
      <c r="Q1287" s="472">
        <v>0.58906666666666663</v>
      </c>
      <c r="R1287" s="472">
        <v>0.48410000000000003</v>
      </c>
      <c r="S1287" s="152">
        <v>0.01</v>
      </c>
      <c r="T1287" s="152">
        <v>0.02</v>
      </c>
      <c r="U1287" s="477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4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5" t="s">
        <v>1684</v>
      </c>
      <c r="D1288" t="s">
        <v>154</v>
      </c>
      <c r="E1288" s="476">
        <v>3</v>
      </c>
      <c r="F1288" s="470">
        <v>29.9</v>
      </c>
      <c r="G1288">
        <v>1</v>
      </c>
      <c r="H1288">
        <v>1</v>
      </c>
      <c r="I1288" s="471">
        <f t="shared" si="151"/>
        <v>0.47039166666666665</v>
      </c>
      <c r="J1288" s="472">
        <v>0.36503333333333332</v>
      </c>
      <c r="K1288" s="472">
        <v>0.44336666666666663</v>
      </c>
      <c r="L1288" s="472">
        <v>0.58906666666666663</v>
      </c>
      <c r="M1288" s="472">
        <v>0.48410000000000003</v>
      </c>
      <c r="N1288" s="471">
        <f t="shared" si="152"/>
        <v>0.47039166666666665</v>
      </c>
      <c r="O1288" s="472">
        <v>0.36503333333333332</v>
      </c>
      <c r="P1288" s="472">
        <v>0.44336666666666663</v>
      </c>
      <c r="Q1288" s="472">
        <v>0.58906666666666663</v>
      </c>
      <c r="R1288" s="472">
        <v>0.48410000000000003</v>
      </c>
      <c r="S1288" s="152">
        <v>0.01</v>
      </c>
      <c r="T1288" s="152">
        <v>0.02</v>
      </c>
      <c r="U1288" s="477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4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5" t="s">
        <v>1685</v>
      </c>
      <c r="D1289" t="s">
        <v>154</v>
      </c>
      <c r="E1289" s="476">
        <v>3</v>
      </c>
      <c r="F1289" s="470">
        <v>30</v>
      </c>
      <c r="G1289">
        <v>1</v>
      </c>
      <c r="H1289">
        <v>1</v>
      </c>
      <c r="I1289" s="471">
        <f t="shared" si="151"/>
        <v>0.47039166666666665</v>
      </c>
      <c r="J1289" s="472">
        <v>0.36503333333333332</v>
      </c>
      <c r="K1289" s="472">
        <v>0.44336666666666663</v>
      </c>
      <c r="L1289" s="472">
        <v>0.58906666666666663</v>
      </c>
      <c r="M1289" s="472">
        <v>0.48410000000000003</v>
      </c>
      <c r="N1289" s="471">
        <f t="shared" si="152"/>
        <v>0.47039166666666665</v>
      </c>
      <c r="O1289" s="472">
        <v>0.36503333333333332</v>
      </c>
      <c r="P1289" s="472">
        <v>0.44336666666666663</v>
      </c>
      <c r="Q1289" s="472">
        <v>0.58906666666666663</v>
      </c>
      <c r="R1289" s="472">
        <v>0.48410000000000003</v>
      </c>
      <c r="S1289" s="152">
        <v>0.01</v>
      </c>
      <c r="T1289" s="152">
        <v>0.02</v>
      </c>
      <c r="U1289" s="477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4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5" t="s">
        <v>1686</v>
      </c>
      <c r="D1290" t="s">
        <v>154</v>
      </c>
      <c r="E1290" s="476">
        <v>3</v>
      </c>
      <c r="F1290" s="470">
        <v>29.9</v>
      </c>
      <c r="G1290">
        <v>1</v>
      </c>
      <c r="H1290">
        <v>1</v>
      </c>
      <c r="I1290" s="471">
        <f t="shared" si="151"/>
        <v>0.47039166666666665</v>
      </c>
      <c r="J1290" s="472">
        <v>0.36503333333333332</v>
      </c>
      <c r="K1290" s="472">
        <v>0.44336666666666663</v>
      </c>
      <c r="L1290" s="472">
        <v>0.58906666666666663</v>
      </c>
      <c r="M1290" s="472">
        <v>0.48410000000000003</v>
      </c>
      <c r="N1290" s="471">
        <f t="shared" si="152"/>
        <v>0.47039166666666665</v>
      </c>
      <c r="O1290" s="472">
        <v>0.36503333333333332</v>
      </c>
      <c r="P1290" s="472">
        <v>0.44336666666666663</v>
      </c>
      <c r="Q1290" s="472">
        <v>0.58906666666666663</v>
      </c>
      <c r="R1290" s="472">
        <v>0.48410000000000003</v>
      </c>
      <c r="S1290" s="152">
        <v>0.01</v>
      </c>
      <c r="T1290" s="152">
        <v>0.02</v>
      </c>
      <c r="U1290" s="477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4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8" t="s">
        <v>1687</v>
      </c>
      <c r="D1291" t="s">
        <v>154</v>
      </c>
      <c r="E1291" s="469">
        <v>3</v>
      </c>
      <c r="F1291" s="470">
        <v>0</v>
      </c>
      <c r="G1291">
        <v>1</v>
      </c>
      <c r="H1291">
        <v>1</v>
      </c>
      <c r="I1291" s="471">
        <f t="shared" si="151"/>
        <v>0.32845968612834514</v>
      </c>
      <c r="J1291" s="152">
        <v>3.8473756479098807E-2</v>
      </c>
      <c r="K1291" s="152">
        <v>0.39358026214566905</v>
      </c>
      <c r="L1291" s="152">
        <v>0.53857526864315253</v>
      </c>
      <c r="M1291" s="152">
        <v>0.3432094572454602</v>
      </c>
      <c r="N1291" s="471">
        <f t="shared" si="152"/>
        <v>0.32845968612834514</v>
      </c>
      <c r="O1291" s="152">
        <v>3.8473756479098807E-2</v>
      </c>
      <c r="P1291" s="152">
        <v>0.39358026214566905</v>
      </c>
      <c r="Q1291" s="152">
        <v>0.53857526864315253</v>
      </c>
      <c r="R1291" s="152">
        <v>0.3432094572454602</v>
      </c>
      <c r="S1291" s="152">
        <v>0.03</v>
      </c>
      <c r="T1291" s="152">
        <v>0</v>
      </c>
      <c r="U1291" s="473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4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8" t="s">
        <v>1688</v>
      </c>
      <c r="D1292" t="s">
        <v>148</v>
      </c>
      <c r="E1292" s="469">
        <v>1</v>
      </c>
      <c r="F1292" s="470">
        <v>2.8519999999999999</v>
      </c>
      <c r="G1292">
        <v>1</v>
      </c>
      <c r="H1292">
        <v>1</v>
      </c>
      <c r="I1292" s="471">
        <f t="shared" si="151"/>
        <v>0.32845968612834514</v>
      </c>
      <c r="J1292" s="152">
        <v>3.8473756479098807E-2</v>
      </c>
      <c r="K1292" s="152">
        <v>0.39358026214566905</v>
      </c>
      <c r="L1292" s="152">
        <v>0.53857526864315253</v>
      </c>
      <c r="M1292" s="152">
        <v>0.3432094572454602</v>
      </c>
      <c r="N1292" s="471">
        <f t="shared" si="152"/>
        <v>0.32845968612834514</v>
      </c>
      <c r="O1292" s="152">
        <v>3.8473756479098807E-2</v>
      </c>
      <c r="P1292" s="152">
        <v>0.39358026214566905</v>
      </c>
      <c r="Q1292" s="152">
        <v>0.53857526864315253</v>
      </c>
      <c r="R1292" s="152">
        <v>0.3432094572454602</v>
      </c>
      <c r="S1292" s="152">
        <v>0.03</v>
      </c>
      <c r="T1292" s="152">
        <v>0</v>
      </c>
      <c r="U1292" s="473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4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5" t="s">
        <v>1689</v>
      </c>
      <c r="D1293" t="s">
        <v>154</v>
      </c>
      <c r="E1293" s="476">
        <v>3</v>
      </c>
      <c r="F1293" s="470">
        <v>18</v>
      </c>
      <c r="G1293">
        <v>1</v>
      </c>
      <c r="H1293">
        <v>1</v>
      </c>
      <c r="I1293" s="471">
        <f t="shared" si="151"/>
        <v>0.47039166666666665</v>
      </c>
      <c r="J1293" s="472">
        <v>0.36503333333333332</v>
      </c>
      <c r="K1293" s="472">
        <v>0.44336666666666663</v>
      </c>
      <c r="L1293" s="472">
        <v>0.58906666666666663</v>
      </c>
      <c r="M1293" s="472">
        <v>0.48410000000000003</v>
      </c>
      <c r="N1293" s="471">
        <f t="shared" si="152"/>
        <v>0.47039166666666665</v>
      </c>
      <c r="O1293" s="472">
        <v>0.36503333333333332</v>
      </c>
      <c r="P1293" s="472">
        <v>0.44336666666666663</v>
      </c>
      <c r="Q1293" s="472">
        <v>0.58906666666666663</v>
      </c>
      <c r="R1293" s="472">
        <v>0.48410000000000003</v>
      </c>
      <c r="S1293" s="152">
        <v>0.01</v>
      </c>
      <c r="T1293" s="152">
        <v>0.02</v>
      </c>
      <c r="U1293" s="477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4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5" t="s">
        <v>1690</v>
      </c>
      <c r="D1294" t="s">
        <v>154</v>
      </c>
      <c r="E1294" s="476">
        <v>3</v>
      </c>
      <c r="F1294" s="470">
        <v>27.04</v>
      </c>
      <c r="G1294">
        <v>1</v>
      </c>
      <c r="H1294">
        <v>1</v>
      </c>
      <c r="I1294" s="471">
        <f t="shared" si="151"/>
        <v>0.47039166666666665</v>
      </c>
      <c r="J1294" s="472">
        <v>0.36503333333333332</v>
      </c>
      <c r="K1294" s="472">
        <v>0.44336666666666663</v>
      </c>
      <c r="L1294" s="472">
        <v>0.58906666666666663</v>
      </c>
      <c r="M1294" s="472">
        <v>0.48410000000000003</v>
      </c>
      <c r="N1294" s="471">
        <f t="shared" si="152"/>
        <v>0.47039166666666665</v>
      </c>
      <c r="O1294" s="472">
        <v>0.36503333333333332</v>
      </c>
      <c r="P1294" s="472">
        <v>0.44336666666666663</v>
      </c>
      <c r="Q1294" s="472">
        <v>0.58906666666666663</v>
      </c>
      <c r="R1294" s="472">
        <v>0.48410000000000003</v>
      </c>
      <c r="S1294" s="152">
        <v>0.01</v>
      </c>
      <c r="T1294" s="152">
        <v>0.02</v>
      </c>
      <c r="U1294" s="477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4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5" t="s">
        <v>1691</v>
      </c>
      <c r="D1295" t="s">
        <v>154</v>
      </c>
      <c r="E1295" s="476">
        <v>3</v>
      </c>
      <c r="F1295" s="470">
        <v>25.35</v>
      </c>
      <c r="G1295">
        <v>1</v>
      </c>
      <c r="H1295">
        <v>1</v>
      </c>
      <c r="I1295" s="471">
        <f t="shared" si="151"/>
        <v>0.47039166666666665</v>
      </c>
      <c r="J1295" s="472">
        <v>0.36503333333333332</v>
      </c>
      <c r="K1295" s="472">
        <v>0.44336666666666663</v>
      </c>
      <c r="L1295" s="472">
        <v>0.58906666666666663</v>
      </c>
      <c r="M1295" s="472">
        <v>0.48410000000000003</v>
      </c>
      <c r="N1295" s="471">
        <f t="shared" si="152"/>
        <v>0.47039166666666665</v>
      </c>
      <c r="O1295" s="472">
        <v>0.36503333333333332</v>
      </c>
      <c r="P1295" s="472">
        <v>0.44336666666666663</v>
      </c>
      <c r="Q1295" s="472">
        <v>0.58906666666666663</v>
      </c>
      <c r="R1295" s="472">
        <v>0.48410000000000003</v>
      </c>
      <c r="S1295" s="152">
        <v>0.01</v>
      </c>
      <c r="T1295" s="152">
        <v>0.02</v>
      </c>
      <c r="U1295" s="477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4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8" t="s">
        <v>1692</v>
      </c>
      <c r="D1296" t="s">
        <v>148</v>
      </c>
      <c r="E1296" s="469">
        <v>1</v>
      </c>
      <c r="F1296" s="470">
        <v>0</v>
      </c>
      <c r="G1296">
        <v>1</v>
      </c>
      <c r="H1296">
        <v>1</v>
      </c>
      <c r="I1296" s="471">
        <f t="shared" si="151"/>
        <v>0.32845968612834514</v>
      </c>
      <c r="J1296" s="152">
        <v>3.8473756479098807E-2</v>
      </c>
      <c r="K1296" s="152">
        <v>0.39358026214566905</v>
      </c>
      <c r="L1296" s="152">
        <v>0.53857526864315253</v>
      </c>
      <c r="M1296" s="152">
        <v>0.3432094572454602</v>
      </c>
      <c r="N1296" s="471">
        <f t="shared" si="152"/>
        <v>0.32845968612834514</v>
      </c>
      <c r="O1296" s="152">
        <v>3.8473756479098807E-2</v>
      </c>
      <c r="P1296" s="152">
        <v>0.39358026214566905</v>
      </c>
      <c r="Q1296" s="152">
        <v>0.53857526864315253</v>
      </c>
      <c r="R1296" s="152">
        <v>0.3432094572454602</v>
      </c>
      <c r="S1296" s="152">
        <v>0.03</v>
      </c>
      <c r="T1296" s="152">
        <v>0</v>
      </c>
      <c r="U1296" s="473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4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8" t="s">
        <v>1693</v>
      </c>
      <c r="D1297" t="s">
        <v>151</v>
      </c>
      <c r="E1297" s="469">
        <v>2</v>
      </c>
      <c r="F1297" s="470">
        <v>42</v>
      </c>
      <c r="G1297">
        <v>1</v>
      </c>
      <c r="H1297">
        <v>1</v>
      </c>
      <c r="I1297" s="471">
        <f t="shared" si="151"/>
        <v>0.32845968612834514</v>
      </c>
      <c r="J1297" s="152">
        <v>3.8473756479098807E-2</v>
      </c>
      <c r="K1297" s="152">
        <v>0.39358026214566905</v>
      </c>
      <c r="L1297" s="152">
        <v>0.53857526864315253</v>
      </c>
      <c r="M1297" s="152">
        <v>0.3432094572454602</v>
      </c>
      <c r="N1297" s="471">
        <f t="shared" si="152"/>
        <v>0.32845968612834514</v>
      </c>
      <c r="O1297" s="152">
        <v>3.8473756479098807E-2</v>
      </c>
      <c r="P1297" s="152">
        <v>0.39358026214566905</v>
      </c>
      <c r="Q1297" s="152">
        <v>0.53857526864315253</v>
      </c>
      <c r="R1297" s="152">
        <v>0.3432094572454602</v>
      </c>
      <c r="S1297" s="152">
        <v>0.03</v>
      </c>
      <c r="T1297" s="152">
        <v>0</v>
      </c>
      <c r="U1297" s="473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4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5" t="s">
        <v>1694</v>
      </c>
      <c r="D1298" t="s">
        <v>154</v>
      </c>
      <c r="E1298" s="476">
        <v>3</v>
      </c>
      <c r="F1298" s="470">
        <v>25.35</v>
      </c>
      <c r="G1298">
        <v>1</v>
      </c>
      <c r="H1298">
        <v>1</v>
      </c>
      <c r="I1298" s="471">
        <f t="shared" si="151"/>
        <v>0.47039166666666665</v>
      </c>
      <c r="J1298" s="472">
        <v>0.36503333333333332</v>
      </c>
      <c r="K1298" s="472">
        <v>0.44336666666666663</v>
      </c>
      <c r="L1298" s="472">
        <v>0.58906666666666663</v>
      </c>
      <c r="M1298" s="472">
        <v>0.48410000000000003</v>
      </c>
      <c r="N1298" s="471">
        <f t="shared" si="152"/>
        <v>0.47039166666666665</v>
      </c>
      <c r="O1298" s="472">
        <v>0.36503333333333332</v>
      </c>
      <c r="P1298" s="472">
        <v>0.44336666666666663</v>
      </c>
      <c r="Q1298" s="472">
        <v>0.58906666666666663</v>
      </c>
      <c r="R1298" s="472">
        <v>0.48410000000000003</v>
      </c>
      <c r="S1298" s="152">
        <v>0.01</v>
      </c>
      <c r="T1298" s="152">
        <v>0.02</v>
      </c>
      <c r="U1298" s="477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4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8" t="s">
        <v>1695</v>
      </c>
      <c r="D1299" t="s">
        <v>151</v>
      </c>
      <c r="E1299" s="469">
        <v>2</v>
      </c>
      <c r="F1299" s="470">
        <v>0</v>
      </c>
      <c r="G1299">
        <v>1</v>
      </c>
      <c r="H1299">
        <v>1</v>
      </c>
      <c r="I1299" s="471">
        <f t="shared" si="151"/>
        <v>0.32845968612834514</v>
      </c>
      <c r="J1299" s="152">
        <v>3.8473756479098807E-2</v>
      </c>
      <c r="K1299" s="152">
        <v>0.39358026214566905</v>
      </c>
      <c r="L1299" s="152">
        <v>0.53857526864315253</v>
      </c>
      <c r="M1299" s="152">
        <v>0.3432094572454602</v>
      </c>
      <c r="N1299" s="471">
        <f t="shared" si="152"/>
        <v>0.32845968612834514</v>
      </c>
      <c r="O1299" s="152">
        <v>3.8473756479098807E-2</v>
      </c>
      <c r="P1299" s="152">
        <v>0.39358026214566905</v>
      </c>
      <c r="Q1299" s="152">
        <v>0.53857526864315253</v>
      </c>
      <c r="R1299" s="152">
        <v>0.3432094572454602</v>
      </c>
      <c r="S1299" s="152">
        <v>0.03</v>
      </c>
      <c r="T1299" s="152">
        <v>0</v>
      </c>
      <c r="U1299" s="473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4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8" t="s">
        <v>1696</v>
      </c>
      <c r="D1300" t="s">
        <v>148</v>
      </c>
      <c r="E1300" s="469">
        <v>1</v>
      </c>
      <c r="F1300" s="470">
        <v>45</v>
      </c>
      <c r="G1300">
        <v>1</v>
      </c>
      <c r="H1300">
        <v>1</v>
      </c>
      <c r="I1300" s="471">
        <f t="shared" si="151"/>
        <v>0.32845968612834514</v>
      </c>
      <c r="J1300" s="152">
        <v>3.8473756479098807E-2</v>
      </c>
      <c r="K1300" s="152">
        <v>0.39358026214566905</v>
      </c>
      <c r="L1300" s="152">
        <v>0.53857526864315253</v>
      </c>
      <c r="M1300" s="152">
        <v>0.3432094572454602</v>
      </c>
      <c r="N1300" s="471">
        <f t="shared" si="152"/>
        <v>0.32845968612834514</v>
      </c>
      <c r="O1300" s="152">
        <v>3.8473756479098807E-2</v>
      </c>
      <c r="P1300" s="152">
        <v>0.39358026214566905</v>
      </c>
      <c r="Q1300" s="152">
        <v>0.53857526864315253</v>
      </c>
      <c r="R1300" s="152">
        <v>0.3432094572454602</v>
      </c>
      <c r="S1300" s="152">
        <v>0.03</v>
      </c>
      <c r="T1300" s="152">
        <v>0</v>
      </c>
      <c r="U1300" s="473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4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8" t="s">
        <v>1697</v>
      </c>
      <c r="D1301" t="s">
        <v>148</v>
      </c>
      <c r="E1301" s="469">
        <v>1</v>
      </c>
      <c r="F1301" s="470">
        <v>0</v>
      </c>
      <c r="G1301">
        <v>1</v>
      </c>
      <c r="H1301">
        <v>1</v>
      </c>
      <c r="I1301" s="471">
        <f t="shared" si="151"/>
        <v>0.32845968612834514</v>
      </c>
      <c r="J1301" s="152">
        <v>3.8473756479098807E-2</v>
      </c>
      <c r="K1301" s="152">
        <v>0.39358026214566905</v>
      </c>
      <c r="L1301" s="152">
        <v>0.53857526864315253</v>
      </c>
      <c r="M1301" s="152">
        <v>0.3432094572454602</v>
      </c>
      <c r="N1301" s="471">
        <f t="shared" si="152"/>
        <v>0.32845968612834514</v>
      </c>
      <c r="O1301" s="152">
        <v>3.8473756479098807E-2</v>
      </c>
      <c r="P1301" s="152">
        <v>0.39358026214566905</v>
      </c>
      <c r="Q1301" s="152">
        <v>0.53857526864315253</v>
      </c>
      <c r="R1301" s="152">
        <v>0.3432094572454602</v>
      </c>
      <c r="S1301" s="152">
        <v>0.03</v>
      </c>
      <c r="T1301" s="152">
        <v>0</v>
      </c>
      <c r="U1301" s="473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4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5" t="s">
        <v>1698</v>
      </c>
      <c r="D1302" t="s">
        <v>156</v>
      </c>
      <c r="E1302" s="476">
        <v>4</v>
      </c>
      <c r="F1302" s="470">
        <v>30</v>
      </c>
      <c r="G1302">
        <v>1</v>
      </c>
      <c r="H1302">
        <v>1</v>
      </c>
      <c r="I1302" s="471">
        <f t="shared" si="151"/>
        <v>0.47039166666666665</v>
      </c>
      <c r="J1302" s="152">
        <v>0.36503333333333332</v>
      </c>
      <c r="K1302" s="152">
        <v>0.44336666666666663</v>
      </c>
      <c r="L1302" s="152">
        <v>0.58906666666666663</v>
      </c>
      <c r="M1302" s="152">
        <v>0.48410000000000003</v>
      </c>
      <c r="N1302" s="471">
        <f t="shared" si="152"/>
        <v>0.47039166666666665</v>
      </c>
      <c r="O1302" s="152">
        <v>0.36503333333333332</v>
      </c>
      <c r="P1302" s="152">
        <v>0.44336666666666663</v>
      </c>
      <c r="Q1302" s="152">
        <v>0.58906666666666663</v>
      </c>
      <c r="R1302" s="152">
        <v>0.48410000000000003</v>
      </c>
      <c r="S1302" s="152">
        <v>0.01</v>
      </c>
      <c r="T1302" s="152">
        <v>0.02</v>
      </c>
      <c r="U1302" s="477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4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5" t="s">
        <v>1699</v>
      </c>
      <c r="D1303" t="s">
        <v>156</v>
      </c>
      <c r="E1303" s="476">
        <v>4</v>
      </c>
      <c r="F1303" s="470">
        <v>30</v>
      </c>
      <c r="G1303">
        <v>1</v>
      </c>
      <c r="H1303">
        <v>1</v>
      </c>
      <c r="I1303" s="471">
        <f t="shared" si="151"/>
        <v>0.47039166666666665</v>
      </c>
      <c r="J1303" s="152">
        <v>0.36503333333333332</v>
      </c>
      <c r="K1303" s="152">
        <v>0.44336666666666663</v>
      </c>
      <c r="L1303" s="152">
        <v>0.58906666666666663</v>
      </c>
      <c r="M1303" s="152">
        <v>0.48410000000000003</v>
      </c>
      <c r="N1303" s="471">
        <f t="shared" si="152"/>
        <v>0.47039166666666665</v>
      </c>
      <c r="O1303" s="152">
        <v>0.36503333333333332</v>
      </c>
      <c r="P1303" s="152">
        <v>0.44336666666666663</v>
      </c>
      <c r="Q1303" s="152">
        <v>0.58906666666666663</v>
      </c>
      <c r="R1303" s="152">
        <v>0.48410000000000003</v>
      </c>
      <c r="S1303" s="152">
        <v>0.01</v>
      </c>
      <c r="T1303" s="152">
        <v>0.02</v>
      </c>
      <c r="U1303" s="477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4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5" t="s">
        <v>1700</v>
      </c>
      <c r="D1304" t="s">
        <v>156</v>
      </c>
      <c r="E1304" s="476">
        <v>4</v>
      </c>
      <c r="F1304" s="470">
        <v>30</v>
      </c>
      <c r="G1304">
        <v>1</v>
      </c>
      <c r="H1304">
        <v>1</v>
      </c>
      <c r="I1304" s="471">
        <f t="shared" si="151"/>
        <v>0.47039166666666665</v>
      </c>
      <c r="J1304" s="152">
        <v>0.36503333333333332</v>
      </c>
      <c r="K1304" s="152">
        <v>0.44336666666666663</v>
      </c>
      <c r="L1304" s="152">
        <v>0.58906666666666663</v>
      </c>
      <c r="M1304" s="152">
        <v>0.48410000000000003</v>
      </c>
      <c r="N1304" s="471">
        <f t="shared" si="152"/>
        <v>0.47039166666666665</v>
      </c>
      <c r="O1304" s="152">
        <v>0.36503333333333332</v>
      </c>
      <c r="P1304" s="152">
        <v>0.44336666666666663</v>
      </c>
      <c r="Q1304" s="152">
        <v>0.58906666666666663</v>
      </c>
      <c r="R1304" s="152">
        <v>0.48410000000000003</v>
      </c>
      <c r="S1304" s="152">
        <v>0.01</v>
      </c>
      <c r="T1304" s="152">
        <v>0.02</v>
      </c>
      <c r="U1304" s="477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4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5" t="s">
        <v>1701</v>
      </c>
      <c r="D1305" t="s">
        <v>154</v>
      </c>
      <c r="E1305" s="476">
        <v>3</v>
      </c>
      <c r="F1305" s="470">
        <v>27.04</v>
      </c>
      <c r="G1305">
        <v>1</v>
      </c>
      <c r="H1305">
        <v>1</v>
      </c>
      <c r="I1305" s="471">
        <f t="shared" si="151"/>
        <v>0.47039166666666665</v>
      </c>
      <c r="J1305" s="472">
        <v>0.36503333333333332</v>
      </c>
      <c r="K1305" s="472">
        <v>0.44336666666666663</v>
      </c>
      <c r="L1305" s="472">
        <v>0.58906666666666663</v>
      </c>
      <c r="M1305" s="472">
        <v>0.48410000000000003</v>
      </c>
      <c r="N1305" s="471">
        <f t="shared" si="152"/>
        <v>0.47039166666666665</v>
      </c>
      <c r="O1305" s="472">
        <v>0.36503333333333332</v>
      </c>
      <c r="P1305" s="472">
        <v>0.44336666666666663</v>
      </c>
      <c r="Q1305" s="472">
        <v>0.58906666666666663</v>
      </c>
      <c r="R1305" s="472">
        <v>0.48410000000000003</v>
      </c>
      <c r="S1305" s="152">
        <v>0.01</v>
      </c>
      <c r="T1305" s="152">
        <v>0.02</v>
      </c>
      <c r="U1305" s="477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4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5" t="s">
        <v>1702</v>
      </c>
      <c r="D1306" t="s">
        <v>154</v>
      </c>
      <c r="E1306" s="476">
        <v>3</v>
      </c>
      <c r="F1306" s="470">
        <v>28</v>
      </c>
      <c r="G1306">
        <v>1</v>
      </c>
      <c r="H1306">
        <v>1</v>
      </c>
      <c r="I1306" s="471">
        <f t="shared" si="151"/>
        <v>0.47039166666666665</v>
      </c>
      <c r="J1306" s="472">
        <v>0.36503333333333332</v>
      </c>
      <c r="K1306" s="472">
        <v>0.44336666666666663</v>
      </c>
      <c r="L1306" s="472">
        <v>0.58906666666666663</v>
      </c>
      <c r="M1306" s="472">
        <v>0.48410000000000003</v>
      </c>
      <c r="N1306" s="471">
        <f t="shared" si="152"/>
        <v>0.47039166666666665</v>
      </c>
      <c r="O1306" s="472">
        <v>0.36503333333333332</v>
      </c>
      <c r="P1306" s="472">
        <v>0.44336666666666663</v>
      </c>
      <c r="Q1306" s="472">
        <v>0.58906666666666663</v>
      </c>
      <c r="R1306" s="472">
        <v>0.48410000000000003</v>
      </c>
      <c r="S1306" s="152">
        <v>0.01</v>
      </c>
      <c r="T1306" s="152">
        <v>0.02</v>
      </c>
      <c r="U1306" s="477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4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8" t="s">
        <v>1703</v>
      </c>
      <c r="D1307" t="s">
        <v>154</v>
      </c>
      <c r="E1307" s="469">
        <v>3</v>
      </c>
      <c r="F1307" s="470">
        <v>4</v>
      </c>
      <c r="G1307">
        <v>1</v>
      </c>
      <c r="H1307">
        <v>1</v>
      </c>
      <c r="I1307" s="471">
        <f t="shared" si="151"/>
        <v>0.32845968612834514</v>
      </c>
      <c r="J1307" s="152">
        <v>3.8473756479098807E-2</v>
      </c>
      <c r="K1307" s="152">
        <v>0.39358026214566905</v>
      </c>
      <c r="L1307" s="152">
        <v>0.53857526864315253</v>
      </c>
      <c r="M1307" s="152">
        <v>0.3432094572454602</v>
      </c>
      <c r="N1307" s="471">
        <f t="shared" si="152"/>
        <v>0.32845968612834514</v>
      </c>
      <c r="O1307" s="152">
        <v>3.8473756479098807E-2</v>
      </c>
      <c r="P1307" s="152">
        <v>0.39358026214566905</v>
      </c>
      <c r="Q1307" s="152">
        <v>0.53857526864315253</v>
      </c>
      <c r="R1307" s="152">
        <v>0.3432094572454602</v>
      </c>
      <c r="S1307" s="152">
        <v>0.03</v>
      </c>
      <c r="T1307" s="152">
        <v>0</v>
      </c>
      <c r="U1307" s="473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4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8" t="s">
        <v>1704</v>
      </c>
      <c r="D1308" t="s">
        <v>154</v>
      </c>
      <c r="E1308" s="469">
        <v>3</v>
      </c>
      <c r="F1308" s="470">
        <v>0</v>
      </c>
      <c r="G1308">
        <v>1</v>
      </c>
      <c r="H1308">
        <v>1</v>
      </c>
      <c r="I1308" s="471">
        <f t="shared" si="151"/>
        <v>0.32845968612834514</v>
      </c>
      <c r="J1308" s="152">
        <v>3.8473756479098807E-2</v>
      </c>
      <c r="K1308" s="152">
        <v>0.39358026214566905</v>
      </c>
      <c r="L1308" s="152">
        <v>0.53857526864315253</v>
      </c>
      <c r="M1308" s="152">
        <v>0.3432094572454602</v>
      </c>
      <c r="N1308" s="471">
        <f t="shared" si="152"/>
        <v>0.32845968612834514</v>
      </c>
      <c r="O1308" s="152">
        <v>3.8473756479098807E-2</v>
      </c>
      <c r="P1308" s="152">
        <v>0.39358026214566905</v>
      </c>
      <c r="Q1308" s="152">
        <v>0.53857526864315253</v>
      </c>
      <c r="R1308" s="152">
        <v>0.3432094572454602</v>
      </c>
      <c r="S1308" s="152">
        <v>0.03</v>
      </c>
      <c r="T1308" s="152">
        <v>0</v>
      </c>
      <c r="U1308" s="473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4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8" t="s">
        <v>1705</v>
      </c>
      <c r="D1309" t="s">
        <v>151</v>
      </c>
      <c r="E1309" s="469">
        <v>2</v>
      </c>
      <c r="F1309" s="470">
        <v>40</v>
      </c>
      <c r="G1309">
        <v>1</v>
      </c>
      <c r="H1309">
        <v>1</v>
      </c>
      <c r="I1309" s="471">
        <f t="shared" si="151"/>
        <v>0.32845968612834514</v>
      </c>
      <c r="J1309" s="152">
        <v>3.8473756479098807E-2</v>
      </c>
      <c r="K1309" s="152">
        <v>0.39358026214566905</v>
      </c>
      <c r="L1309" s="152">
        <v>0.53857526864315253</v>
      </c>
      <c r="M1309" s="152">
        <v>0.3432094572454602</v>
      </c>
      <c r="N1309" s="471">
        <f t="shared" si="152"/>
        <v>0.32845968612834514</v>
      </c>
      <c r="O1309" s="152">
        <v>3.8473756479098807E-2</v>
      </c>
      <c r="P1309" s="152">
        <v>0.39358026214566905</v>
      </c>
      <c r="Q1309" s="152">
        <v>0.53857526864315253</v>
      </c>
      <c r="R1309" s="152">
        <v>0.3432094572454602</v>
      </c>
      <c r="S1309" s="152">
        <v>0.03</v>
      </c>
      <c r="T1309" s="152">
        <v>0</v>
      </c>
      <c r="U1309" s="473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4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5" t="s">
        <v>1706</v>
      </c>
      <c r="D1310" t="s">
        <v>154</v>
      </c>
      <c r="E1310" s="476">
        <v>3</v>
      </c>
      <c r="F1310" s="470">
        <v>30</v>
      </c>
      <c r="G1310">
        <v>1</v>
      </c>
      <c r="H1310">
        <v>1</v>
      </c>
      <c r="I1310" s="471">
        <f t="shared" si="151"/>
        <v>0.47039166666666665</v>
      </c>
      <c r="J1310" s="472">
        <v>0.36503333333333332</v>
      </c>
      <c r="K1310" s="472">
        <v>0.44336666666666663</v>
      </c>
      <c r="L1310" s="472">
        <v>0.58906666666666663</v>
      </c>
      <c r="M1310" s="472">
        <v>0.48410000000000003</v>
      </c>
      <c r="N1310" s="471">
        <f t="shared" si="152"/>
        <v>0.47039166666666665</v>
      </c>
      <c r="O1310" s="472">
        <v>0.36503333333333332</v>
      </c>
      <c r="P1310" s="472">
        <v>0.44336666666666663</v>
      </c>
      <c r="Q1310" s="472">
        <v>0.58906666666666663</v>
      </c>
      <c r="R1310" s="472">
        <v>0.48410000000000003</v>
      </c>
      <c r="S1310" s="152">
        <v>0.01</v>
      </c>
      <c r="T1310" s="152">
        <v>0.02</v>
      </c>
      <c r="U1310" s="477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4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5" t="s">
        <v>1707</v>
      </c>
      <c r="D1311" t="s">
        <v>156</v>
      </c>
      <c r="E1311" s="476">
        <v>4</v>
      </c>
      <c r="F1311" s="470">
        <v>30</v>
      </c>
      <c r="G1311">
        <v>1</v>
      </c>
      <c r="H1311">
        <v>1</v>
      </c>
      <c r="I1311" s="471">
        <f t="shared" si="151"/>
        <v>0.47039166666666665</v>
      </c>
      <c r="J1311" s="152">
        <v>0.36503333333333332</v>
      </c>
      <c r="K1311" s="152">
        <v>0.44336666666666663</v>
      </c>
      <c r="L1311" s="152">
        <v>0.58906666666666663</v>
      </c>
      <c r="M1311" s="152">
        <v>0.48410000000000003</v>
      </c>
      <c r="N1311" s="471">
        <f t="shared" si="152"/>
        <v>0.47039166666666665</v>
      </c>
      <c r="O1311" s="152">
        <v>0.36503333333333332</v>
      </c>
      <c r="P1311" s="152">
        <v>0.44336666666666663</v>
      </c>
      <c r="Q1311" s="152">
        <v>0.58906666666666663</v>
      </c>
      <c r="R1311" s="152">
        <v>0.48410000000000003</v>
      </c>
      <c r="S1311" s="152">
        <v>0.01</v>
      </c>
      <c r="T1311" s="152">
        <v>0.02</v>
      </c>
      <c r="U1311" s="477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4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5" t="s">
        <v>1708</v>
      </c>
      <c r="D1312" t="s">
        <v>156</v>
      </c>
      <c r="E1312" s="476">
        <v>4</v>
      </c>
      <c r="F1312" s="470">
        <v>30</v>
      </c>
      <c r="G1312">
        <v>1</v>
      </c>
      <c r="H1312">
        <v>1</v>
      </c>
      <c r="I1312" s="471">
        <f t="shared" si="151"/>
        <v>0.47039166666666665</v>
      </c>
      <c r="J1312" s="152">
        <v>0.36503333333333332</v>
      </c>
      <c r="K1312" s="152">
        <v>0.44336666666666663</v>
      </c>
      <c r="L1312" s="152">
        <v>0.58906666666666663</v>
      </c>
      <c r="M1312" s="152">
        <v>0.48410000000000003</v>
      </c>
      <c r="N1312" s="471">
        <f t="shared" si="152"/>
        <v>0.47039166666666665</v>
      </c>
      <c r="O1312" s="152">
        <v>0.36503333333333332</v>
      </c>
      <c r="P1312" s="152">
        <v>0.44336666666666663</v>
      </c>
      <c r="Q1312" s="152">
        <v>0.58906666666666663</v>
      </c>
      <c r="R1312" s="152">
        <v>0.48410000000000003</v>
      </c>
      <c r="S1312" s="152">
        <v>0.01</v>
      </c>
      <c r="T1312" s="152">
        <v>0.02</v>
      </c>
      <c r="U1312" s="477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4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5" t="s">
        <v>1709</v>
      </c>
      <c r="D1313" t="s">
        <v>156</v>
      </c>
      <c r="E1313" s="476">
        <v>4</v>
      </c>
      <c r="F1313" s="470">
        <v>30</v>
      </c>
      <c r="G1313">
        <v>1</v>
      </c>
      <c r="H1313">
        <v>1</v>
      </c>
      <c r="I1313" s="471">
        <f t="shared" si="151"/>
        <v>0.47039166666666665</v>
      </c>
      <c r="J1313" s="152">
        <v>0.36503333333333332</v>
      </c>
      <c r="K1313" s="152">
        <v>0.44336666666666663</v>
      </c>
      <c r="L1313" s="152">
        <v>0.58906666666666663</v>
      </c>
      <c r="M1313" s="152">
        <v>0.48410000000000003</v>
      </c>
      <c r="N1313" s="471">
        <f t="shared" si="152"/>
        <v>0.47039166666666665</v>
      </c>
      <c r="O1313" s="152">
        <v>0.36503333333333332</v>
      </c>
      <c r="P1313" s="152">
        <v>0.44336666666666663</v>
      </c>
      <c r="Q1313" s="152">
        <v>0.58906666666666663</v>
      </c>
      <c r="R1313" s="152">
        <v>0.48410000000000003</v>
      </c>
      <c r="S1313" s="152">
        <v>0.01</v>
      </c>
      <c r="T1313" s="152">
        <v>0.02</v>
      </c>
      <c r="U1313" s="477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4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8" t="s">
        <v>1710</v>
      </c>
      <c r="D1314" t="s">
        <v>151</v>
      </c>
      <c r="E1314" s="469">
        <v>2</v>
      </c>
      <c r="F1314" s="470">
        <v>0</v>
      </c>
      <c r="G1314">
        <v>1</v>
      </c>
      <c r="H1314">
        <v>1</v>
      </c>
      <c r="I1314" s="471">
        <f t="shared" si="151"/>
        <v>0.32845968612834514</v>
      </c>
      <c r="J1314" s="152">
        <v>3.8473756479098807E-2</v>
      </c>
      <c r="K1314" s="152">
        <v>0.39358026214566905</v>
      </c>
      <c r="L1314" s="152">
        <v>0.53857526864315253</v>
      </c>
      <c r="M1314" s="152">
        <v>0.3432094572454602</v>
      </c>
      <c r="N1314" s="471">
        <f t="shared" si="152"/>
        <v>0.32845968612834514</v>
      </c>
      <c r="O1314" s="152">
        <v>3.8473756479098807E-2</v>
      </c>
      <c r="P1314" s="152">
        <v>0.39358026214566905</v>
      </c>
      <c r="Q1314" s="152">
        <v>0.53857526864315253</v>
      </c>
      <c r="R1314" s="152">
        <v>0.3432094572454602</v>
      </c>
      <c r="S1314" s="152">
        <v>0.03</v>
      </c>
      <c r="T1314" s="152">
        <v>0</v>
      </c>
      <c r="U1314" s="473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4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8" t="s">
        <v>1711</v>
      </c>
      <c r="D1315" t="s">
        <v>151</v>
      </c>
      <c r="E1315" s="469">
        <v>2</v>
      </c>
      <c r="F1315" s="470">
        <v>16.5</v>
      </c>
      <c r="G1315">
        <v>1</v>
      </c>
      <c r="H1315">
        <v>1</v>
      </c>
      <c r="I1315" s="471">
        <f t="shared" si="151"/>
        <v>0.32845968612834514</v>
      </c>
      <c r="J1315" s="152">
        <v>3.8473756479098807E-2</v>
      </c>
      <c r="K1315" s="152">
        <v>0.39358026214566905</v>
      </c>
      <c r="L1315" s="152">
        <v>0.53857526864315253</v>
      </c>
      <c r="M1315" s="152">
        <v>0.3432094572454602</v>
      </c>
      <c r="N1315" s="471">
        <f t="shared" si="152"/>
        <v>0.32845968612834514</v>
      </c>
      <c r="O1315" s="152">
        <v>3.8473756479098807E-2</v>
      </c>
      <c r="P1315" s="152">
        <v>0.39358026214566905</v>
      </c>
      <c r="Q1315" s="152">
        <v>0.53857526864315253</v>
      </c>
      <c r="R1315" s="152">
        <v>0.3432094572454602</v>
      </c>
      <c r="S1315" s="152">
        <v>0.03</v>
      </c>
      <c r="T1315" s="152">
        <v>0</v>
      </c>
      <c r="U1315" s="473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4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8" t="s">
        <v>1712</v>
      </c>
      <c r="D1316" t="s">
        <v>151</v>
      </c>
      <c r="E1316" s="469">
        <v>2</v>
      </c>
      <c r="F1316" s="470">
        <v>0</v>
      </c>
      <c r="G1316">
        <v>1</v>
      </c>
      <c r="H1316">
        <v>1</v>
      </c>
      <c r="I1316" s="471">
        <f t="shared" si="151"/>
        <v>0.32845968612834514</v>
      </c>
      <c r="J1316" s="152">
        <v>3.8473756479098807E-2</v>
      </c>
      <c r="K1316" s="152">
        <v>0.39358026214566905</v>
      </c>
      <c r="L1316" s="152">
        <v>0.53857526864315253</v>
      </c>
      <c r="M1316" s="152">
        <v>0.3432094572454602</v>
      </c>
      <c r="N1316" s="471">
        <f t="shared" si="152"/>
        <v>0.32845968612834514</v>
      </c>
      <c r="O1316" s="152">
        <v>3.8473756479098807E-2</v>
      </c>
      <c r="P1316" s="152">
        <v>0.39358026214566905</v>
      </c>
      <c r="Q1316" s="152">
        <v>0.53857526864315253</v>
      </c>
      <c r="R1316" s="152">
        <v>0.3432094572454602</v>
      </c>
      <c r="S1316" s="152">
        <v>0.03</v>
      </c>
      <c r="T1316" s="152">
        <v>0</v>
      </c>
      <c r="U1316" s="473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4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8" t="s">
        <v>1713</v>
      </c>
      <c r="D1317" t="s">
        <v>151</v>
      </c>
      <c r="E1317" s="469">
        <v>2</v>
      </c>
      <c r="F1317" s="470">
        <v>35</v>
      </c>
      <c r="G1317">
        <v>1</v>
      </c>
      <c r="H1317">
        <v>1</v>
      </c>
      <c r="I1317" s="471">
        <f t="shared" si="151"/>
        <v>0.32845968612834514</v>
      </c>
      <c r="J1317" s="152">
        <v>3.8473756479098807E-2</v>
      </c>
      <c r="K1317" s="152">
        <v>0.39358026214566905</v>
      </c>
      <c r="L1317" s="152">
        <v>0.53857526864315253</v>
      </c>
      <c r="M1317" s="152">
        <v>0.3432094572454602</v>
      </c>
      <c r="N1317" s="471">
        <f t="shared" si="152"/>
        <v>0.32845968612834514</v>
      </c>
      <c r="O1317" s="152">
        <v>3.8473756479098807E-2</v>
      </c>
      <c r="P1317" s="152">
        <v>0.39358026214566905</v>
      </c>
      <c r="Q1317" s="152">
        <v>0.53857526864315253</v>
      </c>
      <c r="R1317" s="152">
        <v>0.3432094572454602</v>
      </c>
      <c r="S1317" s="152">
        <v>0.03</v>
      </c>
      <c r="T1317" s="152">
        <v>0</v>
      </c>
      <c r="U1317" s="473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4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8" t="s">
        <v>1714</v>
      </c>
      <c r="D1318" t="s">
        <v>151</v>
      </c>
      <c r="E1318" s="469">
        <v>2</v>
      </c>
      <c r="F1318" s="470">
        <v>0</v>
      </c>
      <c r="G1318">
        <v>1</v>
      </c>
      <c r="H1318">
        <v>1</v>
      </c>
      <c r="I1318" s="471">
        <f t="shared" si="151"/>
        <v>0.32845968612834514</v>
      </c>
      <c r="J1318" s="152">
        <v>3.8473756479098807E-2</v>
      </c>
      <c r="K1318" s="152">
        <v>0.39358026214566905</v>
      </c>
      <c r="L1318" s="152">
        <v>0.53857526864315253</v>
      </c>
      <c r="M1318" s="152">
        <v>0.3432094572454602</v>
      </c>
      <c r="N1318" s="471">
        <f t="shared" si="152"/>
        <v>0.32845968612834514</v>
      </c>
      <c r="O1318" s="152">
        <v>3.8473756479098807E-2</v>
      </c>
      <c r="P1318" s="152">
        <v>0.39358026214566905</v>
      </c>
      <c r="Q1318" s="152">
        <v>0.53857526864315253</v>
      </c>
      <c r="R1318" s="152">
        <v>0.3432094572454602</v>
      </c>
      <c r="S1318" s="152">
        <v>0.03</v>
      </c>
      <c r="T1318" s="152">
        <v>0</v>
      </c>
      <c r="U1318" s="473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4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5" t="s">
        <v>1715</v>
      </c>
      <c r="D1319" t="s">
        <v>156</v>
      </c>
      <c r="E1319" s="476">
        <v>4</v>
      </c>
      <c r="F1319" s="470">
        <v>30</v>
      </c>
      <c r="G1319">
        <v>1</v>
      </c>
      <c r="H1319">
        <v>1</v>
      </c>
      <c r="I1319" s="471">
        <f t="shared" si="151"/>
        <v>0.47039166666666665</v>
      </c>
      <c r="J1319" s="152">
        <v>0.36503333333333332</v>
      </c>
      <c r="K1319" s="152">
        <v>0.44336666666666663</v>
      </c>
      <c r="L1319" s="152">
        <v>0.58906666666666663</v>
      </c>
      <c r="M1319" s="152">
        <v>0.48410000000000003</v>
      </c>
      <c r="N1319" s="471">
        <f t="shared" si="152"/>
        <v>0.47039166666666665</v>
      </c>
      <c r="O1319" s="152">
        <v>0.36503333333333332</v>
      </c>
      <c r="P1319" s="152">
        <v>0.44336666666666663</v>
      </c>
      <c r="Q1319" s="152">
        <v>0.58906666666666663</v>
      </c>
      <c r="R1319" s="152">
        <v>0.48410000000000003</v>
      </c>
      <c r="S1319" s="152">
        <v>0.01</v>
      </c>
      <c r="T1319" s="152">
        <v>0.02</v>
      </c>
      <c r="U1319" s="477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4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5" t="s">
        <v>1716</v>
      </c>
      <c r="D1320" t="s">
        <v>156</v>
      </c>
      <c r="E1320" s="476">
        <v>4</v>
      </c>
      <c r="F1320" s="470">
        <v>15</v>
      </c>
      <c r="G1320">
        <v>1</v>
      </c>
      <c r="H1320">
        <v>1</v>
      </c>
      <c r="I1320" s="471">
        <f t="shared" si="151"/>
        <v>0.47039166666666665</v>
      </c>
      <c r="J1320" s="152">
        <v>0.36503333333333332</v>
      </c>
      <c r="K1320" s="152">
        <v>0.44336666666666663</v>
      </c>
      <c r="L1320" s="152">
        <v>0.58906666666666663</v>
      </c>
      <c r="M1320" s="152">
        <v>0.48410000000000003</v>
      </c>
      <c r="N1320" s="471">
        <f t="shared" si="152"/>
        <v>0.47039166666666665</v>
      </c>
      <c r="O1320" s="152">
        <v>0.36503333333333332</v>
      </c>
      <c r="P1320" s="152">
        <v>0.44336666666666663</v>
      </c>
      <c r="Q1320" s="152">
        <v>0.58906666666666663</v>
      </c>
      <c r="R1320" s="152">
        <v>0.48410000000000003</v>
      </c>
      <c r="S1320" s="152">
        <v>0.01</v>
      </c>
      <c r="T1320" s="152">
        <v>0.02</v>
      </c>
      <c r="U1320" s="477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4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5" t="s">
        <v>1717</v>
      </c>
      <c r="D1321" t="s">
        <v>156</v>
      </c>
      <c r="E1321" s="476">
        <v>4</v>
      </c>
      <c r="F1321" s="470">
        <v>15</v>
      </c>
      <c r="G1321">
        <v>1</v>
      </c>
      <c r="H1321">
        <v>1</v>
      </c>
      <c r="I1321" s="471">
        <f t="shared" si="151"/>
        <v>0.47039166666666665</v>
      </c>
      <c r="J1321" s="152">
        <v>0.36503333333333332</v>
      </c>
      <c r="K1321" s="152">
        <v>0.44336666666666663</v>
      </c>
      <c r="L1321" s="152">
        <v>0.58906666666666663</v>
      </c>
      <c r="M1321" s="152">
        <v>0.48410000000000003</v>
      </c>
      <c r="N1321" s="471">
        <f t="shared" si="152"/>
        <v>0.47039166666666665</v>
      </c>
      <c r="O1321" s="152">
        <v>0.36503333333333332</v>
      </c>
      <c r="P1321" s="152">
        <v>0.44336666666666663</v>
      </c>
      <c r="Q1321" s="152">
        <v>0.58906666666666663</v>
      </c>
      <c r="R1321" s="152">
        <v>0.48410000000000003</v>
      </c>
      <c r="S1321" s="152">
        <v>0.01</v>
      </c>
      <c r="T1321" s="152">
        <v>0.02</v>
      </c>
      <c r="U1321" s="477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4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8" t="s">
        <v>1718</v>
      </c>
      <c r="D1322" t="s">
        <v>148</v>
      </c>
      <c r="E1322" s="469">
        <v>1</v>
      </c>
      <c r="F1322" s="470">
        <v>63.155000000000001</v>
      </c>
      <c r="G1322">
        <v>1</v>
      </c>
      <c r="H1322">
        <v>1</v>
      </c>
      <c r="I1322" s="471">
        <f t="shared" si="151"/>
        <v>0.32845968612834514</v>
      </c>
      <c r="J1322" s="152">
        <v>3.8473756479098807E-2</v>
      </c>
      <c r="K1322" s="152">
        <v>0.39358026214566905</v>
      </c>
      <c r="L1322" s="152">
        <v>0.53857526864315253</v>
      </c>
      <c r="M1322" s="152">
        <v>0.3432094572454602</v>
      </c>
      <c r="N1322" s="471">
        <f t="shared" si="152"/>
        <v>0.32845968612834514</v>
      </c>
      <c r="O1322" s="152">
        <v>3.8473756479098807E-2</v>
      </c>
      <c r="P1322" s="152">
        <v>0.39358026214566905</v>
      </c>
      <c r="Q1322" s="152">
        <v>0.53857526864315253</v>
      </c>
      <c r="R1322" s="152">
        <v>0.3432094572454602</v>
      </c>
      <c r="S1322" s="152">
        <v>0.03</v>
      </c>
      <c r="T1322" s="152">
        <v>0</v>
      </c>
      <c r="U1322" s="477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4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8" t="s">
        <v>1719</v>
      </c>
      <c r="D1323" t="s">
        <v>148</v>
      </c>
      <c r="E1323" s="469">
        <v>1</v>
      </c>
      <c r="F1323" s="470">
        <v>0</v>
      </c>
      <c r="G1323">
        <v>1</v>
      </c>
      <c r="H1323">
        <v>1</v>
      </c>
      <c r="I1323" s="471">
        <f t="shared" si="151"/>
        <v>0.32845968612834514</v>
      </c>
      <c r="J1323" s="152">
        <v>3.8473756479098807E-2</v>
      </c>
      <c r="K1323" s="152">
        <v>0.39358026214566905</v>
      </c>
      <c r="L1323" s="152">
        <v>0.53857526864315253</v>
      </c>
      <c r="M1323" s="152">
        <v>0.3432094572454602</v>
      </c>
      <c r="N1323" s="471">
        <f t="shared" si="152"/>
        <v>0.32845968612834514</v>
      </c>
      <c r="O1323" s="152">
        <v>3.8473756479098807E-2</v>
      </c>
      <c r="P1323" s="152">
        <v>0.39358026214566905</v>
      </c>
      <c r="Q1323" s="152">
        <v>0.53857526864315253</v>
      </c>
      <c r="R1323" s="152">
        <v>0.3432094572454602</v>
      </c>
      <c r="S1323" s="152">
        <v>0.03</v>
      </c>
      <c r="T1323" s="152">
        <v>0</v>
      </c>
      <c r="U1323" s="477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4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8" t="s">
        <v>1720</v>
      </c>
      <c r="D1324" t="s">
        <v>148</v>
      </c>
      <c r="E1324" s="469">
        <v>1</v>
      </c>
      <c r="F1324" s="470">
        <v>8</v>
      </c>
      <c r="G1324">
        <v>1</v>
      </c>
      <c r="H1324">
        <v>1</v>
      </c>
      <c r="I1324" s="471">
        <f t="shared" si="151"/>
        <v>0.32845968612834514</v>
      </c>
      <c r="J1324" s="152">
        <v>3.8473756479098807E-2</v>
      </c>
      <c r="K1324" s="152">
        <v>0.39358026214566905</v>
      </c>
      <c r="L1324" s="152">
        <v>0.53857526864315253</v>
      </c>
      <c r="M1324" s="152">
        <v>0.3432094572454602</v>
      </c>
      <c r="N1324" s="471">
        <f t="shared" si="152"/>
        <v>0.32845968612834514</v>
      </c>
      <c r="O1324" s="152">
        <v>3.8473756479098807E-2</v>
      </c>
      <c r="P1324" s="152">
        <v>0.39358026214566905</v>
      </c>
      <c r="Q1324" s="152">
        <v>0.53857526864315253</v>
      </c>
      <c r="R1324" s="152">
        <v>0.3432094572454602</v>
      </c>
      <c r="S1324" s="152">
        <v>0.03</v>
      </c>
      <c r="T1324" s="152">
        <v>0</v>
      </c>
      <c r="U1324" s="477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4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8" t="s">
        <v>1721</v>
      </c>
      <c r="D1325" t="s">
        <v>148</v>
      </c>
      <c r="E1325" s="469">
        <v>1</v>
      </c>
      <c r="F1325" s="470">
        <v>0</v>
      </c>
      <c r="G1325">
        <v>1</v>
      </c>
      <c r="H1325">
        <v>1</v>
      </c>
      <c r="I1325" s="471">
        <f t="shared" si="151"/>
        <v>0.32845968612834514</v>
      </c>
      <c r="J1325" s="152">
        <v>3.8473756479098807E-2</v>
      </c>
      <c r="K1325" s="152">
        <v>0.39358026214566905</v>
      </c>
      <c r="L1325" s="152">
        <v>0.53857526864315253</v>
      </c>
      <c r="M1325" s="152">
        <v>0.3432094572454602</v>
      </c>
      <c r="N1325" s="471">
        <f t="shared" si="152"/>
        <v>0.32845968612834514</v>
      </c>
      <c r="O1325" s="152">
        <v>3.8473756479098807E-2</v>
      </c>
      <c r="P1325" s="152">
        <v>0.39358026214566905</v>
      </c>
      <c r="Q1325" s="152">
        <v>0.53857526864315253</v>
      </c>
      <c r="R1325" s="152">
        <v>0.3432094572454602</v>
      </c>
      <c r="S1325" s="152">
        <v>0.03</v>
      </c>
      <c r="T1325" s="152">
        <v>0</v>
      </c>
      <c r="U1325" s="477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4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8" t="s">
        <v>1722</v>
      </c>
      <c r="D1326" t="s">
        <v>148</v>
      </c>
      <c r="E1326" s="469">
        <v>1</v>
      </c>
      <c r="F1326" s="470">
        <v>16</v>
      </c>
      <c r="G1326">
        <v>1</v>
      </c>
      <c r="H1326">
        <v>1</v>
      </c>
      <c r="I1326" s="471">
        <f t="shared" si="151"/>
        <v>0.32845968612834514</v>
      </c>
      <c r="J1326" s="152">
        <v>3.8473756479098807E-2</v>
      </c>
      <c r="K1326" s="152">
        <v>0.39358026214566905</v>
      </c>
      <c r="L1326" s="152">
        <v>0.53857526864315253</v>
      </c>
      <c r="M1326" s="152">
        <v>0.3432094572454602</v>
      </c>
      <c r="N1326" s="471">
        <f t="shared" si="152"/>
        <v>0.32845968612834514</v>
      </c>
      <c r="O1326" s="152">
        <v>3.8473756479098807E-2</v>
      </c>
      <c r="P1326" s="152">
        <v>0.39358026214566905</v>
      </c>
      <c r="Q1326" s="152">
        <v>0.53857526864315253</v>
      </c>
      <c r="R1326" s="152">
        <v>0.3432094572454602</v>
      </c>
      <c r="S1326" s="152">
        <v>0.03</v>
      </c>
      <c r="T1326" s="152">
        <v>0</v>
      </c>
      <c r="U1326" s="477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4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8" t="s">
        <v>1723</v>
      </c>
      <c r="D1327" t="s">
        <v>148</v>
      </c>
      <c r="E1327" s="469">
        <v>1</v>
      </c>
      <c r="F1327" s="470">
        <v>0</v>
      </c>
      <c r="G1327">
        <v>1</v>
      </c>
      <c r="H1327">
        <v>1</v>
      </c>
      <c r="I1327" s="471">
        <f t="shared" si="151"/>
        <v>0.32845968612834514</v>
      </c>
      <c r="J1327" s="152">
        <v>3.8473756479098807E-2</v>
      </c>
      <c r="K1327" s="152">
        <v>0.39358026214566905</v>
      </c>
      <c r="L1327" s="152">
        <v>0.53857526864315253</v>
      </c>
      <c r="M1327" s="152">
        <v>0.3432094572454602</v>
      </c>
      <c r="N1327" s="471">
        <f t="shared" si="152"/>
        <v>0.32845968612834514</v>
      </c>
      <c r="O1327" s="152">
        <v>3.8473756479098807E-2</v>
      </c>
      <c r="P1327" s="152">
        <v>0.39358026214566905</v>
      </c>
      <c r="Q1327" s="152">
        <v>0.53857526864315253</v>
      </c>
      <c r="R1327" s="152">
        <v>0.3432094572454602</v>
      </c>
      <c r="S1327" s="152">
        <v>0.03</v>
      </c>
      <c r="T1327" s="152">
        <v>0</v>
      </c>
      <c r="U1327" s="477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4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5" t="s">
        <v>1724</v>
      </c>
      <c r="D1328" t="s">
        <v>151</v>
      </c>
      <c r="E1328" s="476">
        <v>2</v>
      </c>
      <c r="F1328" s="470">
        <v>12.53</v>
      </c>
      <c r="G1328">
        <v>1</v>
      </c>
      <c r="H1328">
        <v>1</v>
      </c>
      <c r="I1328" s="471">
        <f t="shared" si="151"/>
        <v>0.40033333333333337</v>
      </c>
      <c r="J1328" s="152">
        <v>0.3706666666666667</v>
      </c>
      <c r="K1328" s="152">
        <v>0.3666666666666667</v>
      </c>
      <c r="L1328" s="152">
        <v>0.44799999999999995</v>
      </c>
      <c r="M1328" s="152">
        <v>0.41600000000000009</v>
      </c>
      <c r="N1328" s="471">
        <f t="shared" si="152"/>
        <v>0.40033333333333337</v>
      </c>
      <c r="O1328" s="152">
        <v>0.3706666666666667</v>
      </c>
      <c r="P1328" s="152">
        <v>0.3666666666666667</v>
      </c>
      <c r="Q1328" s="152">
        <v>0.44799999999999995</v>
      </c>
      <c r="R1328" s="152">
        <v>0.41600000000000009</v>
      </c>
      <c r="S1328" s="152">
        <v>0.01</v>
      </c>
      <c r="T1328" s="152">
        <v>0.02</v>
      </c>
      <c r="U1328" s="477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4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8" t="s">
        <v>1725</v>
      </c>
      <c r="D1329" t="s">
        <v>148</v>
      </c>
      <c r="E1329" s="469">
        <v>1</v>
      </c>
      <c r="F1329" s="470">
        <v>30</v>
      </c>
      <c r="G1329">
        <v>1</v>
      </c>
      <c r="H1329">
        <v>1</v>
      </c>
      <c r="I1329" s="471">
        <f t="shared" si="151"/>
        <v>0.32845968612834514</v>
      </c>
      <c r="J1329" s="152">
        <v>3.8473756479098807E-2</v>
      </c>
      <c r="K1329" s="152">
        <v>0.39358026214566905</v>
      </c>
      <c r="L1329" s="152">
        <v>0.53857526864315253</v>
      </c>
      <c r="M1329" s="152">
        <v>0.3432094572454602</v>
      </c>
      <c r="N1329" s="471">
        <f t="shared" si="152"/>
        <v>0.32845968612834514</v>
      </c>
      <c r="O1329" s="152">
        <v>3.8473756479098807E-2</v>
      </c>
      <c r="P1329" s="152">
        <v>0.39358026214566905</v>
      </c>
      <c r="Q1329" s="152">
        <v>0.53857526864315253</v>
      </c>
      <c r="R1329" s="152">
        <v>0.3432094572454602</v>
      </c>
      <c r="S1329" s="152">
        <v>0.03</v>
      </c>
      <c r="T1329" s="152">
        <v>0</v>
      </c>
      <c r="U1329" s="477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4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8" t="s">
        <v>1726</v>
      </c>
      <c r="D1330" t="s">
        <v>148</v>
      </c>
      <c r="E1330" s="469">
        <v>1</v>
      </c>
      <c r="F1330" s="470">
        <v>0</v>
      </c>
      <c r="G1330">
        <v>1</v>
      </c>
      <c r="H1330">
        <v>1</v>
      </c>
      <c r="I1330" s="471">
        <f t="shared" si="151"/>
        <v>0.32845968612834514</v>
      </c>
      <c r="J1330" s="152">
        <v>3.8473756479098807E-2</v>
      </c>
      <c r="K1330" s="152">
        <v>0.39358026214566905</v>
      </c>
      <c r="L1330" s="152">
        <v>0.53857526864315253</v>
      </c>
      <c r="M1330" s="152">
        <v>0.3432094572454602</v>
      </c>
      <c r="N1330" s="471">
        <f t="shared" si="152"/>
        <v>0.32845968612834514</v>
      </c>
      <c r="O1330" s="152">
        <v>3.8473756479098807E-2</v>
      </c>
      <c r="P1330" s="152">
        <v>0.39358026214566905</v>
      </c>
      <c r="Q1330" s="152">
        <v>0.53857526864315253</v>
      </c>
      <c r="R1330" s="152">
        <v>0.3432094572454602</v>
      </c>
      <c r="S1330" s="152">
        <v>0.03</v>
      </c>
      <c r="T1330" s="152">
        <v>0</v>
      </c>
      <c r="U1330" s="477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4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8" t="s">
        <v>1727</v>
      </c>
      <c r="D1331" t="s">
        <v>148</v>
      </c>
      <c r="E1331" s="469">
        <v>1</v>
      </c>
      <c r="F1331" s="470">
        <v>10.431007161290324</v>
      </c>
      <c r="G1331">
        <v>1</v>
      </c>
      <c r="H1331">
        <v>1</v>
      </c>
      <c r="I1331" s="471">
        <f t="shared" si="151"/>
        <v>0.32845968612834514</v>
      </c>
      <c r="J1331" s="152">
        <v>3.8473756479098807E-2</v>
      </c>
      <c r="K1331" s="152">
        <v>0.39358026214566905</v>
      </c>
      <c r="L1331" s="152">
        <v>0.53857526864315253</v>
      </c>
      <c r="M1331" s="152">
        <v>0.3432094572454602</v>
      </c>
      <c r="N1331" s="471">
        <f t="shared" si="152"/>
        <v>0.32845968612834514</v>
      </c>
      <c r="O1331" s="152">
        <v>3.8473756479098807E-2</v>
      </c>
      <c r="P1331" s="152">
        <v>0.39358026214566905</v>
      </c>
      <c r="Q1331" s="152">
        <v>0.53857526864315253</v>
      </c>
      <c r="R1331" s="152">
        <v>0.3432094572454602</v>
      </c>
      <c r="S1331" s="152">
        <v>0.03</v>
      </c>
      <c r="T1331" s="152">
        <v>0</v>
      </c>
      <c r="U1331" s="477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4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8" t="s">
        <v>1728</v>
      </c>
      <c r="D1332" t="s">
        <v>148</v>
      </c>
      <c r="E1332" s="469">
        <v>1</v>
      </c>
      <c r="F1332" s="470">
        <v>17.768992838709675</v>
      </c>
      <c r="G1332">
        <v>1</v>
      </c>
      <c r="H1332">
        <v>1</v>
      </c>
      <c r="I1332" s="471">
        <f t="shared" si="151"/>
        <v>0.32845968612834514</v>
      </c>
      <c r="J1332" s="152">
        <v>3.8473756479098807E-2</v>
      </c>
      <c r="K1332" s="152">
        <v>0.39358026214566905</v>
      </c>
      <c r="L1332" s="152">
        <v>0.53857526864315253</v>
      </c>
      <c r="M1332" s="152">
        <v>0.3432094572454602</v>
      </c>
      <c r="N1332" s="471">
        <f t="shared" si="152"/>
        <v>0.32845968612834514</v>
      </c>
      <c r="O1332" s="152">
        <v>3.8473756479098807E-2</v>
      </c>
      <c r="P1332" s="152">
        <v>0.39358026214566905</v>
      </c>
      <c r="Q1332" s="152">
        <v>0.53857526864315253</v>
      </c>
      <c r="R1332" s="152">
        <v>0.3432094572454602</v>
      </c>
      <c r="S1332" s="152">
        <v>0.03</v>
      </c>
      <c r="T1332" s="152">
        <v>0</v>
      </c>
      <c r="U1332" s="477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4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8" t="s">
        <v>1729</v>
      </c>
      <c r="D1333" t="s">
        <v>148</v>
      </c>
      <c r="E1333" s="469">
        <v>1</v>
      </c>
      <c r="F1333" s="470">
        <v>7.3</v>
      </c>
      <c r="G1333">
        <v>1</v>
      </c>
      <c r="H1333">
        <v>1</v>
      </c>
      <c r="I1333" s="471">
        <f t="shared" si="151"/>
        <v>0.32845968612834514</v>
      </c>
      <c r="J1333" s="152">
        <v>3.8473756479098807E-2</v>
      </c>
      <c r="K1333" s="152">
        <v>0.39358026214566905</v>
      </c>
      <c r="L1333" s="152">
        <v>0.53857526864315253</v>
      </c>
      <c r="M1333" s="152">
        <v>0.3432094572454602</v>
      </c>
      <c r="N1333" s="471">
        <f t="shared" si="152"/>
        <v>0.32845968612834514</v>
      </c>
      <c r="O1333" s="152">
        <v>3.8473756479098807E-2</v>
      </c>
      <c r="P1333" s="152">
        <v>0.39358026214566905</v>
      </c>
      <c r="Q1333" s="152">
        <v>0.53857526864315253</v>
      </c>
      <c r="R1333" s="152">
        <v>0.3432094572454602</v>
      </c>
      <c r="S1333" s="152">
        <v>0.03</v>
      </c>
      <c r="T1333" s="152">
        <v>0</v>
      </c>
      <c r="U1333" s="477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4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8" t="s">
        <v>1730</v>
      </c>
      <c r="D1334" t="s">
        <v>148</v>
      </c>
      <c r="E1334" s="469">
        <v>1</v>
      </c>
      <c r="F1334" s="470">
        <v>0</v>
      </c>
      <c r="G1334">
        <v>1</v>
      </c>
      <c r="H1334">
        <v>1</v>
      </c>
      <c r="I1334" s="471">
        <f t="shared" si="151"/>
        <v>0.32845968612834514</v>
      </c>
      <c r="J1334" s="152">
        <v>3.8473756479098807E-2</v>
      </c>
      <c r="K1334" s="152">
        <v>0.39358026214566905</v>
      </c>
      <c r="L1334" s="152">
        <v>0.53857526864315253</v>
      </c>
      <c r="M1334" s="152">
        <v>0.3432094572454602</v>
      </c>
      <c r="N1334" s="471">
        <f t="shared" si="152"/>
        <v>0.32845968612834514</v>
      </c>
      <c r="O1334" s="152">
        <v>3.8473756479098807E-2</v>
      </c>
      <c r="P1334" s="152">
        <v>0.39358026214566905</v>
      </c>
      <c r="Q1334" s="152">
        <v>0.53857526864315253</v>
      </c>
      <c r="R1334" s="152">
        <v>0.3432094572454602</v>
      </c>
      <c r="S1334" s="152">
        <v>0.03</v>
      </c>
      <c r="T1334" s="152">
        <v>0</v>
      </c>
      <c r="U1334" s="477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4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5" t="s">
        <v>1731</v>
      </c>
      <c r="D1335" t="s">
        <v>151</v>
      </c>
      <c r="E1335" s="476">
        <v>2</v>
      </c>
      <c r="F1335" s="470">
        <v>17.899999999999999</v>
      </c>
      <c r="G1335">
        <v>1</v>
      </c>
      <c r="H1335">
        <v>1</v>
      </c>
      <c r="I1335" s="471">
        <f t="shared" si="151"/>
        <v>0.40033333333333337</v>
      </c>
      <c r="J1335" s="152">
        <v>0.3706666666666667</v>
      </c>
      <c r="K1335" s="152">
        <v>0.3666666666666667</v>
      </c>
      <c r="L1335" s="152">
        <v>0.44799999999999995</v>
      </c>
      <c r="M1335" s="152">
        <v>0.41600000000000009</v>
      </c>
      <c r="N1335" s="471">
        <f t="shared" si="152"/>
        <v>0.40033333333333337</v>
      </c>
      <c r="O1335" s="152">
        <v>0.3706666666666667</v>
      </c>
      <c r="P1335" s="152">
        <v>0.3666666666666667</v>
      </c>
      <c r="Q1335" s="152">
        <v>0.44799999999999995</v>
      </c>
      <c r="R1335" s="152">
        <v>0.41600000000000009</v>
      </c>
      <c r="S1335" s="152">
        <v>0.01</v>
      </c>
      <c r="T1335" s="152">
        <v>0.02</v>
      </c>
      <c r="U1335" s="477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4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8" t="s">
        <v>1732</v>
      </c>
      <c r="D1336" t="s">
        <v>148</v>
      </c>
      <c r="E1336" s="469">
        <v>1</v>
      </c>
      <c r="F1336" s="470">
        <v>31.333333333333329</v>
      </c>
      <c r="G1336">
        <v>1</v>
      </c>
      <c r="H1336">
        <v>1</v>
      </c>
      <c r="I1336" s="471">
        <f t="shared" si="151"/>
        <v>0.32845968612834514</v>
      </c>
      <c r="J1336" s="152">
        <v>3.8473756479098807E-2</v>
      </c>
      <c r="K1336" s="152">
        <v>0.39358026214566905</v>
      </c>
      <c r="L1336" s="152">
        <v>0.53857526864315253</v>
      </c>
      <c r="M1336" s="152">
        <v>0.3432094572454602</v>
      </c>
      <c r="N1336" s="471">
        <f t="shared" si="152"/>
        <v>0.32845968612834514</v>
      </c>
      <c r="O1336" s="152">
        <v>3.8473756479098807E-2</v>
      </c>
      <c r="P1336" s="152">
        <v>0.39358026214566905</v>
      </c>
      <c r="Q1336" s="152">
        <v>0.53857526864315253</v>
      </c>
      <c r="R1336" s="152">
        <v>0.3432094572454602</v>
      </c>
      <c r="S1336" s="152">
        <v>0.03</v>
      </c>
      <c r="T1336" s="152">
        <v>0</v>
      </c>
      <c r="U1336" s="477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4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8" t="s">
        <v>1733</v>
      </c>
      <c r="D1337" t="s">
        <v>148</v>
      </c>
      <c r="E1337" s="469">
        <v>1</v>
      </c>
      <c r="F1337" s="470">
        <v>36.666666666666671</v>
      </c>
      <c r="G1337">
        <v>1</v>
      </c>
      <c r="H1337">
        <v>1</v>
      </c>
      <c r="I1337" s="471">
        <f t="shared" si="151"/>
        <v>0.32845968612834514</v>
      </c>
      <c r="J1337" s="152">
        <v>3.8473756479098807E-2</v>
      </c>
      <c r="K1337" s="152">
        <v>0.39358026214566905</v>
      </c>
      <c r="L1337" s="152">
        <v>0.53857526864315253</v>
      </c>
      <c r="M1337" s="152">
        <v>0.3432094572454602</v>
      </c>
      <c r="N1337" s="471">
        <f t="shared" si="152"/>
        <v>0.32845968612834514</v>
      </c>
      <c r="O1337" s="152">
        <v>3.8473756479098807E-2</v>
      </c>
      <c r="P1337" s="152">
        <v>0.39358026214566905</v>
      </c>
      <c r="Q1337" s="152">
        <v>0.53857526864315253</v>
      </c>
      <c r="R1337" s="152">
        <v>0.3432094572454602</v>
      </c>
      <c r="S1337" s="152">
        <v>0.03</v>
      </c>
      <c r="T1337" s="152">
        <v>0</v>
      </c>
      <c r="U1337" s="477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4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8" t="s">
        <v>1734</v>
      </c>
      <c r="D1338" t="s">
        <v>154</v>
      </c>
      <c r="E1338" s="469">
        <v>3</v>
      </c>
      <c r="F1338" s="470">
        <v>25</v>
      </c>
      <c r="G1338">
        <v>1</v>
      </c>
      <c r="H1338">
        <v>1</v>
      </c>
      <c r="I1338" s="471">
        <f t="shared" si="151"/>
        <v>0.32845968612834514</v>
      </c>
      <c r="J1338" s="152">
        <v>3.8473756479098807E-2</v>
      </c>
      <c r="K1338" s="152">
        <v>0.39358026214566905</v>
      </c>
      <c r="L1338" s="152">
        <v>0.53857526864315253</v>
      </c>
      <c r="M1338" s="152">
        <v>0.3432094572454602</v>
      </c>
      <c r="N1338" s="471">
        <f t="shared" si="152"/>
        <v>0.32845968612834514</v>
      </c>
      <c r="O1338" s="152">
        <v>3.8473756479098807E-2</v>
      </c>
      <c r="P1338" s="152">
        <v>0.39358026214566905</v>
      </c>
      <c r="Q1338" s="152">
        <v>0.53857526864315253</v>
      </c>
      <c r="R1338" s="152">
        <v>0.3432094572454602</v>
      </c>
      <c r="S1338" s="152">
        <v>0.03</v>
      </c>
      <c r="T1338" s="152">
        <v>0</v>
      </c>
      <c r="U1338" s="477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4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8" t="s">
        <v>1735</v>
      </c>
      <c r="D1339" t="s">
        <v>154</v>
      </c>
      <c r="E1339" s="469">
        <v>3</v>
      </c>
      <c r="F1339" s="470">
        <v>0</v>
      </c>
      <c r="G1339">
        <v>1</v>
      </c>
      <c r="H1339">
        <v>1</v>
      </c>
      <c r="I1339" s="471">
        <f t="shared" si="151"/>
        <v>0.32845968612834514</v>
      </c>
      <c r="J1339" s="152">
        <v>3.8473756479098807E-2</v>
      </c>
      <c r="K1339" s="152">
        <v>0.39358026214566905</v>
      </c>
      <c r="L1339" s="152">
        <v>0.53857526864315253</v>
      </c>
      <c r="M1339" s="152">
        <v>0.3432094572454602</v>
      </c>
      <c r="N1339" s="471">
        <f t="shared" si="152"/>
        <v>0.32845968612834514</v>
      </c>
      <c r="O1339" s="152">
        <v>3.8473756479098807E-2</v>
      </c>
      <c r="P1339" s="152">
        <v>0.39358026214566905</v>
      </c>
      <c r="Q1339" s="152">
        <v>0.53857526864315253</v>
      </c>
      <c r="R1339" s="152">
        <v>0.3432094572454602</v>
      </c>
      <c r="S1339" s="152">
        <v>0.03</v>
      </c>
      <c r="T1339" s="152">
        <v>0</v>
      </c>
      <c r="U1339" s="477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4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8" t="s">
        <v>1736</v>
      </c>
      <c r="D1340" t="s">
        <v>148</v>
      </c>
      <c r="E1340" s="469">
        <v>1</v>
      </c>
      <c r="F1340" s="470">
        <v>8.7940499999999986</v>
      </c>
      <c r="G1340">
        <v>1</v>
      </c>
      <c r="H1340">
        <v>1</v>
      </c>
      <c r="I1340" s="471">
        <f t="shared" si="151"/>
        <v>0.32845968612834514</v>
      </c>
      <c r="J1340" s="152">
        <v>3.8473756479098807E-2</v>
      </c>
      <c r="K1340" s="152">
        <v>0.39358026214566905</v>
      </c>
      <c r="L1340" s="152">
        <v>0.53857526864315253</v>
      </c>
      <c r="M1340" s="152">
        <v>0.3432094572454602</v>
      </c>
      <c r="N1340" s="471">
        <f t="shared" si="152"/>
        <v>0.32845968612834514</v>
      </c>
      <c r="O1340" s="152">
        <v>3.8473756479098807E-2</v>
      </c>
      <c r="P1340" s="152">
        <v>0.39358026214566905</v>
      </c>
      <c r="Q1340" s="152">
        <v>0.53857526864315253</v>
      </c>
      <c r="R1340" s="152">
        <v>0.3432094572454602</v>
      </c>
      <c r="S1340" s="152">
        <v>0.03</v>
      </c>
      <c r="T1340" s="152">
        <v>0</v>
      </c>
      <c r="U1340" s="477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4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5" t="s">
        <v>1737</v>
      </c>
      <c r="D1341" t="s">
        <v>151</v>
      </c>
      <c r="E1341" s="476">
        <v>2</v>
      </c>
      <c r="F1341" s="470">
        <v>17.899999999999999</v>
      </c>
      <c r="G1341">
        <v>1</v>
      </c>
      <c r="H1341">
        <v>1</v>
      </c>
      <c r="I1341" s="471">
        <f t="shared" si="151"/>
        <v>0.40033333333333337</v>
      </c>
      <c r="J1341" s="152">
        <v>0.3706666666666667</v>
      </c>
      <c r="K1341" s="152">
        <v>0.3666666666666667</v>
      </c>
      <c r="L1341" s="152">
        <v>0.44799999999999995</v>
      </c>
      <c r="M1341" s="152">
        <v>0.41600000000000009</v>
      </c>
      <c r="N1341" s="471">
        <f t="shared" si="152"/>
        <v>0.40033333333333337</v>
      </c>
      <c r="O1341" s="152">
        <v>0.3706666666666667</v>
      </c>
      <c r="P1341" s="152">
        <v>0.3666666666666667</v>
      </c>
      <c r="Q1341" s="152">
        <v>0.44799999999999995</v>
      </c>
      <c r="R1341" s="152">
        <v>0.41600000000000009</v>
      </c>
      <c r="S1341" s="152">
        <v>0.01</v>
      </c>
      <c r="T1341" s="152">
        <v>0.02</v>
      </c>
      <c r="U1341" s="477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4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8" t="s">
        <v>1738</v>
      </c>
      <c r="D1342" t="s">
        <v>148</v>
      </c>
      <c r="E1342" s="469">
        <v>1</v>
      </c>
      <c r="F1342" s="470">
        <v>37.205950000000001</v>
      </c>
      <c r="G1342">
        <v>1</v>
      </c>
      <c r="H1342">
        <v>1</v>
      </c>
      <c r="I1342" s="471">
        <f t="shared" si="151"/>
        <v>0.32845968612834514</v>
      </c>
      <c r="J1342" s="152">
        <v>3.8473756479098807E-2</v>
      </c>
      <c r="K1342" s="152">
        <v>0.39358026214566905</v>
      </c>
      <c r="L1342" s="152">
        <v>0.53857526864315253</v>
      </c>
      <c r="M1342" s="152">
        <v>0.3432094572454602</v>
      </c>
      <c r="N1342" s="471">
        <f t="shared" si="152"/>
        <v>0.32845968612834514</v>
      </c>
      <c r="O1342" s="152">
        <v>3.8473756479098807E-2</v>
      </c>
      <c r="P1342" s="152">
        <v>0.39358026214566905</v>
      </c>
      <c r="Q1342" s="152">
        <v>0.53857526864315253</v>
      </c>
      <c r="R1342" s="152">
        <v>0.3432094572454602</v>
      </c>
      <c r="S1342" s="152">
        <v>0.03</v>
      </c>
      <c r="T1342" s="152">
        <v>0</v>
      </c>
      <c r="U1342" s="477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4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8" t="s">
        <v>1739</v>
      </c>
      <c r="D1343" t="s">
        <v>148</v>
      </c>
      <c r="E1343" s="469">
        <v>1</v>
      </c>
      <c r="F1343" s="470">
        <v>84.938000000000002</v>
      </c>
      <c r="G1343">
        <v>1</v>
      </c>
      <c r="H1343">
        <v>1</v>
      </c>
      <c r="I1343" s="471">
        <f t="shared" si="151"/>
        <v>0.32845968612834514</v>
      </c>
      <c r="J1343" s="152">
        <v>3.8473756479098807E-2</v>
      </c>
      <c r="K1343" s="152">
        <v>0.39358026214566905</v>
      </c>
      <c r="L1343" s="152">
        <v>0.53857526864315253</v>
      </c>
      <c r="M1343" s="152">
        <v>0.3432094572454602</v>
      </c>
      <c r="N1343" s="471">
        <f t="shared" si="152"/>
        <v>0.32845968612834514</v>
      </c>
      <c r="O1343" s="152">
        <v>3.8473756479098807E-2</v>
      </c>
      <c r="P1343" s="152">
        <v>0.39358026214566905</v>
      </c>
      <c r="Q1343" s="152">
        <v>0.53857526864315253</v>
      </c>
      <c r="R1343" s="152">
        <v>0.3432094572454602</v>
      </c>
      <c r="S1343" s="152">
        <v>0.03</v>
      </c>
      <c r="T1343" s="152">
        <v>0</v>
      </c>
      <c r="U1343" s="477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4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8" t="s">
        <v>1740</v>
      </c>
      <c r="D1344" t="s">
        <v>148</v>
      </c>
      <c r="E1344" s="469">
        <v>1</v>
      </c>
      <c r="F1344" s="470">
        <v>0</v>
      </c>
      <c r="G1344">
        <v>1</v>
      </c>
      <c r="H1344">
        <v>1</v>
      </c>
      <c r="I1344" s="471">
        <f t="shared" si="151"/>
        <v>0.32845968612834514</v>
      </c>
      <c r="J1344" s="152">
        <v>3.8473756479098807E-2</v>
      </c>
      <c r="K1344" s="152">
        <v>0.39358026214566905</v>
      </c>
      <c r="L1344" s="152">
        <v>0.53857526864315253</v>
      </c>
      <c r="M1344" s="152">
        <v>0.3432094572454602</v>
      </c>
      <c r="N1344" s="471">
        <f t="shared" si="152"/>
        <v>0.32845968612834514</v>
      </c>
      <c r="O1344" s="152">
        <v>3.8473756479098807E-2</v>
      </c>
      <c r="P1344" s="152">
        <v>0.39358026214566905</v>
      </c>
      <c r="Q1344" s="152">
        <v>0.53857526864315253</v>
      </c>
      <c r="R1344" s="152">
        <v>0.3432094572454602</v>
      </c>
      <c r="S1344" s="152">
        <v>0.03</v>
      </c>
      <c r="T1344" s="152">
        <v>0</v>
      </c>
      <c r="U1344" s="477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4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8" t="s">
        <v>1741</v>
      </c>
      <c r="D1345" t="s">
        <v>148</v>
      </c>
      <c r="E1345" s="469">
        <v>1</v>
      </c>
      <c r="F1345" s="470">
        <v>22.048192771084338</v>
      </c>
      <c r="G1345">
        <v>1</v>
      </c>
      <c r="H1345">
        <v>1</v>
      </c>
      <c r="I1345" s="471">
        <f t="shared" si="151"/>
        <v>0.32845968612834514</v>
      </c>
      <c r="J1345" s="152">
        <v>3.8473756479098807E-2</v>
      </c>
      <c r="K1345" s="152">
        <v>0.39358026214566905</v>
      </c>
      <c r="L1345" s="152">
        <v>0.53857526864315253</v>
      </c>
      <c r="M1345" s="152">
        <v>0.3432094572454602</v>
      </c>
      <c r="N1345" s="471">
        <f t="shared" si="152"/>
        <v>0.32845968612834514</v>
      </c>
      <c r="O1345" s="152">
        <v>3.8473756479098807E-2</v>
      </c>
      <c r="P1345" s="152">
        <v>0.39358026214566905</v>
      </c>
      <c r="Q1345" s="152">
        <v>0.53857526864315253</v>
      </c>
      <c r="R1345" s="152">
        <v>0.3432094572454602</v>
      </c>
      <c r="S1345" s="152">
        <v>0.03</v>
      </c>
      <c r="T1345" s="152">
        <v>0</v>
      </c>
      <c r="U1345" s="477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4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8" t="s">
        <v>1742</v>
      </c>
      <c r="D1346" t="s">
        <v>148</v>
      </c>
      <c r="E1346" s="469">
        <v>1</v>
      </c>
      <c r="F1346" s="470">
        <v>37.951807228915662</v>
      </c>
      <c r="G1346">
        <v>1</v>
      </c>
      <c r="H1346">
        <v>1</v>
      </c>
      <c r="I1346" s="471">
        <f t="shared" ref="I1346:I1409" si="161">AVERAGE(J1346:M1346)</f>
        <v>0.32845968612834514</v>
      </c>
      <c r="J1346" s="152">
        <v>3.8473756479098807E-2</v>
      </c>
      <c r="K1346" s="152">
        <v>0.39358026214566905</v>
      </c>
      <c r="L1346" s="152">
        <v>0.53857526864315253</v>
      </c>
      <c r="M1346" s="152">
        <v>0.3432094572454602</v>
      </c>
      <c r="N1346" s="471">
        <f t="shared" ref="N1346:N1409" si="162">AVERAGE(O1346:R1346)</f>
        <v>0.32845968612834514</v>
      </c>
      <c r="O1346" s="152">
        <v>3.8473756479098807E-2</v>
      </c>
      <c r="P1346" s="152">
        <v>0.39358026214566905</v>
      </c>
      <c r="Q1346" s="152">
        <v>0.53857526864315253</v>
      </c>
      <c r="R1346" s="152">
        <v>0.3432094572454602</v>
      </c>
      <c r="S1346" s="152">
        <v>0.03</v>
      </c>
      <c r="T1346" s="152">
        <v>0</v>
      </c>
      <c r="U1346" s="477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4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8" t="s">
        <v>1743</v>
      </c>
      <c r="D1347" t="s">
        <v>148</v>
      </c>
      <c r="E1347" s="469">
        <v>1</v>
      </c>
      <c r="F1347" s="470">
        <v>66.546511627906966</v>
      </c>
      <c r="G1347">
        <v>1</v>
      </c>
      <c r="H1347">
        <v>1</v>
      </c>
      <c r="I1347" s="471">
        <f t="shared" si="161"/>
        <v>0.32845968612834514</v>
      </c>
      <c r="J1347" s="152">
        <v>3.8473756479098807E-2</v>
      </c>
      <c r="K1347" s="152">
        <v>0.39358026214566905</v>
      </c>
      <c r="L1347" s="152">
        <v>0.53857526864315253</v>
      </c>
      <c r="M1347" s="152">
        <v>0.3432094572454602</v>
      </c>
      <c r="N1347" s="471">
        <f t="shared" si="162"/>
        <v>0.32845968612834514</v>
      </c>
      <c r="O1347" s="152">
        <v>3.8473756479098807E-2</v>
      </c>
      <c r="P1347" s="152">
        <v>0.39358026214566905</v>
      </c>
      <c r="Q1347" s="152">
        <v>0.53857526864315253</v>
      </c>
      <c r="R1347" s="152">
        <v>0.3432094572454602</v>
      </c>
      <c r="S1347" s="152">
        <v>0.03</v>
      </c>
      <c r="T1347" s="152">
        <v>0</v>
      </c>
      <c r="U1347" s="477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4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8" t="s">
        <v>1744</v>
      </c>
      <c r="D1348" t="s">
        <v>148</v>
      </c>
      <c r="E1348" s="469">
        <v>1</v>
      </c>
      <c r="F1348" s="470">
        <v>30.45348837209303</v>
      </c>
      <c r="G1348">
        <v>1</v>
      </c>
      <c r="H1348">
        <v>1</v>
      </c>
      <c r="I1348" s="471">
        <f t="shared" si="161"/>
        <v>0.32845968612834514</v>
      </c>
      <c r="J1348" s="152">
        <v>3.8473756479098807E-2</v>
      </c>
      <c r="K1348" s="152">
        <v>0.39358026214566905</v>
      </c>
      <c r="L1348" s="152">
        <v>0.53857526864315253</v>
      </c>
      <c r="M1348" s="152">
        <v>0.3432094572454602</v>
      </c>
      <c r="N1348" s="471">
        <f t="shared" si="162"/>
        <v>0.32845968612834514</v>
      </c>
      <c r="O1348" s="152">
        <v>3.8473756479098807E-2</v>
      </c>
      <c r="P1348" s="152">
        <v>0.39358026214566905</v>
      </c>
      <c r="Q1348" s="152">
        <v>0.53857526864315253</v>
      </c>
      <c r="R1348" s="152">
        <v>0.3432094572454602</v>
      </c>
      <c r="S1348" s="152">
        <v>0.03</v>
      </c>
      <c r="T1348" s="152">
        <v>0</v>
      </c>
      <c r="U1348" s="477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4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8" t="s">
        <v>1745</v>
      </c>
      <c r="D1349" t="s">
        <v>148</v>
      </c>
      <c r="E1349" s="469">
        <v>1</v>
      </c>
      <c r="F1349" s="470">
        <v>2.6190476190476133</v>
      </c>
      <c r="G1349">
        <v>1</v>
      </c>
      <c r="H1349">
        <v>1</v>
      </c>
      <c r="I1349" s="471">
        <f t="shared" si="161"/>
        <v>0.32845968612834514</v>
      </c>
      <c r="J1349" s="152">
        <v>3.8473756479098807E-2</v>
      </c>
      <c r="K1349" s="152">
        <v>0.39358026214566905</v>
      </c>
      <c r="L1349" s="152">
        <v>0.53857526864315253</v>
      </c>
      <c r="M1349" s="152">
        <v>0.3432094572454602</v>
      </c>
      <c r="N1349" s="471">
        <f t="shared" si="162"/>
        <v>0.32845968612834514</v>
      </c>
      <c r="O1349" s="152">
        <v>3.8473756479098807E-2</v>
      </c>
      <c r="P1349" s="152">
        <v>0.39358026214566905</v>
      </c>
      <c r="Q1349" s="152">
        <v>0.53857526864315253</v>
      </c>
      <c r="R1349" s="152">
        <v>0.3432094572454602</v>
      </c>
      <c r="S1349" s="152">
        <v>0.03</v>
      </c>
      <c r="T1349" s="152">
        <v>0</v>
      </c>
      <c r="U1349" s="477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4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8" t="s">
        <v>1746</v>
      </c>
      <c r="D1350" t="s">
        <v>148</v>
      </c>
      <c r="E1350" s="469">
        <v>1</v>
      </c>
      <c r="F1350" s="470">
        <v>52.380952380952387</v>
      </c>
      <c r="G1350">
        <v>1</v>
      </c>
      <c r="H1350">
        <v>1</v>
      </c>
      <c r="I1350" s="471">
        <f t="shared" si="161"/>
        <v>0.32845968612834514</v>
      </c>
      <c r="J1350" s="152">
        <v>3.8473756479098807E-2</v>
      </c>
      <c r="K1350" s="152">
        <v>0.39358026214566905</v>
      </c>
      <c r="L1350" s="152">
        <v>0.53857526864315253</v>
      </c>
      <c r="M1350" s="152">
        <v>0.3432094572454602</v>
      </c>
      <c r="N1350" s="471">
        <f t="shared" si="162"/>
        <v>0.32845968612834514</v>
      </c>
      <c r="O1350" s="152">
        <v>3.8473756479098807E-2</v>
      </c>
      <c r="P1350" s="152">
        <v>0.39358026214566905</v>
      </c>
      <c r="Q1350" s="152">
        <v>0.53857526864315253</v>
      </c>
      <c r="R1350" s="152">
        <v>0.3432094572454602</v>
      </c>
      <c r="S1350" s="152">
        <v>0.03</v>
      </c>
      <c r="T1350" s="152">
        <v>0</v>
      </c>
      <c r="U1350" s="477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4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8" t="s">
        <v>1747</v>
      </c>
      <c r="D1351" t="s">
        <v>148</v>
      </c>
      <c r="E1351" s="469">
        <v>1</v>
      </c>
      <c r="F1351" s="470">
        <v>20.001333333333335</v>
      </c>
      <c r="G1351">
        <v>1</v>
      </c>
      <c r="H1351">
        <v>1</v>
      </c>
      <c r="I1351" s="471">
        <f t="shared" si="161"/>
        <v>0.32845968612834514</v>
      </c>
      <c r="J1351" s="152">
        <v>3.8473756479098807E-2</v>
      </c>
      <c r="K1351" s="152">
        <v>0.39358026214566905</v>
      </c>
      <c r="L1351" s="152">
        <v>0.53857526864315253</v>
      </c>
      <c r="M1351" s="152">
        <v>0.3432094572454602</v>
      </c>
      <c r="N1351" s="471">
        <f t="shared" si="162"/>
        <v>0.32845968612834514</v>
      </c>
      <c r="O1351" s="152">
        <v>3.8473756479098807E-2</v>
      </c>
      <c r="P1351" s="152">
        <v>0.39358026214566905</v>
      </c>
      <c r="Q1351" s="152">
        <v>0.53857526864315253</v>
      </c>
      <c r="R1351" s="152">
        <v>0.3432094572454602</v>
      </c>
      <c r="S1351" s="152">
        <v>0.03</v>
      </c>
      <c r="T1351" s="152">
        <v>0</v>
      </c>
      <c r="U1351" s="477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4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8" t="s">
        <v>1748</v>
      </c>
      <c r="D1352" t="s">
        <v>148</v>
      </c>
      <c r="E1352" s="469">
        <v>1</v>
      </c>
      <c r="F1352" s="470">
        <v>19.998666666666665</v>
      </c>
      <c r="G1352">
        <v>1</v>
      </c>
      <c r="H1352">
        <v>1</v>
      </c>
      <c r="I1352" s="471">
        <f t="shared" si="161"/>
        <v>0.32845968612834514</v>
      </c>
      <c r="J1352" s="152">
        <v>3.8473756479098807E-2</v>
      </c>
      <c r="K1352" s="152">
        <v>0.39358026214566905</v>
      </c>
      <c r="L1352" s="152">
        <v>0.53857526864315253</v>
      </c>
      <c r="M1352" s="152">
        <v>0.3432094572454602</v>
      </c>
      <c r="N1352" s="471">
        <f t="shared" si="162"/>
        <v>0.32845968612834514</v>
      </c>
      <c r="O1352" s="152">
        <v>3.8473756479098807E-2</v>
      </c>
      <c r="P1352" s="152">
        <v>0.39358026214566905</v>
      </c>
      <c r="Q1352" s="152">
        <v>0.53857526864315253</v>
      </c>
      <c r="R1352" s="152">
        <v>0.3432094572454602</v>
      </c>
      <c r="S1352" s="152">
        <v>0.03</v>
      </c>
      <c r="T1352" s="152">
        <v>0</v>
      </c>
      <c r="U1352" s="477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4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8" t="s">
        <v>1749</v>
      </c>
      <c r="D1353" t="s">
        <v>148</v>
      </c>
      <c r="E1353" s="469">
        <v>1</v>
      </c>
      <c r="F1353" s="470">
        <v>1.8493150684931479</v>
      </c>
      <c r="G1353">
        <v>1</v>
      </c>
      <c r="H1353">
        <v>1</v>
      </c>
      <c r="I1353" s="471">
        <f t="shared" si="161"/>
        <v>0.32845968612834514</v>
      </c>
      <c r="J1353" s="152">
        <v>3.8473756479098807E-2</v>
      </c>
      <c r="K1353" s="152">
        <v>0.39358026214566905</v>
      </c>
      <c r="L1353" s="152">
        <v>0.53857526864315253</v>
      </c>
      <c r="M1353" s="152">
        <v>0.3432094572454602</v>
      </c>
      <c r="N1353" s="471">
        <f t="shared" si="162"/>
        <v>0.32845968612834514</v>
      </c>
      <c r="O1353" s="152">
        <v>3.8473756479098807E-2</v>
      </c>
      <c r="P1353" s="152">
        <v>0.39358026214566905</v>
      </c>
      <c r="Q1353" s="152">
        <v>0.53857526864315253</v>
      </c>
      <c r="R1353" s="152">
        <v>0.3432094572454602</v>
      </c>
      <c r="S1353" s="152">
        <v>0.03</v>
      </c>
      <c r="T1353" s="152">
        <v>0</v>
      </c>
      <c r="U1353" s="477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4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8" t="s">
        <v>1750</v>
      </c>
      <c r="D1354" t="s">
        <v>148</v>
      </c>
      <c r="E1354" s="469">
        <v>1</v>
      </c>
      <c r="F1354" s="470">
        <v>43.150684931506852</v>
      </c>
      <c r="G1354">
        <v>1</v>
      </c>
      <c r="H1354">
        <v>1</v>
      </c>
      <c r="I1354" s="471">
        <f t="shared" si="161"/>
        <v>0.32845968612834514</v>
      </c>
      <c r="J1354" s="152">
        <v>3.8473756479098807E-2</v>
      </c>
      <c r="K1354" s="152">
        <v>0.39358026214566905</v>
      </c>
      <c r="L1354" s="152">
        <v>0.53857526864315253</v>
      </c>
      <c r="M1354" s="152">
        <v>0.3432094572454602</v>
      </c>
      <c r="N1354" s="471">
        <f t="shared" si="162"/>
        <v>0.32845968612834514</v>
      </c>
      <c r="O1354" s="152">
        <v>3.8473756479098807E-2</v>
      </c>
      <c r="P1354" s="152">
        <v>0.39358026214566905</v>
      </c>
      <c r="Q1354" s="152">
        <v>0.53857526864315253</v>
      </c>
      <c r="R1354" s="152">
        <v>0.3432094572454602</v>
      </c>
      <c r="S1354" s="152">
        <v>0.03</v>
      </c>
      <c r="T1354" s="152">
        <v>0</v>
      </c>
      <c r="U1354" s="477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4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8" t="s">
        <v>1751</v>
      </c>
      <c r="D1355" t="s">
        <v>148</v>
      </c>
      <c r="E1355" s="469">
        <v>1</v>
      </c>
      <c r="F1355" s="470">
        <v>162.55799999999999</v>
      </c>
      <c r="G1355">
        <v>1</v>
      </c>
      <c r="H1355">
        <v>1</v>
      </c>
      <c r="I1355" s="471">
        <f t="shared" si="161"/>
        <v>0.32845968612834514</v>
      </c>
      <c r="J1355" s="152">
        <v>3.8473756479098807E-2</v>
      </c>
      <c r="K1355" s="152">
        <v>0.39358026214566905</v>
      </c>
      <c r="L1355" s="152">
        <v>0.53857526864315253</v>
      </c>
      <c r="M1355" s="152">
        <v>0.3432094572454602</v>
      </c>
      <c r="N1355" s="471">
        <f t="shared" si="162"/>
        <v>0.32845968612834514</v>
      </c>
      <c r="O1355" s="152">
        <v>3.8473756479098807E-2</v>
      </c>
      <c r="P1355" s="152">
        <v>0.39358026214566905</v>
      </c>
      <c r="Q1355" s="152">
        <v>0.53857526864315253</v>
      </c>
      <c r="R1355" s="152">
        <v>0.3432094572454602</v>
      </c>
      <c r="S1355" s="152">
        <v>0.03</v>
      </c>
      <c r="T1355" s="152">
        <v>0</v>
      </c>
      <c r="U1355" s="477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4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8" t="s">
        <v>1752</v>
      </c>
      <c r="D1356" t="s">
        <v>148</v>
      </c>
      <c r="E1356" s="469">
        <v>1</v>
      </c>
      <c r="F1356" s="470">
        <v>0</v>
      </c>
      <c r="G1356">
        <v>1</v>
      </c>
      <c r="H1356">
        <v>1</v>
      </c>
      <c r="I1356" s="471">
        <f t="shared" si="161"/>
        <v>0.32845968612834514</v>
      </c>
      <c r="J1356" s="152">
        <v>3.8473756479098807E-2</v>
      </c>
      <c r="K1356" s="152">
        <v>0.39358026214566905</v>
      </c>
      <c r="L1356" s="152">
        <v>0.53857526864315253</v>
      </c>
      <c r="M1356" s="152">
        <v>0.3432094572454602</v>
      </c>
      <c r="N1356" s="471">
        <f t="shared" si="162"/>
        <v>0.32845968612834514</v>
      </c>
      <c r="O1356" s="152">
        <v>3.8473756479098807E-2</v>
      </c>
      <c r="P1356" s="152">
        <v>0.39358026214566905</v>
      </c>
      <c r="Q1356" s="152">
        <v>0.53857526864315253</v>
      </c>
      <c r="R1356" s="152">
        <v>0.3432094572454602</v>
      </c>
      <c r="S1356" s="152">
        <v>0.03</v>
      </c>
      <c r="T1356" s="152">
        <v>0</v>
      </c>
      <c r="U1356" s="477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4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8" t="s">
        <v>1753</v>
      </c>
      <c r="D1357" t="s">
        <v>154</v>
      </c>
      <c r="E1357" s="469">
        <v>3</v>
      </c>
      <c r="F1357" s="470">
        <v>126.6</v>
      </c>
      <c r="G1357">
        <v>1</v>
      </c>
      <c r="H1357">
        <v>1</v>
      </c>
      <c r="I1357" s="471">
        <f t="shared" si="161"/>
        <v>0.32845968612834514</v>
      </c>
      <c r="J1357" s="152">
        <v>3.8473756479098807E-2</v>
      </c>
      <c r="K1357" s="152">
        <v>0.39358026214566905</v>
      </c>
      <c r="L1357" s="152">
        <v>0.53857526864315253</v>
      </c>
      <c r="M1357" s="152">
        <v>0.3432094572454602</v>
      </c>
      <c r="N1357" s="471">
        <f t="shared" si="162"/>
        <v>0.32845968612834514</v>
      </c>
      <c r="O1357" s="152">
        <v>3.8473756479098807E-2</v>
      </c>
      <c r="P1357" s="152">
        <v>0.39358026214566905</v>
      </c>
      <c r="Q1357" s="152">
        <v>0.53857526864315253</v>
      </c>
      <c r="R1357" s="152">
        <v>0.3432094572454602</v>
      </c>
      <c r="S1357" s="152">
        <v>0.03</v>
      </c>
      <c r="T1357" s="152">
        <v>0</v>
      </c>
      <c r="U1357" s="477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4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8" t="s">
        <v>1754</v>
      </c>
      <c r="D1358" t="s">
        <v>154</v>
      </c>
      <c r="E1358" s="469">
        <v>3</v>
      </c>
      <c r="F1358" s="470">
        <v>0</v>
      </c>
      <c r="G1358">
        <v>1</v>
      </c>
      <c r="H1358">
        <v>1</v>
      </c>
      <c r="I1358" s="471">
        <f t="shared" si="161"/>
        <v>0.32845968612834514</v>
      </c>
      <c r="J1358" s="152">
        <v>3.8473756479098807E-2</v>
      </c>
      <c r="K1358" s="152">
        <v>0.39358026214566905</v>
      </c>
      <c r="L1358" s="152">
        <v>0.53857526864315253</v>
      </c>
      <c r="M1358" s="152">
        <v>0.3432094572454602</v>
      </c>
      <c r="N1358" s="471">
        <f t="shared" si="162"/>
        <v>0.32845968612834514</v>
      </c>
      <c r="O1358" s="152">
        <v>3.8473756479098807E-2</v>
      </c>
      <c r="P1358" s="152">
        <v>0.39358026214566905</v>
      </c>
      <c r="Q1358" s="152">
        <v>0.53857526864315253</v>
      </c>
      <c r="R1358" s="152">
        <v>0.3432094572454602</v>
      </c>
      <c r="S1358" s="152">
        <v>0.03</v>
      </c>
      <c r="T1358" s="152">
        <v>0</v>
      </c>
      <c r="U1358" s="477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4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5" t="s">
        <v>1755</v>
      </c>
      <c r="D1359" t="s">
        <v>151</v>
      </c>
      <c r="E1359" s="476">
        <v>2</v>
      </c>
      <c r="F1359" s="470">
        <v>8.9499999999999993</v>
      </c>
      <c r="G1359">
        <v>1</v>
      </c>
      <c r="H1359">
        <v>1</v>
      </c>
      <c r="I1359" s="471">
        <f t="shared" si="161"/>
        <v>0.40033333333333337</v>
      </c>
      <c r="J1359" s="152">
        <v>0.3706666666666667</v>
      </c>
      <c r="K1359" s="152">
        <v>0.3666666666666667</v>
      </c>
      <c r="L1359" s="152">
        <v>0.44799999999999995</v>
      </c>
      <c r="M1359" s="152">
        <v>0.41600000000000009</v>
      </c>
      <c r="N1359" s="471">
        <f t="shared" si="162"/>
        <v>0.40033333333333337</v>
      </c>
      <c r="O1359" s="152">
        <v>0.3706666666666667</v>
      </c>
      <c r="P1359" s="152">
        <v>0.3666666666666667</v>
      </c>
      <c r="Q1359" s="152">
        <v>0.44799999999999995</v>
      </c>
      <c r="R1359" s="152">
        <v>0.41600000000000009</v>
      </c>
      <c r="S1359" s="152">
        <v>0.01</v>
      </c>
      <c r="T1359" s="152">
        <v>0.02</v>
      </c>
      <c r="U1359" s="477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4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5" t="s">
        <v>1756</v>
      </c>
      <c r="D1360" t="s">
        <v>151</v>
      </c>
      <c r="E1360" s="476">
        <v>2</v>
      </c>
      <c r="F1360" s="470">
        <v>8.9499999999999993</v>
      </c>
      <c r="G1360">
        <v>1</v>
      </c>
      <c r="H1360">
        <v>1</v>
      </c>
      <c r="I1360" s="471">
        <f t="shared" si="161"/>
        <v>0.40033333333333337</v>
      </c>
      <c r="J1360" s="152">
        <v>0.3706666666666667</v>
      </c>
      <c r="K1360" s="152">
        <v>0.3666666666666667</v>
      </c>
      <c r="L1360" s="152">
        <v>0.44799999999999995</v>
      </c>
      <c r="M1360" s="152">
        <v>0.41600000000000009</v>
      </c>
      <c r="N1360" s="471">
        <f t="shared" si="162"/>
        <v>0.40033333333333337</v>
      </c>
      <c r="O1360" s="152">
        <v>0.3706666666666667</v>
      </c>
      <c r="P1360" s="152">
        <v>0.3666666666666667</v>
      </c>
      <c r="Q1360" s="152">
        <v>0.44799999999999995</v>
      </c>
      <c r="R1360" s="152">
        <v>0.41600000000000009</v>
      </c>
      <c r="S1360" s="152">
        <v>0.01</v>
      </c>
      <c r="T1360" s="152">
        <v>0.02</v>
      </c>
      <c r="U1360" s="477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4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8" t="s">
        <v>1757</v>
      </c>
      <c r="D1361" t="s">
        <v>148</v>
      </c>
      <c r="E1361" s="469">
        <v>1</v>
      </c>
      <c r="F1361" s="470">
        <v>53</v>
      </c>
      <c r="G1361">
        <v>1</v>
      </c>
      <c r="H1361">
        <v>1</v>
      </c>
      <c r="I1361" s="471">
        <f t="shared" si="161"/>
        <v>0.32845968612834514</v>
      </c>
      <c r="J1361" s="152">
        <v>3.8473756479098807E-2</v>
      </c>
      <c r="K1361" s="152">
        <v>0.39358026214566905</v>
      </c>
      <c r="L1361" s="152">
        <v>0.53857526864315253</v>
      </c>
      <c r="M1361" s="152">
        <v>0.3432094572454602</v>
      </c>
      <c r="N1361" s="471">
        <f t="shared" si="162"/>
        <v>0.32845968612834514</v>
      </c>
      <c r="O1361" s="152">
        <v>3.8473756479098807E-2</v>
      </c>
      <c r="P1361" s="152">
        <v>0.39358026214566905</v>
      </c>
      <c r="Q1361" s="152">
        <v>0.53857526864315253</v>
      </c>
      <c r="R1361" s="152">
        <v>0.3432094572454602</v>
      </c>
      <c r="S1361" s="152">
        <v>0.03</v>
      </c>
      <c r="T1361" s="152">
        <v>0</v>
      </c>
      <c r="U1361" s="477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4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8" t="s">
        <v>1758</v>
      </c>
      <c r="D1362" t="s">
        <v>148</v>
      </c>
      <c r="E1362" s="469">
        <v>1</v>
      </c>
      <c r="F1362" s="470">
        <v>0</v>
      </c>
      <c r="G1362">
        <v>1</v>
      </c>
      <c r="H1362">
        <v>1</v>
      </c>
      <c r="I1362" s="471">
        <f t="shared" si="161"/>
        <v>0.32845968612834514</v>
      </c>
      <c r="J1362" s="152">
        <v>3.8473756479098807E-2</v>
      </c>
      <c r="K1362" s="152">
        <v>0.39358026214566905</v>
      </c>
      <c r="L1362" s="152">
        <v>0.53857526864315253</v>
      </c>
      <c r="M1362" s="152">
        <v>0.3432094572454602</v>
      </c>
      <c r="N1362" s="471">
        <f t="shared" si="162"/>
        <v>0.32845968612834514</v>
      </c>
      <c r="O1362" s="152">
        <v>3.8473756479098807E-2</v>
      </c>
      <c r="P1362" s="152">
        <v>0.39358026214566905</v>
      </c>
      <c r="Q1362" s="152">
        <v>0.53857526864315253</v>
      </c>
      <c r="R1362" s="152">
        <v>0.3432094572454602</v>
      </c>
      <c r="S1362" s="152">
        <v>0.03</v>
      </c>
      <c r="T1362" s="152">
        <v>0</v>
      </c>
      <c r="U1362" s="477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4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8" t="s">
        <v>1759</v>
      </c>
      <c r="D1363" t="s">
        <v>148</v>
      </c>
      <c r="E1363" s="469">
        <v>1</v>
      </c>
      <c r="F1363" s="470">
        <v>10</v>
      </c>
      <c r="G1363">
        <v>1</v>
      </c>
      <c r="H1363">
        <v>1</v>
      </c>
      <c r="I1363" s="471">
        <f t="shared" si="161"/>
        <v>0.32845968612834514</v>
      </c>
      <c r="J1363" s="152">
        <v>3.8473756479098807E-2</v>
      </c>
      <c r="K1363" s="152">
        <v>0.39358026214566905</v>
      </c>
      <c r="L1363" s="152">
        <v>0.53857526864315253</v>
      </c>
      <c r="M1363" s="152">
        <v>0.3432094572454602</v>
      </c>
      <c r="N1363" s="471">
        <f t="shared" si="162"/>
        <v>0.32845968612834514</v>
      </c>
      <c r="O1363" s="152">
        <v>3.8473756479098807E-2</v>
      </c>
      <c r="P1363" s="152">
        <v>0.39358026214566905</v>
      </c>
      <c r="Q1363" s="152">
        <v>0.53857526864315253</v>
      </c>
      <c r="R1363" s="152">
        <v>0.3432094572454602</v>
      </c>
      <c r="S1363" s="152">
        <v>0.03</v>
      </c>
      <c r="T1363" s="152">
        <v>0</v>
      </c>
      <c r="U1363" s="477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4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8" t="s">
        <v>1760</v>
      </c>
      <c r="D1364" t="s">
        <v>148</v>
      </c>
      <c r="E1364" s="469">
        <v>1</v>
      </c>
      <c r="F1364" s="470">
        <v>0</v>
      </c>
      <c r="G1364">
        <v>1</v>
      </c>
      <c r="H1364">
        <v>1</v>
      </c>
      <c r="I1364" s="471">
        <f t="shared" si="161"/>
        <v>0.32845968612834514</v>
      </c>
      <c r="J1364" s="152">
        <v>3.8473756479098807E-2</v>
      </c>
      <c r="K1364" s="152">
        <v>0.39358026214566905</v>
      </c>
      <c r="L1364" s="152">
        <v>0.53857526864315253</v>
      </c>
      <c r="M1364" s="152">
        <v>0.3432094572454602</v>
      </c>
      <c r="N1364" s="471">
        <f t="shared" si="162"/>
        <v>0.32845968612834514</v>
      </c>
      <c r="O1364" s="152">
        <v>3.8473756479098807E-2</v>
      </c>
      <c r="P1364" s="152">
        <v>0.39358026214566905</v>
      </c>
      <c r="Q1364" s="152">
        <v>0.53857526864315253</v>
      </c>
      <c r="R1364" s="152">
        <v>0.3432094572454602</v>
      </c>
      <c r="S1364" s="152">
        <v>0.03</v>
      </c>
      <c r="T1364" s="152">
        <v>0</v>
      </c>
      <c r="U1364" s="477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4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8" t="s">
        <v>1761</v>
      </c>
      <c r="D1365" t="s">
        <v>156</v>
      </c>
      <c r="E1365" s="469">
        <v>4</v>
      </c>
      <c r="F1365" s="470">
        <v>7.2</v>
      </c>
      <c r="G1365">
        <v>1</v>
      </c>
      <c r="H1365">
        <v>1</v>
      </c>
      <c r="I1365" s="471">
        <f t="shared" si="161"/>
        <v>0.32845968612834514</v>
      </c>
      <c r="J1365" s="152">
        <v>3.8473756479098807E-2</v>
      </c>
      <c r="K1365" s="152">
        <v>0.39358026214566905</v>
      </c>
      <c r="L1365" s="152">
        <v>0.53857526864315253</v>
      </c>
      <c r="M1365" s="152">
        <v>0.3432094572454602</v>
      </c>
      <c r="N1365" s="471">
        <f t="shared" si="162"/>
        <v>0.32845968612834514</v>
      </c>
      <c r="O1365" s="152">
        <v>3.8473756479098807E-2</v>
      </c>
      <c r="P1365" s="152">
        <v>0.39358026214566905</v>
      </c>
      <c r="Q1365" s="152">
        <v>0.53857526864315253</v>
      </c>
      <c r="R1365" s="152">
        <v>0.3432094572454602</v>
      </c>
      <c r="S1365" s="152">
        <v>0.03</v>
      </c>
      <c r="T1365" s="152">
        <v>0</v>
      </c>
      <c r="U1365" s="477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4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8" t="s">
        <v>1762</v>
      </c>
      <c r="D1366" t="s">
        <v>156</v>
      </c>
      <c r="E1366" s="469">
        <v>4</v>
      </c>
      <c r="F1366" s="470">
        <v>0</v>
      </c>
      <c r="G1366">
        <v>1</v>
      </c>
      <c r="H1366">
        <v>1</v>
      </c>
      <c r="I1366" s="471">
        <f t="shared" si="161"/>
        <v>0.32845968612834514</v>
      </c>
      <c r="J1366" s="152">
        <v>3.8473756479098807E-2</v>
      </c>
      <c r="K1366" s="152">
        <v>0.39358026214566905</v>
      </c>
      <c r="L1366" s="152">
        <v>0.53857526864315253</v>
      </c>
      <c r="M1366" s="152">
        <v>0.3432094572454602</v>
      </c>
      <c r="N1366" s="471">
        <f t="shared" si="162"/>
        <v>0.32845968612834514</v>
      </c>
      <c r="O1366" s="152">
        <v>3.8473756479098807E-2</v>
      </c>
      <c r="P1366" s="152">
        <v>0.39358026214566905</v>
      </c>
      <c r="Q1366" s="152">
        <v>0.53857526864315253</v>
      </c>
      <c r="R1366" s="152">
        <v>0.3432094572454602</v>
      </c>
      <c r="S1366" s="152">
        <v>0.03</v>
      </c>
      <c r="T1366" s="152">
        <v>0</v>
      </c>
      <c r="U1366" s="477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4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8" t="s">
        <v>1763</v>
      </c>
      <c r="D1367" t="s">
        <v>148</v>
      </c>
      <c r="E1367" s="469">
        <v>1</v>
      </c>
      <c r="F1367" s="470">
        <v>30</v>
      </c>
      <c r="G1367">
        <v>1</v>
      </c>
      <c r="H1367">
        <v>1</v>
      </c>
      <c r="I1367" s="471">
        <f t="shared" si="161"/>
        <v>0.32845968612834514</v>
      </c>
      <c r="J1367" s="152">
        <v>3.8473756479098807E-2</v>
      </c>
      <c r="K1367" s="152">
        <v>0.39358026214566905</v>
      </c>
      <c r="L1367" s="152">
        <v>0.53857526864315253</v>
      </c>
      <c r="M1367" s="152">
        <v>0.3432094572454602</v>
      </c>
      <c r="N1367" s="471">
        <f t="shared" si="162"/>
        <v>0.32845968612834514</v>
      </c>
      <c r="O1367" s="152">
        <v>3.8473756479098807E-2</v>
      </c>
      <c r="P1367" s="152">
        <v>0.39358026214566905</v>
      </c>
      <c r="Q1367" s="152">
        <v>0.53857526864315253</v>
      </c>
      <c r="R1367" s="152">
        <v>0.3432094572454602</v>
      </c>
      <c r="S1367" s="152">
        <v>0.03</v>
      </c>
      <c r="T1367" s="152">
        <v>0</v>
      </c>
      <c r="U1367" s="477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4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8" t="s">
        <v>1764</v>
      </c>
      <c r="D1368" t="s">
        <v>148</v>
      </c>
      <c r="E1368" s="469">
        <v>1</v>
      </c>
      <c r="F1368" s="470">
        <v>0</v>
      </c>
      <c r="G1368">
        <v>1</v>
      </c>
      <c r="H1368">
        <v>1</v>
      </c>
      <c r="I1368" s="471">
        <f t="shared" si="161"/>
        <v>0.32845968612834514</v>
      </c>
      <c r="J1368" s="152">
        <v>3.8473756479098807E-2</v>
      </c>
      <c r="K1368" s="152">
        <v>0.39358026214566905</v>
      </c>
      <c r="L1368" s="152">
        <v>0.53857526864315253</v>
      </c>
      <c r="M1368" s="152">
        <v>0.3432094572454602</v>
      </c>
      <c r="N1368" s="471">
        <f t="shared" si="162"/>
        <v>0.32845968612834514</v>
      </c>
      <c r="O1368" s="152">
        <v>3.8473756479098807E-2</v>
      </c>
      <c r="P1368" s="152">
        <v>0.39358026214566905</v>
      </c>
      <c r="Q1368" s="152">
        <v>0.53857526864315253</v>
      </c>
      <c r="R1368" s="152">
        <v>0.3432094572454602</v>
      </c>
      <c r="S1368" s="152">
        <v>0.03</v>
      </c>
      <c r="T1368" s="152">
        <v>0</v>
      </c>
      <c r="U1368" s="477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4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8" t="s">
        <v>1765</v>
      </c>
      <c r="D1369" t="s">
        <v>148</v>
      </c>
      <c r="E1369" s="469">
        <v>1</v>
      </c>
      <c r="F1369" s="470">
        <v>50</v>
      </c>
      <c r="G1369">
        <v>1</v>
      </c>
      <c r="H1369">
        <v>1</v>
      </c>
      <c r="I1369" s="471">
        <f t="shared" si="161"/>
        <v>0.32845968612834514</v>
      </c>
      <c r="J1369" s="152">
        <v>3.8473756479098807E-2</v>
      </c>
      <c r="K1369" s="152">
        <v>0.39358026214566905</v>
      </c>
      <c r="L1369" s="152">
        <v>0.53857526864315253</v>
      </c>
      <c r="M1369" s="152">
        <v>0.3432094572454602</v>
      </c>
      <c r="N1369" s="471">
        <f t="shared" si="162"/>
        <v>0.32845968612834514</v>
      </c>
      <c r="O1369" s="152">
        <v>3.8473756479098807E-2</v>
      </c>
      <c r="P1369" s="152">
        <v>0.39358026214566905</v>
      </c>
      <c r="Q1369" s="152">
        <v>0.53857526864315253</v>
      </c>
      <c r="R1369" s="152">
        <v>0.3432094572454602</v>
      </c>
      <c r="S1369" s="152">
        <v>0.03</v>
      </c>
      <c r="T1369" s="152">
        <v>0</v>
      </c>
      <c r="U1369" s="477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4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8" t="s">
        <v>1766</v>
      </c>
      <c r="D1370" t="s">
        <v>148</v>
      </c>
      <c r="E1370" s="469">
        <v>1</v>
      </c>
      <c r="F1370" s="470">
        <v>0</v>
      </c>
      <c r="G1370">
        <v>1</v>
      </c>
      <c r="H1370">
        <v>1</v>
      </c>
      <c r="I1370" s="471">
        <f t="shared" si="161"/>
        <v>0.32845968612834514</v>
      </c>
      <c r="J1370" s="152">
        <v>3.8473756479098807E-2</v>
      </c>
      <c r="K1370" s="152">
        <v>0.39358026214566905</v>
      </c>
      <c r="L1370" s="152">
        <v>0.53857526864315253</v>
      </c>
      <c r="M1370" s="152">
        <v>0.3432094572454602</v>
      </c>
      <c r="N1370" s="471">
        <f t="shared" si="162"/>
        <v>0.32845968612834514</v>
      </c>
      <c r="O1370" s="152">
        <v>3.8473756479098807E-2</v>
      </c>
      <c r="P1370" s="152">
        <v>0.39358026214566905</v>
      </c>
      <c r="Q1370" s="152">
        <v>0.53857526864315253</v>
      </c>
      <c r="R1370" s="152">
        <v>0.3432094572454602</v>
      </c>
      <c r="S1370" s="152">
        <v>0.03</v>
      </c>
      <c r="T1370" s="152">
        <v>0</v>
      </c>
      <c r="U1370" s="477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4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8" t="s">
        <v>1767</v>
      </c>
      <c r="D1371" t="s">
        <v>148</v>
      </c>
      <c r="E1371" s="469">
        <v>1</v>
      </c>
      <c r="F1371" s="470">
        <v>20</v>
      </c>
      <c r="G1371">
        <v>1</v>
      </c>
      <c r="H1371">
        <v>1</v>
      </c>
      <c r="I1371" s="471">
        <f t="shared" si="161"/>
        <v>0.32845968612834514</v>
      </c>
      <c r="J1371" s="152">
        <v>3.8473756479098807E-2</v>
      </c>
      <c r="K1371" s="152">
        <v>0.39358026214566905</v>
      </c>
      <c r="L1371" s="152">
        <v>0.53857526864315253</v>
      </c>
      <c r="M1371" s="152">
        <v>0.3432094572454602</v>
      </c>
      <c r="N1371" s="471">
        <f t="shared" si="162"/>
        <v>0.32845968612834514</v>
      </c>
      <c r="O1371" s="152">
        <v>3.8473756479098807E-2</v>
      </c>
      <c r="P1371" s="152">
        <v>0.39358026214566905</v>
      </c>
      <c r="Q1371" s="152">
        <v>0.53857526864315253</v>
      </c>
      <c r="R1371" s="152">
        <v>0.3432094572454602</v>
      </c>
      <c r="S1371" s="152">
        <v>0.03</v>
      </c>
      <c r="T1371" s="152">
        <v>0</v>
      </c>
      <c r="U1371" s="477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4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8" t="s">
        <v>1768</v>
      </c>
      <c r="D1372" t="s">
        <v>148</v>
      </c>
      <c r="E1372" s="469">
        <v>1</v>
      </c>
      <c r="F1372" s="470">
        <v>0</v>
      </c>
      <c r="G1372">
        <v>1</v>
      </c>
      <c r="H1372">
        <v>1</v>
      </c>
      <c r="I1372" s="471">
        <f t="shared" si="161"/>
        <v>0.32845968612834514</v>
      </c>
      <c r="J1372" s="152">
        <v>3.8473756479098807E-2</v>
      </c>
      <c r="K1372" s="152">
        <v>0.39358026214566905</v>
      </c>
      <c r="L1372" s="152">
        <v>0.53857526864315253</v>
      </c>
      <c r="M1372" s="152">
        <v>0.3432094572454602</v>
      </c>
      <c r="N1372" s="471">
        <f t="shared" si="162"/>
        <v>0.32845968612834514</v>
      </c>
      <c r="O1372" s="152">
        <v>3.8473756479098807E-2</v>
      </c>
      <c r="P1372" s="152">
        <v>0.39358026214566905</v>
      </c>
      <c r="Q1372" s="152">
        <v>0.53857526864315253</v>
      </c>
      <c r="R1372" s="152">
        <v>0.3432094572454602</v>
      </c>
      <c r="S1372" s="152">
        <v>0.03</v>
      </c>
      <c r="T1372" s="152">
        <v>0</v>
      </c>
      <c r="U1372" s="477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4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8" t="s">
        <v>1769</v>
      </c>
      <c r="D1373" t="s">
        <v>148</v>
      </c>
      <c r="E1373" s="469">
        <v>1</v>
      </c>
      <c r="F1373" s="470">
        <v>30</v>
      </c>
      <c r="G1373">
        <v>1</v>
      </c>
      <c r="H1373">
        <v>1</v>
      </c>
      <c r="I1373" s="471">
        <f t="shared" si="161"/>
        <v>0.32845968612834514</v>
      </c>
      <c r="J1373" s="152">
        <v>3.8473756479098807E-2</v>
      </c>
      <c r="K1373" s="152">
        <v>0.39358026214566905</v>
      </c>
      <c r="L1373" s="152">
        <v>0.53857526864315253</v>
      </c>
      <c r="M1373" s="152">
        <v>0.3432094572454602</v>
      </c>
      <c r="N1373" s="471">
        <f t="shared" si="162"/>
        <v>0.32845968612834514</v>
      </c>
      <c r="O1373" s="152">
        <v>3.8473756479098807E-2</v>
      </c>
      <c r="P1373" s="152">
        <v>0.39358026214566905</v>
      </c>
      <c r="Q1373" s="152">
        <v>0.53857526864315253</v>
      </c>
      <c r="R1373" s="152">
        <v>0.3432094572454602</v>
      </c>
      <c r="S1373" s="152">
        <v>0.03</v>
      </c>
      <c r="T1373" s="152">
        <v>0</v>
      </c>
      <c r="U1373" s="477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4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8" t="s">
        <v>1770</v>
      </c>
      <c r="D1374" t="s">
        <v>148</v>
      </c>
      <c r="E1374" s="469">
        <v>1</v>
      </c>
      <c r="F1374" s="470">
        <v>0</v>
      </c>
      <c r="G1374">
        <v>1</v>
      </c>
      <c r="H1374">
        <v>1</v>
      </c>
      <c r="I1374" s="471">
        <f t="shared" si="161"/>
        <v>0.32845968612834514</v>
      </c>
      <c r="J1374" s="152">
        <v>3.8473756479098807E-2</v>
      </c>
      <c r="K1374" s="152">
        <v>0.39358026214566905</v>
      </c>
      <c r="L1374" s="152">
        <v>0.53857526864315253</v>
      </c>
      <c r="M1374" s="152">
        <v>0.3432094572454602</v>
      </c>
      <c r="N1374" s="471">
        <f t="shared" si="162"/>
        <v>0.32845968612834514</v>
      </c>
      <c r="O1374" s="152">
        <v>3.8473756479098807E-2</v>
      </c>
      <c r="P1374" s="152">
        <v>0.39358026214566905</v>
      </c>
      <c r="Q1374" s="152">
        <v>0.53857526864315253</v>
      </c>
      <c r="R1374" s="152">
        <v>0.3432094572454602</v>
      </c>
      <c r="S1374" s="152">
        <v>0.03</v>
      </c>
      <c r="T1374" s="152">
        <v>0</v>
      </c>
      <c r="U1374" s="477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4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8" t="s">
        <v>1771</v>
      </c>
      <c r="D1375" t="s">
        <v>148</v>
      </c>
      <c r="E1375" s="469">
        <v>1</v>
      </c>
      <c r="F1375" s="470">
        <v>60</v>
      </c>
      <c r="G1375">
        <v>1</v>
      </c>
      <c r="H1375">
        <v>1</v>
      </c>
      <c r="I1375" s="471">
        <f t="shared" si="161"/>
        <v>0.32845968612834514</v>
      </c>
      <c r="J1375" s="152">
        <v>3.8473756479098807E-2</v>
      </c>
      <c r="K1375" s="152">
        <v>0.39358026214566905</v>
      </c>
      <c r="L1375" s="152">
        <v>0.53857526864315253</v>
      </c>
      <c r="M1375" s="152">
        <v>0.3432094572454602</v>
      </c>
      <c r="N1375" s="471">
        <f t="shared" si="162"/>
        <v>0.32845968612834514</v>
      </c>
      <c r="O1375" s="152">
        <v>3.8473756479098807E-2</v>
      </c>
      <c r="P1375" s="152">
        <v>0.39358026214566905</v>
      </c>
      <c r="Q1375" s="152">
        <v>0.53857526864315253</v>
      </c>
      <c r="R1375" s="152">
        <v>0.3432094572454602</v>
      </c>
      <c r="S1375" s="152">
        <v>0.03</v>
      </c>
      <c r="T1375" s="152">
        <v>0</v>
      </c>
      <c r="U1375" s="477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4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8" t="s">
        <v>1772</v>
      </c>
      <c r="D1376" t="s">
        <v>148</v>
      </c>
      <c r="E1376" s="469">
        <v>1</v>
      </c>
      <c r="F1376" s="470">
        <v>0</v>
      </c>
      <c r="G1376">
        <v>1</v>
      </c>
      <c r="H1376">
        <v>1</v>
      </c>
      <c r="I1376" s="471">
        <f t="shared" si="161"/>
        <v>0.32845968612834514</v>
      </c>
      <c r="J1376" s="152">
        <v>3.8473756479098807E-2</v>
      </c>
      <c r="K1376" s="152">
        <v>0.39358026214566905</v>
      </c>
      <c r="L1376" s="152">
        <v>0.53857526864315253</v>
      </c>
      <c r="M1376" s="152">
        <v>0.3432094572454602</v>
      </c>
      <c r="N1376" s="471">
        <f t="shared" si="162"/>
        <v>0.32845968612834514</v>
      </c>
      <c r="O1376" s="152">
        <v>3.8473756479098807E-2</v>
      </c>
      <c r="P1376" s="152">
        <v>0.39358026214566905</v>
      </c>
      <c r="Q1376" s="152">
        <v>0.53857526864315253</v>
      </c>
      <c r="R1376" s="152">
        <v>0.3432094572454602</v>
      </c>
      <c r="S1376" s="152">
        <v>0.03</v>
      </c>
      <c r="T1376" s="152">
        <v>0</v>
      </c>
      <c r="U1376" s="477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4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8" t="s">
        <v>1773</v>
      </c>
      <c r="D1377" t="s">
        <v>148</v>
      </c>
      <c r="E1377" s="469">
        <v>1</v>
      </c>
      <c r="F1377" s="470">
        <v>16</v>
      </c>
      <c r="G1377">
        <v>1</v>
      </c>
      <c r="H1377">
        <v>1</v>
      </c>
      <c r="I1377" s="471">
        <f t="shared" si="161"/>
        <v>0.32845968612834514</v>
      </c>
      <c r="J1377" s="152">
        <v>3.8473756479098807E-2</v>
      </c>
      <c r="K1377" s="152">
        <v>0.39358026214566905</v>
      </c>
      <c r="L1377" s="152">
        <v>0.53857526864315253</v>
      </c>
      <c r="M1377" s="152">
        <v>0.3432094572454602</v>
      </c>
      <c r="N1377" s="471">
        <f t="shared" si="162"/>
        <v>0.32845968612834514</v>
      </c>
      <c r="O1377" s="152">
        <v>3.8473756479098807E-2</v>
      </c>
      <c r="P1377" s="152">
        <v>0.39358026214566905</v>
      </c>
      <c r="Q1377" s="152">
        <v>0.53857526864315253</v>
      </c>
      <c r="R1377" s="152">
        <v>0.3432094572454602</v>
      </c>
      <c r="S1377" s="152">
        <v>0.03</v>
      </c>
      <c r="T1377" s="152">
        <v>0</v>
      </c>
      <c r="U1377" s="477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4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8" t="s">
        <v>1774</v>
      </c>
      <c r="D1378" t="s">
        <v>148</v>
      </c>
      <c r="E1378" s="469">
        <v>1</v>
      </c>
      <c r="F1378" s="470">
        <v>0</v>
      </c>
      <c r="G1378">
        <v>1</v>
      </c>
      <c r="H1378">
        <v>1</v>
      </c>
      <c r="I1378" s="471">
        <f t="shared" si="161"/>
        <v>0.32845968612834514</v>
      </c>
      <c r="J1378" s="152">
        <v>3.8473756479098807E-2</v>
      </c>
      <c r="K1378" s="152">
        <v>0.39358026214566905</v>
      </c>
      <c r="L1378" s="152">
        <v>0.53857526864315253</v>
      </c>
      <c r="M1378" s="152">
        <v>0.3432094572454602</v>
      </c>
      <c r="N1378" s="471">
        <f t="shared" si="162"/>
        <v>0.32845968612834514</v>
      </c>
      <c r="O1378" s="152">
        <v>3.8473756479098807E-2</v>
      </c>
      <c r="P1378" s="152">
        <v>0.39358026214566905</v>
      </c>
      <c r="Q1378" s="152">
        <v>0.53857526864315253</v>
      </c>
      <c r="R1378" s="152">
        <v>0.3432094572454602</v>
      </c>
      <c r="S1378" s="152">
        <v>0.03</v>
      </c>
      <c r="T1378" s="152">
        <v>0</v>
      </c>
      <c r="U1378" s="477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4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5" t="s">
        <v>1775</v>
      </c>
      <c r="D1379" t="s">
        <v>148</v>
      </c>
      <c r="E1379" s="476">
        <v>1</v>
      </c>
      <c r="F1379" s="470">
        <v>5.6</v>
      </c>
      <c r="G1379">
        <v>1</v>
      </c>
      <c r="H1379">
        <v>1</v>
      </c>
      <c r="I1379" s="471">
        <f t="shared" si="161"/>
        <v>0.32845968612834514</v>
      </c>
      <c r="J1379" s="152">
        <v>3.8473756479098807E-2</v>
      </c>
      <c r="K1379" s="152">
        <v>0.39358026214566905</v>
      </c>
      <c r="L1379" s="152">
        <v>0.53857526864315253</v>
      </c>
      <c r="M1379" s="152">
        <v>0.3432094572454602</v>
      </c>
      <c r="N1379" s="471">
        <f t="shared" si="162"/>
        <v>0.32845968612834514</v>
      </c>
      <c r="O1379" s="152">
        <v>3.8473756479098807E-2</v>
      </c>
      <c r="P1379" s="152">
        <v>0.39358026214566905</v>
      </c>
      <c r="Q1379" s="152">
        <v>0.53857526864315253</v>
      </c>
      <c r="R1379" s="152">
        <v>0.3432094572454602</v>
      </c>
      <c r="S1379" s="152">
        <v>0.03</v>
      </c>
      <c r="T1379" s="152">
        <v>0</v>
      </c>
      <c r="U1379" s="477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4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5" t="s">
        <v>1776</v>
      </c>
      <c r="D1380" t="s">
        <v>148</v>
      </c>
      <c r="E1380" s="476">
        <v>1</v>
      </c>
      <c r="F1380" s="470">
        <v>0</v>
      </c>
      <c r="G1380">
        <v>1</v>
      </c>
      <c r="H1380">
        <v>1</v>
      </c>
      <c r="I1380" s="471">
        <f t="shared" si="161"/>
        <v>0.32845968612834514</v>
      </c>
      <c r="J1380" s="152">
        <v>3.8473756479098807E-2</v>
      </c>
      <c r="K1380" s="152">
        <v>0.39358026214566905</v>
      </c>
      <c r="L1380" s="152">
        <v>0.53857526864315253</v>
      </c>
      <c r="M1380" s="152">
        <v>0.3432094572454602</v>
      </c>
      <c r="N1380" s="471">
        <f t="shared" si="162"/>
        <v>0.32845968612834514</v>
      </c>
      <c r="O1380" s="152">
        <v>3.8473756479098807E-2</v>
      </c>
      <c r="P1380" s="152">
        <v>0.39358026214566905</v>
      </c>
      <c r="Q1380" s="152">
        <v>0.53857526864315253</v>
      </c>
      <c r="R1380" s="152">
        <v>0.3432094572454602</v>
      </c>
      <c r="S1380" s="152">
        <v>0.03</v>
      </c>
      <c r="T1380" s="152">
        <v>0</v>
      </c>
      <c r="U1380" s="477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4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5" t="s">
        <v>1777</v>
      </c>
      <c r="D1381" t="s">
        <v>151</v>
      </c>
      <c r="E1381" s="476">
        <v>2</v>
      </c>
      <c r="F1381" s="470">
        <v>1.79</v>
      </c>
      <c r="G1381">
        <v>1</v>
      </c>
      <c r="H1381">
        <v>1</v>
      </c>
      <c r="I1381" s="471">
        <f t="shared" si="161"/>
        <v>0.40033333333333337</v>
      </c>
      <c r="J1381" s="152">
        <v>0.3706666666666667</v>
      </c>
      <c r="K1381" s="152">
        <v>0.3666666666666667</v>
      </c>
      <c r="L1381" s="152">
        <v>0.44799999999999995</v>
      </c>
      <c r="M1381" s="152">
        <v>0.41600000000000009</v>
      </c>
      <c r="N1381" s="471">
        <f t="shared" si="162"/>
        <v>0.40033333333333337</v>
      </c>
      <c r="O1381" s="152">
        <v>0.3706666666666667</v>
      </c>
      <c r="P1381" s="152">
        <v>0.3666666666666667</v>
      </c>
      <c r="Q1381" s="152">
        <v>0.44799999999999995</v>
      </c>
      <c r="R1381" s="152">
        <v>0.41600000000000009</v>
      </c>
      <c r="S1381" s="152">
        <v>0.01</v>
      </c>
      <c r="T1381" s="152">
        <v>0.02</v>
      </c>
      <c r="U1381" s="477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4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5" t="s">
        <v>1778</v>
      </c>
      <c r="D1382" t="s">
        <v>148</v>
      </c>
      <c r="E1382" s="476">
        <v>1</v>
      </c>
      <c r="F1382" s="470">
        <v>16</v>
      </c>
      <c r="G1382">
        <v>1</v>
      </c>
      <c r="H1382">
        <v>1</v>
      </c>
      <c r="I1382" s="471">
        <f t="shared" si="161"/>
        <v>0.32845968612834514</v>
      </c>
      <c r="J1382" s="152">
        <v>3.8473756479098807E-2</v>
      </c>
      <c r="K1382" s="152">
        <v>0.39358026214566905</v>
      </c>
      <c r="L1382" s="152">
        <v>0.53857526864315253</v>
      </c>
      <c r="M1382" s="152">
        <v>0.3432094572454602</v>
      </c>
      <c r="N1382" s="471">
        <f t="shared" si="162"/>
        <v>0.32845968612834514</v>
      </c>
      <c r="O1382" s="152">
        <v>3.8473756479098807E-2</v>
      </c>
      <c r="P1382" s="152">
        <v>0.39358026214566905</v>
      </c>
      <c r="Q1382" s="152">
        <v>0.53857526864315253</v>
      </c>
      <c r="R1382" s="152">
        <v>0.3432094572454602</v>
      </c>
      <c r="S1382" s="152">
        <v>0.03</v>
      </c>
      <c r="T1382" s="152">
        <v>0</v>
      </c>
      <c r="U1382" s="477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4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5" t="s">
        <v>1779</v>
      </c>
      <c r="D1383" t="s">
        <v>151</v>
      </c>
      <c r="E1383" s="476">
        <v>2</v>
      </c>
      <c r="F1383" s="470">
        <v>1.79</v>
      </c>
      <c r="G1383">
        <v>1</v>
      </c>
      <c r="H1383">
        <v>1</v>
      </c>
      <c r="I1383" s="471">
        <f t="shared" si="161"/>
        <v>0.40033333333333337</v>
      </c>
      <c r="J1383" s="152">
        <v>0.3706666666666667</v>
      </c>
      <c r="K1383" s="152">
        <v>0.3666666666666667</v>
      </c>
      <c r="L1383" s="152">
        <v>0.44799999999999995</v>
      </c>
      <c r="M1383" s="152">
        <v>0.41600000000000009</v>
      </c>
      <c r="N1383" s="471">
        <f t="shared" si="162"/>
        <v>0.40033333333333337</v>
      </c>
      <c r="O1383" s="152">
        <v>0.3706666666666667</v>
      </c>
      <c r="P1383" s="152">
        <v>0.3666666666666667</v>
      </c>
      <c r="Q1383" s="152">
        <v>0.44799999999999995</v>
      </c>
      <c r="R1383" s="152">
        <v>0.41600000000000009</v>
      </c>
      <c r="S1383" s="152">
        <v>0.01</v>
      </c>
      <c r="T1383" s="152">
        <v>0.02</v>
      </c>
      <c r="U1383" s="477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4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5" t="s">
        <v>1780</v>
      </c>
      <c r="D1384" t="s">
        <v>148</v>
      </c>
      <c r="E1384" s="476">
        <v>1</v>
      </c>
      <c r="F1384" s="470">
        <v>0</v>
      </c>
      <c r="G1384">
        <v>1</v>
      </c>
      <c r="H1384">
        <v>1</v>
      </c>
      <c r="I1384" s="471">
        <f t="shared" si="161"/>
        <v>0.32845968612834514</v>
      </c>
      <c r="J1384" s="152">
        <v>3.8473756479098807E-2</v>
      </c>
      <c r="K1384" s="152">
        <v>0.39358026214566905</v>
      </c>
      <c r="L1384" s="152">
        <v>0.53857526864315253</v>
      </c>
      <c r="M1384" s="152">
        <v>0.3432094572454602</v>
      </c>
      <c r="N1384" s="471">
        <f t="shared" si="162"/>
        <v>0.32845968612834514</v>
      </c>
      <c r="O1384" s="152">
        <v>3.8473756479098807E-2</v>
      </c>
      <c r="P1384" s="152">
        <v>0.39358026214566905</v>
      </c>
      <c r="Q1384" s="152">
        <v>0.53857526864315253</v>
      </c>
      <c r="R1384" s="152">
        <v>0.3432094572454602</v>
      </c>
      <c r="S1384" s="152">
        <v>0.03</v>
      </c>
      <c r="T1384" s="152">
        <v>0</v>
      </c>
      <c r="U1384" s="477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4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5" t="s">
        <v>1781</v>
      </c>
      <c r="D1385" t="s">
        <v>151</v>
      </c>
      <c r="E1385" s="476">
        <v>2</v>
      </c>
      <c r="F1385" s="470">
        <v>1.79</v>
      </c>
      <c r="G1385">
        <v>1</v>
      </c>
      <c r="H1385">
        <v>1</v>
      </c>
      <c r="I1385" s="471">
        <f t="shared" si="161"/>
        <v>0.40033333333333337</v>
      </c>
      <c r="J1385" s="152">
        <v>0.3706666666666667</v>
      </c>
      <c r="K1385" s="152">
        <v>0.3666666666666667</v>
      </c>
      <c r="L1385" s="152">
        <v>0.44799999999999995</v>
      </c>
      <c r="M1385" s="152">
        <v>0.41600000000000009</v>
      </c>
      <c r="N1385" s="471">
        <f t="shared" si="162"/>
        <v>0.40033333333333337</v>
      </c>
      <c r="O1385" s="152">
        <v>0.3706666666666667</v>
      </c>
      <c r="P1385" s="152">
        <v>0.3666666666666667</v>
      </c>
      <c r="Q1385" s="152">
        <v>0.44799999999999995</v>
      </c>
      <c r="R1385" s="152">
        <v>0.41600000000000009</v>
      </c>
      <c r="S1385" s="152">
        <v>0.01</v>
      </c>
      <c r="T1385" s="152">
        <v>0.02</v>
      </c>
      <c r="U1385" s="477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4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5" t="s">
        <v>1782</v>
      </c>
      <c r="D1386" t="s">
        <v>151</v>
      </c>
      <c r="E1386" s="476">
        <v>2</v>
      </c>
      <c r="F1386" s="470">
        <v>8.9499999999999993</v>
      </c>
      <c r="G1386">
        <v>1</v>
      </c>
      <c r="H1386">
        <v>1</v>
      </c>
      <c r="I1386" s="471">
        <f t="shared" si="161"/>
        <v>0.40033333333333337</v>
      </c>
      <c r="J1386" s="152">
        <v>0.3706666666666667</v>
      </c>
      <c r="K1386" s="152">
        <v>0.3666666666666667</v>
      </c>
      <c r="L1386" s="152">
        <v>0.44799999999999995</v>
      </c>
      <c r="M1386" s="152">
        <v>0.41600000000000009</v>
      </c>
      <c r="N1386" s="471">
        <f t="shared" si="162"/>
        <v>0.40033333333333337</v>
      </c>
      <c r="O1386" s="152">
        <v>0.3706666666666667</v>
      </c>
      <c r="P1386" s="152">
        <v>0.3666666666666667</v>
      </c>
      <c r="Q1386" s="152">
        <v>0.44799999999999995</v>
      </c>
      <c r="R1386" s="152">
        <v>0.41600000000000009</v>
      </c>
      <c r="S1386" s="152">
        <v>0.01</v>
      </c>
      <c r="T1386" s="152">
        <v>0.02</v>
      </c>
      <c r="U1386" s="477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4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5" t="s">
        <v>1783</v>
      </c>
      <c r="D1387" t="s">
        <v>151</v>
      </c>
      <c r="E1387" s="476">
        <v>2</v>
      </c>
      <c r="F1387" s="470">
        <v>1.79</v>
      </c>
      <c r="G1387">
        <v>1</v>
      </c>
      <c r="H1387">
        <v>1</v>
      </c>
      <c r="I1387" s="471">
        <f t="shared" si="161"/>
        <v>0.40033333333333337</v>
      </c>
      <c r="J1387" s="152">
        <v>0.3706666666666667</v>
      </c>
      <c r="K1387" s="152">
        <v>0.3666666666666667</v>
      </c>
      <c r="L1387" s="152">
        <v>0.44799999999999995</v>
      </c>
      <c r="M1387" s="152">
        <v>0.41600000000000009</v>
      </c>
      <c r="N1387" s="471">
        <f t="shared" si="162"/>
        <v>0.40033333333333337</v>
      </c>
      <c r="O1387" s="152">
        <v>0.3706666666666667</v>
      </c>
      <c r="P1387" s="152">
        <v>0.3666666666666667</v>
      </c>
      <c r="Q1387" s="152">
        <v>0.44799999999999995</v>
      </c>
      <c r="R1387" s="152">
        <v>0.41600000000000009</v>
      </c>
      <c r="S1387" s="152">
        <v>0.01</v>
      </c>
      <c r="T1387" s="152">
        <v>0.02</v>
      </c>
      <c r="U1387" s="477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4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5" t="s">
        <v>1784</v>
      </c>
      <c r="D1388" t="s">
        <v>148</v>
      </c>
      <c r="E1388" s="476">
        <v>1</v>
      </c>
      <c r="F1388" s="470">
        <v>35</v>
      </c>
      <c r="G1388">
        <v>1</v>
      </c>
      <c r="H1388">
        <v>1</v>
      </c>
      <c r="I1388" s="471">
        <f t="shared" si="161"/>
        <v>0.32845968612834514</v>
      </c>
      <c r="J1388" s="152">
        <v>3.8473756479098807E-2</v>
      </c>
      <c r="K1388" s="152">
        <v>0.39358026214566905</v>
      </c>
      <c r="L1388" s="152">
        <v>0.53857526864315253</v>
      </c>
      <c r="M1388" s="152">
        <v>0.3432094572454602</v>
      </c>
      <c r="N1388" s="471">
        <f t="shared" si="162"/>
        <v>0.32845968612834514</v>
      </c>
      <c r="O1388" s="152">
        <v>3.8473756479098807E-2</v>
      </c>
      <c r="P1388" s="152">
        <v>0.39358026214566905</v>
      </c>
      <c r="Q1388" s="152">
        <v>0.53857526864315253</v>
      </c>
      <c r="R1388" s="152">
        <v>0.3432094572454602</v>
      </c>
      <c r="S1388" s="152">
        <v>0.03</v>
      </c>
      <c r="T1388" s="152">
        <v>0</v>
      </c>
      <c r="U1388" s="477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4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5" t="s">
        <v>1785</v>
      </c>
      <c r="D1389" t="s">
        <v>148</v>
      </c>
      <c r="E1389" s="476">
        <v>1</v>
      </c>
      <c r="F1389" s="470">
        <v>0</v>
      </c>
      <c r="G1389">
        <v>1</v>
      </c>
      <c r="H1389">
        <v>1</v>
      </c>
      <c r="I1389" s="471">
        <f t="shared" si="161"/>
        <v>0.32845968612834514</v>
      </c>
      <c r="J1389" s="152">
        <v>3.8473756479098807E-2</v>
      </c>
      <c r="K1389" s="152">
        <v>0.39358026214566905</v>
      </c>
      <c r="L1389" s="152">
        <v>0.53857526864315253</v>
      </c>
      <c r="M1389" s="152">
        <v>0.3432094572454602</v>
      </c>
      <c r="N1389" s="471">
        <f t="shared" si="162"/>
        <v>0.32845968612834514</v>
      </c>
      <c r="O1389" s="152">
        <v>3.8473756479098807E-2</v>
      </c>
      <c r="P1389" s="152">
        <v>0.39358026214566905</v>
      </c>
      <c r="Q1389" s="152">
        <v>0.53857526864315253</v>
      </c>
      <c r="R1389" s="152">
        <v>0.3432094572454602</v>
      </c>
      <c r="S1389" s="152">
        <v>0.03</v>
      </c>
      <c r="T1389" s="152">
        <v>0</v>
      </c>
      <c r="U1389" s="477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4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5" t="s">
        <v>1786</v>
      </c>
      <c r="D1390" t="s">
        <v>148</v>
      </c>
      <c r="E1390" s="476">
        <v>1</v>
      </c>
      <c r="F1390" s="470">
        <v>25</v>
      </c>
      <c r="G1390">
        <v>1</v>
      </c>
      <c r="H1390">
        <v>1</v>
      </c>
      <c r="I1390" s="471">
        <f t="shared" si="161"/>
        <v>0.32845968612834514</v>
      </c>
      <c r="J1390" s="152">
        <v>3.8473756479098807E-2</v>
      </c>
      <c r="K1390" s="152">
        <v>0.39358026214566905</v>
      </c>
      <c r="L1390" s="152">
        <v>0.53857526864315253</v>
      </c>
      <c r="M1390" s="152">
        <v>0.3432094572454602</v>
      </c>
      <c r="N1390" s="471">
        <f t="shared" si="162"/>
        <v>0.32845968612834514</v>
      </c>
      <c r="O1390" s="152">
        <v>3.8473756479098807E-2</v>
      </c>
      <c r="P1390" s="152">
        <v>0.39358026214566905</v>
      </c>
      <c r="Q1390" s="152">
        <v>0.53857526864315253</v>
      </c>
      <c r="R1390" s="152">
        <v>0.3432094572454602</v>
      </c>
      <c r="S1390" s="152">
        <v>0.03</v>
      </c>
      <c r="T1390" s="152">
        <v>0</v>
      </c>
      <c r="U1390" s="477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4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5" t="s">
        <v>1787</v>
      </c>
      <c r="D1391" t="s">
        <v>151</v>
      </c>
      <c r="E1391" s="476">
        <v>2</v>
      </c>
      <c r="F1391" s="470">
        <v>1.79</v>
      </c>
      <c r="G1391">
        <v>1</v>
      </c>
      <c r="H1391">
        <v>1</v>
      </c>
      <c r="I1391" s="471">
        <f t="shared" si="161"/>
        <v>0.40033333333333337</v>
      </c>
      <c r="J1391" s="152">
        <v>0.3706666666666667</v>
      </c>
      <c r="K1391" s="152">
        <v>0.3666666666666667</v>
      </c>
      <c r="L1391" s="152">
        <v>0.44799999999999995</v>
      </c>
      <c r="M1391" s="152">
        <v>0.41600000000000009</v>
      </c>
      <c r="N1391" s="471">
        <f t="shared" si="162"/>
        <v>0.40033333333333337</v>
      </c>
      <c r="O1391" s="152">
        <v>0.3706666666666667</v>
      </c>
      <c r="P1391" s="152">
        <v>0.3666666666666667</v>
      </c>
      <c r="Q1391" s="152">
        <v>0.44799999999999995</v>
      </c>
      <c r="R1391" s="152">
        <v>0.41600000000000009</v>
      </c>
      <c r="S1391" s="152">
        <v>0.01</v>
      </c>
      <c r="T1391" s="152">
        <v>0.02</v>
      </c>
      <c r="U1391" s="477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4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5" t="s">
        <v>1788</v>
      </c>
      <c r="D1392" t="s">
        <v>148</v>
      </c>
      <c r="E1392" s="476">
        <v>1</v>
      </c>
      <c r="F1392" s="470">
        <v>0</v>
      </c>
      <c r="G1392">
        <v>1</v>
      </c>
      <c r="H1392">
        <v>1</v>
      </c>
      <c r="I1392" s="471">
        <f t="shared" si="161"/>
        <v>0.32845968612834514</v>
      </c>
      <c r="J1392" s="152">
        <v>3.8473756479098807E-2</v>
      </c>
      <c r="K1392" s="152">
        <v>0.39358026214566905</v>
      </c>
      <c r="L1392" s="152">
        <v>0.53857526864315253</v>
      </c>
      <c r="M1392" s="152">
        <v>0.3432094572454602</v>
      </c>
      <c r="N1392" s="471">
        <f t="shared" si="162"/>
        <v>0.32845968612834514</v>
      </c>
      <c r="O1392" s="152">
        <v>3.8473756479098807E-2</v>
      </c>
      <c r="P1392" s="152">
        <v>0.39358026214566905</v>
      </c>
      <c r="Q1392" s="152">
        <v>0.53857526864315253</v>
      </c>
      <c r="R1392" s="152">
        <v>0.3432094572454602</v>
      </c>
      <c r="S1392" s="152">
        <v>0.03</v>
      </c>
      <c r="T1392" s="152">
        <v>0</v>
      </c>
      <c r="U1392" s="477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4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5" t="s">
        <v>1789</v>
      </c>
      <c r="D1393" t="s">
        <v>148</v>
      </c>
      <c r="E1393" s="476">
        <v>1</v>
      </c>
      <c r="F1393" s="470">
        <v>19.365384615384613</v>
      </c>
      <c r="G1393">
        <v>1</v>
      </c>
      <c r="H1393">
        <v>1</v>
      </c>
      <c r="I1393" s="471">
        <f t="shared" si="161"/>
        <v>0.32845968612834514</v>
      </c>
      <c r="J1393" s="152">
        <v>3.8473756479098807E-2</v>
      </c>
      <c r="K1393" s="152">
        <v>0.39358026214566905</v>
      </c>
      <c r="L1393" s="152">
        <v>0.53857526864315253</v>
      </c>
      <c r="M1393" s="152">
        <v>0.3432094572454602</v>
      </c>
      <c r="N1393" s="471">
        <f t="shared" si="162"/>
        <v>0.32845968612834514</v>
      </c>
      <c r="O1393" s="152">
        <v>3.8473756479098807E-2</v>
      </c>
      <c r="P1393" s="152">
        <v>0.39358026214566905</v>
      </c>
      <c r="Q1393" s="152">
        <v>0.53857526864315253</v>
      </c>
      <c r="R1393" s="152">
        <v>0.3432094572454602</v>
      </c>
      <c r="S1393" s="152">
        <v>0.03</v>
      </c>
      <c r="T1393" s="152">
        <v>0</v>
      </c>
      <c r="U1393" s="477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4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5" t="s">
        <v>1790</v>
      </c>
      <c r="D1394" t="s">
        <v>148</v>
      </c>
      <c r="E1394" s="476">
        <v>1</v>
      </c>
      <c r="F1394" s="470">
        <v>18.634615384615387</v>
      </c>
      <c r="G1394">
        <v>1</v>
      </c>
      <c r="H1394">
        <v>1</v>
      </c>
      <c r="I1394" s="471">
        <f t="shared" si="161"/>
        <v>0.32845968612834514</v>
      </c>
      <c r="J1394" s="152">
        <v>3.8473756479098807E-2</v>
      </c>
      <c r="K1394" s="152">
        <v>0.39358026214566905</v>
      </c>
      <c r="L1394" s="152">
        <v>0.53857526864315253</v>
      </c>
      <c r="M1394" s="152">
        <v>0.3432094572454602</v>
      </c>
      <c r="N1394" s="471">
        <f t="shared" si="162"/>
        <v>0.32845968612834514</v>
      </c>
      <c r="O1394" s="152">
        <v>3.8473756479098807E-2</v>
      </c>
      <c r="P1394" s="152">
        <v>0.39358026214566905</v>
      </c>
      <c r="Q1394" s="152">
        <v>0.53857526864315253</v>
      </c>
      <c r="R1394" s="152">
        <v>0.3432094572454602</v>
      </c>
      <c r="S1394" s="152">
        <v>0.03</v>
      </c>
      <c r="T1394" s="152">
        <v>0</v>
      </c>
      <c r="U1394" s="477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4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5" t="s">
        <v>1791</v>
      </c>
      <c r="D1395" t="s">
        <v>148</v>
      </c>
      <c r="E1395" s="476">
        <v>1</v>
      </c>
      <c r="F1395" s="470">
        <v>12</v>
      </c>
      <c r="G1395">
        <v>1</v>
      </c>
      <c r="H1395">
        <v>1</v>
      </c>
      <c r="I1395" s="471">
        <f t="shared" si="161"/>
        <v>0.32845968612834514</v>
      </c>
      <c r="J1395" s="152">
        <v>3.8473756479098807E-2</v>
      </c>
      <c r="K1395" s="152">
        <v>0.39358026214566905</v>
      </c>
      <c r="L1395" s="152">
        <v>0.53857526864315253</v>
      </c>
      <c r="M1395" s="152">
        <v>0.3432094572454602</v>
      </c>
      <c r="N1395" s="471">
        <f t="shared" si="162"/>
        <v>0.32845968612834514</v>
      </c>
      <c r="O1395" s="152">
        <v>3.8473756479098807E-2</v>
      </c>
      <c r="P1395" s="152">
        <v>0.39358026214566905</v>
      </c>
      <c r="Q1395" s="152">
        <v>0.53857526864315253</v>
      </c>
      <c r="R1395" s="152">
        <v>0.3432094572454602</v>
      </c>
      <c r="S1395" s="152">
        <v>0.03</v>
      </c>
      <c r="T1395" s="152">
        <v>0</v>
      </c>
      <c r="U1395" s="477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4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5" t="s">
        <v>1792</v>
      </c>
      <c r="D1396" t="s">
        <v>148</v>
      </c>
      <c r="E1396" s="476">
        <v>1</v>
      </c>
      <c r="F1396" s="470">
        <v>0</v>
      </c>
      <c r="G1396">
        <v>1</v>
      </c>
      <c r="H1396">
        <v>1</v>
      </c>
      <c r="I1396" s="471">
        <f t="shared" si="161"/>
        <v>0.32845968612834514</v>
      </c>
      <c r="J1396" s="152">
        <v>3.8473756479098807E-2</v>
      </c>
      <c r="K1396" s="152">
        <v>0.39358026214566905</v>
      </c>
      <c r="L1396" s="152">
        <v>0.53857526864315253</v>
      </c>
      <c r="M1396" s="152">
        <v>0.3432094572454602</v>
      </c>
      <c r="N1396" s="471">
        <f t="shared" si="162"/>
        <v>0.32845968612834514</v>
      </c>
      <c r="O1396" s="152">
        <v>3.8473756479098807E-2</v>
      </c>
      <c r="P1396" s="152">
        <v>0.39358026214566905</v>
      </c>
      <c r="Q1396" s="152">
        <v>0.53857526864315253</v>
      </c>
      <c r="R1396" s="152">
        <v>0.3432094572454602</v>
      </c>
      <c r="S1396" s="152">
        <v>0.03</v>
      </c>
      <c r="T1396" s="152">
        <v>0</v>
      </c>
      <c r="U1396" s="477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4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5" t="s">
        <v>1793</v>
      </c>
      <c r="D1397" t="s">
        <v>148</v>
      </c>
      <c r="E1397" s="476">
        <v>1</v>
      </c>
      <c r="F1397" s="470">
        <v>1.5</v>
      </c>
      <c r="G1397">
        <v>1</v>
      </c>
      <c r="H1397">
        <v>1</v>
      </c>
      <c r="I1397" s="471">
        <f t="shared" si="161"/>
        <v>0.32845968612834514</v>
      </c>
      <c r="J1397" s="152">
        <v>3.8473756479098807E-2</v>
      </c>
      <c r="K1397" s="152">
        <v>0.39358026214566905</v>
      </c>
      <c r="L1397" s="152">
        <v>0.53857526864315253</v>
      </c>
      <c r="M1397" s="152">
        <v>0.3432094572454602</v>
      </c>
      <c r="N1397" s="471">
        <f t="shared" si="162"/>
        <v>0.32845968612834514</v>
      </c>
      <c r="O1397" s="152">
        <v>3.8473756479098807E-2</v>
      </c>
      <c r="P1397" s="152">
        <v>0.39358026214566905</v>
      </c>
      <c r="Q1397" s="152">
        <v>0.53857526864315253</v>
      </c>
      <c r="R1397" s="152">
        <v>0.3432094572454602</v>
      </c>
      <c r="S1397" s="152">
        <v>0.03</v>
      </c>
      <c r="T1397" s="152">
        <v>0</v>
      </c>
      <c r="U1397" s="477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4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5" t="s">
        <v>1794</v>
      </c>
      <c r="D1398" t="s">
        <v>148</v>
      </c>
      <c r="E1398" s="476">
        <v>1</v>
      </c>
      <c r="F1398" s="470">
        <v>0</v>
      </c>
      <c r="G1398">
        <v>1</v>
      </c>
      <c r="H1398">
        <v>1</v>
      </c>
      <c r="I1398" s="471">
        <f t="shared" si="161"/>
        <v>0.32845968612834514</v>
      </c>
      <c r="J1398" s="152">
        <v>3.8473756479098807E-2</v>
      </c>
      <c r="K1398" s="152">
        <v>0.39358026214566905</v>
      </c>
      <c r="L1398" s="152">
        <v>0.53857526864315253</v>
      </c>
      <c r="M1398" s="152">
        <v>0.3432094572454602</v>
      </c>
      <c r="N1398" s="471">
        <f t="shared" si="162"/>
        <v>0.32845968612834514</v>
      </c>
      <c r="O1398" s="152">
        <v>3.8473756479098807E-2</v>
      </c>
      <c r="P1398" s="152">
        <v>0.39358026214566905</v>
      </c>
      <c r="Q1398" s="152">
        <v>0.53857526864315253</v>
      </c>
      <c r="R1398" s="152">
        <v>0.3432094572454602</v>
      </c>
      <c r="S1398" s="152">
        <v>0.03</v>
      </c>
      <c r="T1398" s="152">
        <v>0</v>
      </c>
      <c r="U1398" s="477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4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5" t="s">
        <v>1795</v>
      </c>
      <c r="D1399" t="s">
        <v>151</v>
      </c>
      <c r="E1399" s="476">
        <v>2</v>
      </c>
      <c r="F1399" s="470">
        <v>21.48</v>
      </c>
      <c r="G1399">
        <v>1</v>
      </c>
      <c r="H1399">
        <v>1</v>
      </c>
      <c r="I1399" s="471">
        <f t="shared" si="161"/>
        <v>0.40033333333333337</v>
      </c>
      <c r="J1399" s="152">
        <v>0.3706666666666667</v>
      </c>
      <c r="K1399" s="152">
        <v>0.3666666666666667</v>
      </c>
      <c r="L1399" s="152">
        <v>0.44799999999999995</v>
      </c>
      <c r="M1399" s="152">
        <v>0.41600000000000009</v>
      </c>
      <c r="N1399" s="471">
        <f t="shared" si="162"/>
        <v>0.40033333333333337</v>
      </c>
      <c r="O1399" s="152">
        <v>0.3706666666666667</v>
      </c>
      <c r="P1399" s="152">
        <v>0.3666666666666667</v>
      </c>
      <c r="Q1399" s="152">
        <v>0.44799999999999995</v>
      </c>
      <c r="R1399" s="152">
        <v>0.41600000000000009</v>
      </c>
      <c r="S1399" s="152">
        <v>0.01</v>
      </c>
      <c r="T1399" s="152">
        <v>0.02</v>
      </c>
      <c r="U1399" s="477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4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5" t="s">
        <v>1796</v>
      </c>
      <c r="D1400" t="s">
        <v>151</v>
      </c>
      <c r="E1400" s="476">
        <v>2</v>
      </c>
      <c r="F1400" s="470">
        <v>4.2779999999999996</v>
      </c>
      <c r="G1400">
        <v>1</v>
      </c>
      <c r="H1400">
        <v>1</v>
      </c>
      <c r="I1400" s="471">
        <f t="shared" si="161"/>
        <v>0.32845968612834514</v>
      </c>
      <c r="J1400" s="152">
        <v>3.8473756479098807E-2</v>
      </c>
      <c r="K1400" s="152">
        <v>0.39358026214566905</v>
      </c>
      <c r="L1400" s="152">
        <v>0.53857526864315253</v>
      </c>
      <c r="M1400" s="152">
        <v>0.3432094572454602</v>
      </c>
      <c r="N1400" s="471">
        <f t="shared" si="162"/>
        <v>0.32845968612834514</v>
      </c>
      <c r="O1400" s="152">
        <v>3.8473756479098807E-2</v>
      </c>
      <c r="P1400" s="152">
        <v>0.39358026214566905</v>
      </c>
      <c r="Q1400" s="152">
        <v>0.53857526864315253</v>
      </c>
      <c r="R1400" s="152">
        <v>0.3432094572454602</v>
      </c>
      <c r="S1400" s="152">
        <v>0.03</v>
      </c>
      <c r="T1400" s="152">
        <v>0</v>
      </c>
      <c r="U1400" s="477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4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5" t="s">
        <v>1797</v>
      </c>
      <c r="D1401" t="s">
        <v>154</v>
      </c>
      <c r="E1401" s="476">
        <v>3</v>
      </c>
      <c r="F1401" s="470">
        <v>25.2</v>
      </c>
      <c r="G1401">
        <v>1</v>
      </c>
      <c r="H1401">
        <v>1</v>
      </c>
      <c r="I1401" s="471">
        <f t="shared" si="161"/>
        <v>0.47039166666666665</v>
      </c>
      <c r="J1401" s="472">
        <v>0.36503333333333332</v>
      </c>
      <c r="K1401" s="472">
        <v>0.44336666666666663</v>
      </c>
      <c r="L1401" s="472">
        <v>0.58906666666666663</v>
      </c>
      <c r="M1401" s="472">
        <v>0.48410000000000003</v>
      </c>
      <c r="N1401" s="471">
        <f t="shared" si="162"/>
        <v>0.47039166666666665</v>
      </c>
      <c r="O1401" s="472">
        <v>0.36503333333333332</v>
      </c>
      <c r="P1401" s="472">
        <v>0.44336666666666663</v>
      </c>
      <c r="Q1401" s="472">
        <v>0.58906666666666663</v>
      </c>
      <c r="R1401" s="472">
        <v>0.48410000000000003</v>
      </c>
      <c r="S1401" s="152">
        <v>0.01</v>
      </c>
      <c r="T1401" s="152">
        <v>0.02</v>
      </c>
      <c r="U1401" s="477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4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5" t="s">
        <v>1798</v>
      </c>
      <c r="D1402" t="s">
        <v>151</v>
      </c>
      <c r="E1402" s="476">
        <v>2</v>
      </c>
      <c r="F1402" s="470">
        <v>0</v>
      </c>
      <c r="G1402">
        <v>1</v>
      </c>
      <c r="H1402">
        <v>1</v>
      </c>
      <c r="I1402" s="471">
        <f t="shared" si="161"/>
        <v>0.32845968612834514</v>
      </c>
      <c r="J1402" s="152">
        <v>3.8473756479098807E-2</v>
      </c>
      <c r="K1402" s="152">
        <v>0.39358026214566905</v>
      </c>
      <c r="L1402" s="152">
        <v>0.53857526864315253</v>
      </c>
      <c r="M1402" s="152">
        <v>0.3432094572454602</v>
      </c>
      <c r="N1402" s="471">
        <f t="shared" si="162"/>
        <v>0.32845968612834514</v>
      </c>
      <c r="O1402" s="152">
        <v>3.8473756479098807E-2</v>
      </c>
      <c r="P1402" s="152">
        <v>0.39358026214566905</v>
      </c>
      <c r="Q1402" s="152">
        <v>0.53857526864315253</v>
      </c>
      <c r="R1402" s="152">
        <v>0.3432094572454602</v>
      </c>
      <c r="S1402" s="152">
        <v>0.03</v>
      </c>
      <c r="T1402" s="152">
        <v>0</v>
      </c>
      <c r="U1402" s="477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4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5" t="s">
        <v>1799</v>
      </c>
      <c r="D1403" t="s">
        <v>148</v>
      </c>
      <c r="E1403" s="476">
        <v>1</v>
      </c>
      <c r="F1403" s="470">
        <v>26.528117359413205</v>
      </c>
      <c r="G1403">
        <v>1</v>
      </c>
      <c r="H1403">
        <v>1</v>
      </c>
      <c r="I1403" s="471">
        <f t="shared" si="161"/>
        <v>0.32845968612834514</v>
      </c>
      <c r="J1403" s="152">
        <v>3.8473756479098807E-2</v>
      </c>
      <c r="K1403" s="152">
        <v>0.39358026214566905</v>
      </c>
      <c r="L1403" s="152">
        <v>0.53857526864315253</v>
      </c>
      <c r="M1403" s="152">
        <v>0.3432094572454602</v>
      </c>
      <c r="N1403" s="471">
        <f t="shared" si="162"/>
        <v>0.32845968612834514</v>
      </c>
      <c r="O1403" s="152">
        <v>3.8473756479098807E-2</v>
      </c>
      <c r="P1403" s="152">
        <v>0.39358026214566905</v>
      </c>
      <c r="Q1403" s="152">
        <v>0.53857526864315253</v>
      </c>
      <c r="R1403" s="152">
        <v>0.3432094572454602</v>
      </c>
      <c r="S1403" s="152">
        <v>0.03</v>
      </c>
      <c r="T1403" s="152">
        <v>0</v>
      </c>
      <c r="U1403" s="477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4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5" t="s">
        <v>1800</v>
      </c>
      <c r="D1404" t="s">
        <v>148</v>
      </c>
      <c r="E1404" s="476">
        <v>1</v>
      </c>
      <c r="F1404" s="470">
        <v>43.471882640586799</v>
      </c>
      <c r="G1404">
        <v>1</v>
      </c>
      <c r="H1404">
        <v>1</v>
      </c>
      <c r="I1404" s="471">
        <f t="shared" si="161"/>
        <v>0.32845968612834514</v>
      </c>
      <c r="J1404" s="152">
        <v>3.8473756479098807E-2</v>
      </c>
      <c r="K1404" s="152">
        <v>0.39358026214566905</v>
      </c>
      <c r="L1404" s="152">
        <v>0.53857526864315253</v>
      </c>
      <c r="M1404" s="152">
        <v>0.3432094572454602</v>
      </c>
      <c r="N1404" s="471">
        <f t="shared" si="162"/>
        <v>0.32845968612834514</v>
      </c>
      <c r="O1404" s="152">
        <v>3.8473756479098807E-2</v>
      </c>
      <c r="P1404" s="152">
        <v>0.39358026214566905</v>
      </c>
      <c r="Q1404" s="152">
        <v>0.53857526864315253</v>
      </c>
      <c r="R1404" s="152">
        <v>0.3432094572454602</v>
      </c>
      <c r="S1404" s="152">
        <v>0.03</v>
      </c>
      <c r="T1404" s="152">
        <v>0</v>
      </c>
      <c r="U1404" s="477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4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5" t="s">
        <v>1801</v>
      </c>
      <c r="D1405" t="s">
        <v>151</v>
      </c>
      <c r="E1405" s="476">
        <v>2</v>
      </c>
      <c r="F1405" s="470">
        <v>1.2</v>
      </c>
      <c r="G1405">
        <v>1</v>
      </c>
      <c r="H1405">
        <v>1</v>
      </c>
      <c r="I1405" s="471">
        <f t="shared" si="161"/>
        <v>0.32845968612834514</v>
      </c>
      <c r="J1405" s="152">
        <v>3.8473756479098807E-2</v>
      </c>
      <c r="K1405" s="152">
        <v>0.39358026214566905</v>
      </c>
      <c r="L1405" s="152">
        <v>0.53857526864315253</v>
      </c>
      <c r="M1405" s="152">
        <v>0.3432094572454602</v>
      </c>
      <c r="N1405" s="471">
        <f t="shared" si="162"/>
        <v>0.32845968612834514</v>
      </c>
      <c r="O1405" s="152">
        <v>3.8473756479098807E-2</v>
      </c>
      <c r="P1405" s="152">
        <v>0.39358026214566905</v>
      </c>
      <c r="Q1405" s="152">
        <v>0.53857526864315253</v>
      </c>
      <c r="R1405" s="152">
        <v>0.3432094572454602</v>
      </c>
      <c r="S1405" s="152">
        <v>0.03</v>
      </c>
      <c r="T1405" s="152">
        <v>0</v>
      </c>
      <c r="U1405" s="477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4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5" t="s">
        <v>1802</v>
      </c>
      <c r="D1406" t="s">
        <v>154</v>
      </c>
      <c r="E1406" s="476">
        <v>3</v>
      </c>
      <c r="F1406" s="470">
        <v>24</v>
      </c>
      <c r="G1406">
        <v>1</v>
      </c>
      <c r="H1406">
        <v>1</v>
      </c>
      <c r="I1406" s="471">
        <f t="shared" si="161"/>
        <v>0.47039166666666665</v>
      </c>
      <c r="J1406" s="472">
        <v>0.36503333333333332</v>
      </c>
      <c r="K1406" s="472">
        <v>0.44336666666666663</v>
      </c>
      <c r="L1406" s="472">
        <v>0.58906666666666663</v>
      </c>
      <c r="M1406" s="472">
        <v>0.48410000000000003</v>
      </c>
      <c r="N1406" s="471">
        <f t="shared" si="162"/>
        <v>0.47039166666666665</v>
      </c>
      <c r="O1406" s="472">
        <v>0.36503333333333332</v>
      </c>
      <c r="P1406" s="472">
        <v>0.44336666666666663</v>
      </c>
      <c r="Q1406" s="472">
        <v>0.58906666666666663</v>
      </c>
      <c r="R1406" s="472">
        <v>0.48410000000000003</v>
      </c>
      <c r="S1406" s="152">
        <v>0.01</v>
      </c>
      <c r="T1406" s="152">
        <v>0.02</v>
      </c>
      <c r="U1406" s="477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4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5" t="s">
        <v>1803</v>
      </c>
      <c r="D1407" t="s">
        <v>151</v>
      </c>
      <c r="E1407" s="476">
        <v>2</v>
      </c>
      <c r="F1407" s="470">
        <v>0</v>
      </c>
      <c r="G1407">
        <v>1</v>
      </c>
      <c r="H1407">
        <v>1</v>
      </c>
      <c r="I1407" s="471">
        <f t="shared" si="161"/>
        <v>0.32845968612834514</v>
      </c>
      <c r="J1407" s="152">
        <v>3.8473756479098807E-2</v>
      </c>
      <c r="K1407" s="152">
        <v>0.39358026214566905</v>
      </c>
      <c r="L1407" s="152">
        <v>0.53857526864315253</v>
      </c>
      <c r="M1407" s="152">
        <v>0.3432094572454602</v>
      </c>
      <c r="N1407" s="471">
        <f t="shared" si="162"/>
        <v>0.32845968612834514</v>
      </c>
      <c r="O1407" s="152">
        <v>3.8473756479098807E-2</v>
      </c>
      <c r="P1407" s="152">
        <v>0.39358026214566905</v>
      </c>
      <c r="Q1407" s="152">
        <v>0.53857526864315253</v>
      </c>
      <c r="R1407" s="152">
        <v>0.3432094572454602</v>
      </c>
      <c r="S1407" s="152">
        <v>0.03</v>
      </c>
      <c r="T1407" s="152">
        <v>0</v>
      </c>
      <c r="U1407" s="477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4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5" t="s">
        <v>1804</v>
      </c>
      <c r="D1408" t="s">
        <v>151</v>
      </c>
      <c r="E1408" s="476">
        <v>2</v>
      </c>
      <c r="F1408" s="470">
        <v>11.94</v>
      </c>
      <c r="G1408">
        <v>1</v>
      </c>
      <c r="H1408">
        <v>1</v>
      </c>
      <c r="I1408" s="471">
        <f t="shared" si="161"/>
        <v>0.32845968612834514</v>
      </c>
      <c r="J1408" s="152">
        <v>3.8473756479098807E-2</v>
      </c>
      <c r="K1408" s="152">
        <v>0.39358026214566905</v>
      </c>
      <c r="L1408" s="152">
        <v>0.53857526864315253</v>
      </c>
      <c r="M1408" s="152">
        <v>0.3432094572454602</v>
      </c>
      <c r="N1408" s="471">
        <f t="shared" si="162"/>
        <v>0.32845968612834514</v>
      </c>
      <c r="O1408" s="152">
        <v>3.8473756479098807E-2</v>
      </c>
      <c r="P1408" s="152">
        <v>0.39358026214566905</v>
      </c>
      <c r="Q1408" s="152">
        <v>0.53857526864315253</v>
      </c>
      <c r="R1408" s="152">
        <v>0.3432094572454602</v>
      </c>
      <c r="S1408" s="152">
        <v>0.03</v>
      </c>
      <c r="T1408" s="152">
        <v>0</v>
      </c>
      <c r="U1408" s="477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4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5" t="s">
        <v>1805</v>
      </c>
      <c r="D1409" t="s">
        <v>151</v>
      </c>
      <c r="E1409" s="476">
        <v>2</v>
      </c>
      <c r="F1409" s="470">
        <v>0</v>
      </c>
      <c r="G1409">
        <v>1</v>
      </c>
      <c r="H1409">
        <v>1</v>
      </c>
      <c r="I1409" s="471">
        <f t="shared" si="161"/>
        <v>0.32845968612834514</v>
      </c>
      <c r="J1409" s="152">
        <v>3.8473756479098807E-2</v>
      </c>
      <c r="K1409" s="152">
        <v>0.39358026214566905</v>
      </c>
      <c r="L1409" s="152">
        <v>0.53857526864315253</v>
      </c>
      <c r="M1409" s="152">
        <v>0.3432094572454602</v>
      </c>
      <c r="N1409" s="471">
        <f t="shared" si="162"/>
        <v>0.32845968612834514</v>
      </c>
      <c r="O1409" s="152">
        <v>3.8473756479098807E-2</v>
      </c>
      <c r="P1409" s="152">
        <v>0.39358026214566905</v>
      </c>
      <c r="Q1409" s="152">
        <v>0.53857526864315253</v>
      </c>
      <c r="R1409" s="152">
        <v>0.3432094572454602</v>
      </c>
      <c r="S1409" s="152">
        <v>0.03</v>
      </c>
      <c r="T1409" s="152">
        <v>0</v>
      </c>
      <c r="U1409" s="477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4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5" t="s">
        <v>1806</v>
      </c>
      <c r="D1410" t="s">
        <v>148</v>
      </c>
      <c r="E1410" s="476">
        <v>1</v>
      </c>
      <c r="F1410" s="470">
        <v>7.3</v>
      </c>
      <c r="G1410">
        <v>1</v>
      </c>
      <c r="H1410">
        <v>1</v>
      </c>
      <c r="I1410" s="471">
        <f t="shared" ref="I1410:I1468" si="168">AVERAGE(J1410:M1410)</f>
        <v>0.32845968612834514</v>
      </c>
      <c r="J1410" s="152">
        <v>3.8473756479098807E-2</v>
      </c>
      <c r="K1410" s="152">
        <v>0.39358026214566905</v>
      </c>
      <c r="L1410" s="152">
        <v>0.53857526864315253</v>
      </c>
      <c r="M1410" s="152">
        <v>0.3432094572454602</v>
      </c>
      <c r="N1410" s="471">
        <f t="shared" ref="N1410:N1468" si="169">AVERAGE(O1410:R1410)</f>
        <v>0.32845968612834514</v>
      </c>
      <c r="O1410" s="152">
        <v>3.8473756479098807E-2</v>
      </c>
      <c r="P1410" s="152">
        <v>0.39358026214566905</v>
      </c>
      <c r="Q1410" s="152">
        <v>0.53857526864315253</v>
      </c>
      <c r="R1410" s="152">
        <v>0.3432094572454602</v>
      </c>
      <c r="S1410" s="152">
        <v>0.03</v>
      </c>
      <c r="T1410" s="152">
        <v>0</v>
      </c>
      <c r="U1410" s="477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4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5" t="s">
        <v>1807</v>
      </c>
      <c r="D1411" t="s">
        <v>148</v>
      </c>
      <c r="E1411" s="476">
        <v>1</v>
      </c>
      <c r="F1411" s="470">
        <v>0</v>
      </c>
      <c r="G1411">
        <v>1</v>
      </c>
      <c r="H1411">
        <v>1</v>
      </c>
      <c r="I1411" s="471">
        <f t="shared" si="168"/>
        <v>0.32845968612834514</v>
      </c>
      <c r="J1411" s="152">
        <v>3.8473756479098807E-2</v>
      </c>
      <c r="K1411" s="152">
        <v>0.39358026214566905</v>
      </c>
      <c r="L1411" s="152">
        <v>0.53857526864315253</v>
      </c>
      <c r="M1411" s="152">
        <v>0.3432094572454602</v>
      </c>
      <c r="N1411" s="471">
        <f t="shared" si="169"/>
        <v>0.32845968612834514</v>
      </c>
      <c r="O1411" s="152">
        <v>3.8473756479098807E-2</v>
      </c>
      <c r="P1411" s="152">
        <v>0.39358026214566905</v>
      </c>
      <c r="Q1411" s="152">
        <v>0.53857526864315253</v>
      </c>
      <c r="R1411" s="152">
        <v>0.3432094572454602</v>
      </c>
      <c r="S1411" s="152">
        <v>0.03</v>
      </c>
      <c r="T1411" s="152">
        <v>0</v>
      </c>
      <c r="U1411" s="477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4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5" t="s">
        <v>1808</v>
      </c>
      <c r="D1412" t="s">
        <v>148</v>
      </c>
      <c r="E1412" s="476">
        <v>1</v>
      </c>
      <c r="F1412" s="470">
        <v>1.43</v>
      </c>
      <c r="G1412">
        <v>1</v>
      </c>
      <c r="H1412">
        <v>1</v>
      </c>
      <c r="I1412" s="471">
        <f t="shared" si="168"/>
        <v>0.32845968612834514</v>
      </c>
      <c r="J1412" s="152">
        <v>3.8473756479098807E-2</v>
      </c>
      <c r="K1412" s="152">
        <v>0.39358026214566905</v>
      </c>
      <c r="L1412" s="152">
        <v>0.53857526864315253</v>
      </c>
      <c r="M1412" s="152">
        <v>0.3432094572454602</v>
      </c>
      <c r="N1412" s="471">
        <f t="shared" si="169"/>
        <v>0.32845968612834514</v>
      </c>
      <c r="O1412" s="152">
        <v>3.8473756479098807E-2</v>
      </c>
      <c r="P1412" s="152">
        <v>0.39358026214566905</v>
      </c>
      <c r="Q1412" s="152">
        <v>0.53857526864315253</v>
      </c>
      <c r="R1412" s="152">
        <v>0.3432094572454602</v>
      </c>
      <c r="S1412" s="152">
        <v>0.03</v>
      </c>
      <c r="T1412" s="152">
        <v>0</v>
      </c>
      <c r="U1412" s="477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4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5" t="s">
        <v>1809</v>
      </c>
      <c r="D1413" t="s">
        <v>148</v>
      </c>
      <c r="E1413" s="476">
        <v>1</v>
      </c>
      <c r="F1413" s="470">
        <v>0</v>
      </c>
      <c r="G1413">
        <v>1</v>
      </c>
      <c r="H1413">
        <v>1</v>
      </c>
      <c r="I1413" s="471">
        <f t="shared" si="168"/>
        <v>0.32845968612834514</v>
      </c>
      <c r="J1413" s="152">
        <v>3.8473756479098807E-2</v>
      </c>
      <c r="K1413" s="152">
        <v>0.39358026214566905</v>
      </c>
      <c r="L1413" s="152">
        <v>0.53857526864315253</v>
      </c>
      <c r="M1413" s="152">
        <v>0.3432094572454602</v>
      </c>
      <c r="N1413" s="471">
        <f t="shared" si="169"/>
        <v>0.32845968612834514</v>
      </c>
      <c r="O1413" s="152">
        <v>3.8473756479098807E-2</v>
      </c>
      <c r="P1413" s="152">
        <v>0.39358026214566905</v>
      </c>
      <c r="Q1413" s="152">
        <v>0.53857526864315253</v>
      </c>
      <c r="R1413" s="152">
        <v>0.3432094572454602</v>
      </c>
      <c r="S1413" s="152">
        <v>0.03</v>
      </c>
      <c r="T1413" s="152">
        <v>0</v>
      </c>
      <c r="U1413" s="477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4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5" t="s">
        <v>1810</v>
      </c>
      <c r="D1414" t="s">
        <v>148</v>
      </c>
      <c r="E1414" s="476">
        <v>1</v>
      </c>
      <c r="F1414" s="470">
        <v>14.4</v>
      </c>
      <c r="G1414">
        <v>1</v>
      </c>
      <c r="H1414">
        <v>1</v>
      </c>
      <c r="I1414" s="471">
        <f t="shared" si="168"/>
        <v>0.32845968612834514</v>
      </c>
      <c r="J1414" s="152">
        <v>3.8473756479098807E-2</v>
      </c>
      <c r="K1414" s="152">
        <v>0.39358026214566905</v>
      </c>
      <c r="L1414" s="152">
        <v>0.53857526864315253</v>
      </c>
      <c r="M1414" s="152">
        <v>0.3432094572454602</v>
      </c>
      <c r="N1414" s="471">
        <f t="shared" si="169"/>
        <v>0.32845968612834514</v>
      </c>
      <c r="O1414" s="152">
        <v>3.8473756479098807E-2</v>
      </c>
      <c r="P1414" s="152">
        <v>0.39358026214566905</v>
      </c>
      <c r="Q1414" s="152">
        <v>0.53857526864315253</v>
      </c>
      <c r="R1414" s="152">
        <v>0.3432094572454602</v>
      </c>
      <c r="S1414" s="152">
        <v>0.03</v>
      </c>
      <c r="T1414" s="152">
        <v>0</v>
      </c>
      <c r="U1414" s="477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4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5" t="s">
        <v>1811</v>
      </c>
      <c r="D1415" t="s">
        <v>148</v>
      </c>
      <c r="E1415" s="476">
        <v>1</v>
      </c>
      <c r="F1415" s="470">
        <v>3.5999999999999992</v>
      </c>
      <c r="G1415">
        <v>1</v>
      </c>
      <c r="H1415">
        <v>1</v>
      </c>
      <c r="I1415" s="471">
        <f t="shared" si="168"/>
        <v>0.32845968612834514</v>
      </c>
      <c r="J1415" s="152">
        <v>3.8473756479098807E-2</v>
      </c>
      <c r="K1415" s="152">
        <v>0.39358026214566905</v>
      </c>
      <c r="L1415" s="152">
        <v>0.53857526864315253</v>
      </c>
      <c r="M1415" s="152">
        <v>0.3432094572454602</v>
      </c>
      <c r="N1415" s="471">
        <f t="shared" si="169"/>
        <v>0.32845968612834514</v>
      </c>
      <c r="O1415" s="152">
        <v>3.8473756479098807E-2</v>
      </c>
      <c r="P1415" s="152">
        <v>0.39358026214566905</v>
      </c>
      <c r="Q1415" s="152">
        <v>0.53857526864315253</v>
      </c>
      <c r="R1415" s="152">
        <v>0.3432094572454602</v>
      </c>
      <c r="S1415" s="152">
        <v>0.03</v>
      </c>
      <c r="T1415" s="152">
        <v>0</v>
      </c>
      <c r="U1415" s="477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4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5" t="s">
        <v>1812</v>
      </c>
      <c r="D1416" t="s">
        <v>154</v>
      </c>
      <c r="E1416" s="476">
        <v>3</v>
      </c>
      <c r="F1416" s="470">
        <v>2</v>
      </c>
      <c r="G1416">
        <v>1</v>
      </c>
      <c r="H1416">
        <v>1</v>
      </c>
      <c r="I1416" s="471">
        <f t="shared" si="168"/>
        <v>0.32845968612834514</v>
      </c>
      <c r="J1416" s="152">
        <v>3.8473756479098807E-2</v>
      </c>
      <c r="K1416" s="152">
        <v>0.39358026214566905</v>
      </c>
      <c r="L1416" s="152">
        <v>0.53857526864315253</v>
      </c>
      <c r="M1416" s="152">
        <v>0.3432094572454602</v>
      </c>
      <c r="N1416" s="471">
        <f t="shared" si="169"/>
        <v>0.32845968612834514</v>
      </c>
      <c r="O1416" s="152">
        <v>3.8473756479098807E-2</v>
      </c>
      <c r="P1416" s="152">
        <v>0.39358026214566905</v>
      </c>
      <c r="Q1416" s="152">
        <v>0.53857526864315253</v>
      </c>
      <c r="R1416" s="152">
        <v>0.3432094572454602</v>
      </c>
      <c r="S1416" s="152">
        <v>0.03</v>
      </c>
      <c r="T1416" s="152">
        <v>0</v>
      </c>
      <c r="U1416" s="477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4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5" t="s">
        <v>1813</v>
      </c>
      <c r="D1417" t="s">
        <v>154</v>
      </c>
      <c r="E1417" s="476">
        <v>3</v>
      </c>
      <c r="F1417" s="470">
        <v>27</v>
      </c>
      <c r="G1417">
        <v>1</v>
      </c>
      <c r="H1417">
        <v>1</v>
      </c>
      <c r="I1417" s="471">
        <f t="shared" si="168"/>
        <v>0.47039166666666665</v>
      </c>
      <c r="J1417" s="472">
        <v>0.36503333333333332</v>
      </c>
      <c r="K1417" s="472">
        <v>0.44336666666666663</v>
      </c>
      <c r="L1417" s="472">
        <v>0.58906666666666663</v>
      </c>
      <c r="M1417" s="472">
        <v>0.48410000000000003</v>
      </c>
      <c r="N1417" s="471">
        <f t="shared" si="169"/>
        <v>0.47039166666666665</v>
      </c>
      <c r="O1417" s="472">
        <v>0.36503333333333332</v>
      </c>
      <c r="P1417" s="472">
        <v>0.44336666666666663</v>
      </c>
      <c r="Q1417" s="472">
        <v>0.58906666666666663</v>
      </c>
      <c r="R1417" s="472">
        <v>0.48410000000000003</v>
      </c>
      <c r="S1417" s="152">
        <v>0.01</v>
      </c>
      <c r="T1417" s="152">
        <v>0.02</v>
      </c>
      <c r="U1417" s="477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4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5" t="s">
        <v>1814</v>
      </c>
      <c r="D1418" t="s">
        <v>154</v>
      </c>
      <c r="E1418" s="476">
        <v>3</v>
      </c>
      <c r="F1418" s="470">
        <v>0</v>
      </c>
      <c r="G1418">
        <v>1</v>
      </c>
      <c r="H1418">
        <v>1</v>
      </c>
      <c r="I1418" s="471">
        <f t="shared" si="168"/>
        <v>0.32845968612834514</v>
      </c>
      <c r="J1418" s="152">
        <v>3.8473756479098807E-2</v>
      </c>
      <c r="K1418" s="152">
        <v>0.39358026214566905</v>
      </c>
      <c r="L1418" s="152">
        <v>0.53857526864315253</v>
      </c>
      <c r="M1418" s="152">
        <v>0.3432094572454602</v>
      </c>
      <c r="N1418" s="471">
        <f t="shared" si="169"/>
        <v>0.32845968612834514</v>
      </c>
      <c r="O1418" s="152">
        <v>3.8473756479098807E-2</v>
      </c>
      <c r="P1418" s="152">
        <v>0.39358026214566905</v>
      </c>
      <c r="Q1418" s="152">
        <v>0.53857526864315253</v>
      </c>
      <c r="R1418" s="152">
        <v>0.3432094572454602</v>
      </c>
      <c r="S1418" s="152">
        <v>0.03</v>
      </c>
      <c r="T1418" s="152">
        <v>0</v>
      </c>
      <c r="U1418" s="477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4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5" t="s">
        <v>1815</v>
      </c>
      <c r="D1419" t="s">
        <v>154</v>
      </c>
      <c r="E1419" s="476">
        <v>3</v>
      </c>
      <c r="F1419" s="470">
        <v>2.8</v>
      </c>
      <c r="G1419">
        <v>1</v>
      </c>
      <c r="H1419">
        <v>1</v>
      </c>
      <c r="I1419" s="471">
        <f t="shared" si="168"/>
        <v>0.32845968612834514</v>
      </c>
      <c r="J1419" s="152">
        <v>3.8473756479098807E-2</v>
      </c>
      <c r="K1419" s="152">
        <v>0.39358026214566905</v>
      </c>
      <c r="L1419" s="152">
        <v>0.53857526864315253</v>
      </c>
      <c r="M1419" s="152">
        <v>0.3432094572454602</v>
      </c>
      <c r="N1419" s="471">
        <f t="shared" si="169"/>
        <v>0.32845968612834514</v>
      </c>
      <c r="O1419" s="152">
        <v>3.8473756479098807E-2</v>
      </c>
      <c r="P1419" s="152">
        <v>0.39358026214566905</v>
      </c>
      <c r="Q1419" s="152">
        <v>0.53857526864315253</v>
      </c>
      <c r="R1419" s="152">
        <v>0.3432094572454602</v>
      </c>
      <c r="S1419" s="152">
        <v>0.03</v>
      </c>
      <c r="T1419" s="152">
        <v>0</v>
      </c>
      <c r="U1419" s="477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4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5" t="s">
        <v>1816</v>
      </c>
      <c r="D1420" t="s">
        <v>154</v>
      </c>
      <c r="E1420" s="476">
        <v>3</v>
      </c>
      <c r="F1420" s="470">
        <v>0</v>
      </c>
      <c r="G1420">
        <v>1</v>
      </c>
      <c r="H1420">
        <v>1</v>
      </c>
      <c r="I1420" s="471">
        <f t="shared" si="168"/>
        <v>0.32845968612834514</v>
      </c>
      <c r="J1420" s="152">
        <v>3.8473756479098807E-2</v>
      </c>
      <c r="K1420" s="152">
        <v>0.39358026214566905</v>
      </c>
      <c r="L1420" s="152">
        <v>0.53857526864315253</v>
      </c>
      <c r="M1420" s="152">
        <v>0.3432094572454602</v>
      </c>
      <c r="N1420" s="471">
        <f t="shared" si="169"/>
        <v>0.32845968612834514</v>
      </c>
      <c r="O1420" s="152">
        <v>3.8473756479098807E-2</v>
      </c>
      <c r="P1420" s="152">
        <v>0.39358026214566905</v>
      </c>
      <c r="Q1420" s="152">
        <v>0.53857526864315253</v>
      </c>
      <c r="R1420" s="152">
        <v>0.3432094572454602</v>
      </c>
      <c r="S1420" s="152">
        <v>0.03</v>
      </c>
      <c r="T1420" s="152">
        <v>0</v>
      </c>
      <c r="U1420" s="477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4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5" t="s">
        <v>1817</v>
      </c>
      <c r="D1421" t="s">
        <v>154</v>
      </c>
      <c r="E1421" s="476">
        <v>3</v>
      </c>
      <c r="F1421" s="470">
        <v>12</v>
      </c>
      <c r="G1421">
        <v>1</v>
      </c>
      <c r="H1421">
        <v>1</v>
      </c>
      <c r="I1421" s="471">
        <f t="shared" si="168"/>
        <v>0.32845968612834514</v>
      </c>
      <c r="J1421" s="152">
        <v>3.8473756479098807E-2</v>
      </c>
      <c r="K1421" s="152">
        <v>0.39358026214566905</v>
      </c>
      <c r="L1421" s="152">
        <v>0.53857526864315253</v>
      </c>
      <c r="M1421" s="152">
        <v>0.3432094572454602</v>
      </c>
      <c r="N1421" s="471">
        <f t="shared" si="169"/>
        <v>0.32845968612834514</v>
      </c>
      <c r="O1421" s="152">
        <v>3.8473756479098807E-2</v>
      </c>
      <c r="P1421" s="152">
        <v>0.39358026214566905</v>
      </c>
      <c r="Q1421" s="152">
        <v>0.53857526864315253</v>
      </c>
      <c r="R1421" s="152">
        <v>0.3432094572454602</v>
      </c>
      <c r="S1421" s="152">
        <v>0.03</v>
      </c>
      <c r="T1421" s="152">
        <v>0</v>
      </c>
      <c r="U1421" s="477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4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5" t="s">
        <v>1818</v>
      </c>
      <c r="D1422" t="s">
        <v>154</v>
      </c>
      <c r="E1422" s="476">
        <v>3</v>
      </c>
      <c r="F1422" s="470">
        <v>0</v>
      </c>
      <c r="G1422">
        <v>1</v>
      </c>
      <c r="H1422">
        <v>1</v>
      </c>
      <c r="I1422" s="471">
        <f t="shared" si="168"/>
        <v>0.32845968612834514</v>
      </c>
      <c r="J1422" s="152">
        <v>3.8473756479098807E-2</v>
      </c>
      <c r="K1422" s="152">
        <v>0.39358026214566905</v>
      </c>
      <c r="L1422" s="152">
        <v>0.53857526864315253</v>
      </c>
      <c r="M1422" s="152">
        <v>0.3432094572454602</v>
      </c>
      <c r="N1422" s="471">
        <f t="shared" si="169"/>
        <v>0.32845968612834514</v>
      </c>
      <c r="O1422" s="152">
        <v>3.8473756479098807E-2</v>
      </c>
      <c r="P1422" s="152">
        <v>0.39358026214566905</v>
      </c>
      <c r="Q1422" s="152">
        <v>0.53857526864315253</v>
      </c>
      <c r="R1422" s="152">
        <v>0.3432094572454602</v>
      </c>
      <c r="S1422" s="152">
        <v>0.03</v>
      </c>
      <c r="T1422" s="152">
        <v>0</v>
      </c>
      <c r="U1422" s="477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4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5" t="s">
        <v>1819</v>
      </c>
      <c r="D1423" t="s">
        <v>154</v>
      </c>
      <c r="E1423" s="476">
        <v>3</v>
      </c>
      <c r="F1423" s="470">
        <v>12</v>
      </c>
      <c r="G1423">
        <v>1</v>
      </c>
      <c r="H1423">
        <v>1</v>
      </c>
      <c r="I1423" s="471">
        <f t="shared" si="168"/>
        <v>0.32845968612834514</v>
      </c>
      <c r="J1423" s="152">
        <v>3.8473756479098807E-2</v>
      </c>
      <c r="K1423" s="152">
        <v>0.39358026214566905</v>
      </c>
      <c r="L1423" s="152">
        <v>0.53857526864315253</v>
      </c>
      <c r="M1423" s="152">
        <v>0.3432094572454602</v>
      </c>
      <c r="N1423" s="471">
        <f t="shared" si="169"/>
        <v>0.32845968612834514</v>
      </c>
      <c r="O1423" s="152">
        <v>3.8473756479098807E-2</v>
      </c>
      <c r="P1423" s="152">
        <v>0.39358026214566905</v>
      </c>
      <c r="Q1423" s="152">
        <v>0.53857526864315253</v>
      </c>
      <c r="R1423" s="152">
        <v>0.3432094572454602</v>
      </c>
      <c r="S1423" s="152">
        <v>0.03</v>
      </c>
      <c r="T1423" s="152">
        <v>0</v>
      </c>
      <c r="U1423" s="477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4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5" t="s">
        <v>1820</v>
      </c>
      <c r="D1424" t="s">
        <v>154</v>
      </c>
      <c r="E1424" s="476">
        <v>3</v>
      </c>
      <c r="F1424" s="470">
        <v>0</v>
      </c>
      <c r="G1424">
        <v>1</v>
      </c>
      <c r="H1424">
        <v>1</v>
      </c>
      <c r="I1424" s="471">
        <f t="shared" si="168"/>
        <v>0.32845968612834514</v>
      </c>
      <c r="J1424" s="152">
        <v>3.8473756479098807E-2</v>
      </c>
      <c r="K1424" s="152">
        <v>0.39358026214566905</v>
      </c>
      <c r="L1424" s="152">
        <v>0.53857526864315253</v>
      </c>
      <c r="M1424" s="152">
        <v>0.3432094572454602</v>
      </c>
      <c r="N1424" s="471">
        <f t="shared" si="169"/>
        <v>0.32845968612834514</v>
      </c>
      <c r="O1424" s="152">
        <v>3.8473756479098807E-2</v>
      </c>
      <c r="P1424" s="152">
        <v>0.39358026214566905</v>
      </c>
      <c r="Q1424" s="152">
        <v>0.53857526864315253</v>
      </c>
      <c r="R1424" s="152">
        <v>0.3432094572454602</v>
      </c>
      <c r="S1424" s="152">
        <v>0.03</v>
      </c>
      <c r="T1424" s="152">
        <v>0</v>
      </c>
      <c r="U1424" s="477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4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5" t="s">
        <v>1821</v>
      </c>
      <c r="D1425" t="s">
        <v>151</v>
      </c>
      <c r="E1425" s="476">
        <v>2</v>
      </c>
      <c r="F1425" s="470">
        <v>165</v>
      </c>
      <c r="G1425">
        <v>1</v>
      </c>
      <c r="H1425">
        <v>1</v>
      </c>
      <c r="I1425" s="471">
        <f t="shared" si="168"/>
        <v>0.32845968612834514</v>
      </c>
      <c r="J1425" s="152">
        <v>3.8473756479098807E-2</v>
      </c>
      <c r="K1425" s="152">
        <v>0.39358026214566905</v>
      </c>
      <c r="L1425" s="152">
        <v>0.53857526864315253</v>
      </c>
      <c r="M1425" s="152">
        <v>0.3432094572454602</v>
      </c>
      <c r="N1425" s="471">
        <f t="shared" si="169"/>
        <v>0.32845968612834514</v>
      </c>
      <c r="O1425" s="152">
        <v>3.8473756479098807E-2</v>
      </c>
      <c r="P1425" s="152">
        <v>0.39358026214566905</v>
      </c>
      <c r="Q1425" s="152">
        <v>0.53857526864315253</v>
      </c>
      <c r="R1425" s="152">
        <v>0.3432094572454602</v>
      </c>
      <c r="S1425" s="152">
        <v>0.03</v>
      </c>
      <c r="T1425" s="152">
        <v>0</v>
      </c>
      <c r="U1425" s="477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4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5" t="s">
        <v>1822</v>
      </c>
      <c r="D1426" t="s">
        <v>151</v>
      </c>
      <c r="E1426" s="476">
        <v>2</v>
      </c>
      <c r="F1426" s="470">
        <v>0</v>
      </c>
      <c r="G1426">
        <v>1</v>
      </c>
      <c r="H1426">
        <v>1</v>
      </c>
      <c r="I1426" s="471">
        <f t="shared" si="168"/>
        <v>0.32845968612834514</v>
      </c>
      <c r="J1426" s="152">
        <v>3.8473756479098807E-2</v>
      </c>
      <c r="K1426" s="152">
        <v>0.39358026214566905</v>
      </c>
      <c r="L1426" s="152">
        <v>0.53857526864315253</v>
      </c>
      <c r="M1426" s="152">
        <v>0.3432094572454602</v>
      </c>
      <c r="N1426" s="471">
        <f t="shared" si="169"/>
        <v>0.32845968612834514</v>
      </c>
      <c r="O1426" s="152">
        <v>3.8473756479098807E-2</v>
      </c>
      <c r="P1426" s="152">
        <v>0.39358026214566905</v>
      </c>
      <c r="Q1426" s="152">
        <v>0.53857526864315253</v>
      </c>
      <c r="R1426" s="152">
        <v>0.3432094572454602</v>
      </c>
      <c r="S1426" s="152">
        <v>0.03</v>
      </c>
      <c r="T1426" s="152">
        <v>0</v>
      </c>
      <c r="U1426" s="477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4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5" t="s">
        <v>1823</v>
      </c>
      <c r="D1427" t="s">
        <v>151</v>
      </c>
      <c r="E1427" s="476">
        <v>2</v>
      </c>
      <c r="F1427" s="470">
        <v>165</v>
      </c>
      <c r="G1427">
        <v>1</v>
      </c>
      <c r="H1427">
        <v>1</v>
      </c>
      <c r="I1427" s="471">
        <f t="shared" si="168"/>
        <v>0.32845968612834514</v>
      </c>
      <c r="J1427" s="152">
        <v>3.8473756479098807E-2</v>
      </c>
      <c r="K1427" s="152">
        <v>0.39358026214566905</v>
      </c>
      <c r="L1427" s="152">
        <v>0.53857526864315253</v>
      </c>
      <c r="M1427" s="152">
        <v>0.3432094572454602</v>
      </c>
      <c r="N1427" s="471">
        <f t="shared" si="169"/>
        <v>0.32845968612834514</v>
      </c>
      <c r="O1427" s="152">
        <v>3.8473756479098807E-2</v>
      </c>
      <c r="P1427" s="152">
        <v>0.39358026214566905</v>
      </c>
      <c r="Q1427" s="152">
        <v>0.53857526864315253</v>
      </c>
      <c r="R1427" s="152">
        <v>0.3432094572454602</v>
      </c>
      <c r="S1427" s="152">
        <v>0.03</v>
      </c>
      <c r="T1427" s="152">
        <v>0</v>
      </c>
      <c r="U1427" s="477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4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5" t="s">
        <v>1824</v>
      </c>
      <c r="D1428" t="s">
        <v>151</v>
      </c>
      <c r="E1428" s="476">
        <v>2</v>
      </c>
      <c r="F1428" s="470">
        <v>0</v>
      </c>
      <c r="G1428">
        <v>1</v>
      </c>
      <c r="H1428">
        <v>1</v>
      </c>
      <c r="I1428" s="471">
        <f t="shared" si="168"/>
        <v>0.32845968612834514</v>
      </c>
      <c r="J1428" s="152">
        <v>3.8473756479098807E-2</v>
      </c>
      <c r="K1428" s="152">
        <v>0.39358026214566905</v>
      </c>
      <c r="L1428" s="152">
        <v>0.53857526864315253</v>
      </c>
      <c r="M1428" s="152">
        <v>0.3432094572454602</v>
      </c>
      <c r="N1428" s="471">
        <f t="shared" si="169"/>
        <v>0.32845968612834514</v>
      </c>
      <c r="O1428" s="152">
        <v>3.8473756479098807E-2</v>
      </c>
      <c r="P1428" s="152">
        <v>0.39358026214566905</v>
      </c>
      <c r="Q1428" s="152">
        <v>0.53857526864315253</v>
      </c>
      <c r="R1428" s="152">
        <v>0.3432094572454602</v>
      </c>
      <c r="S1428" s="152">
        <v>0.03</v>
      </c>
      <c r="T1428" s="152">
        <v>0</v>
      </c>
      <c r="U1428" s="477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4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5" t="s">
        <v>1825</v>
      </c>
      <c r="D1429" t="s">
        <v>148</v>
      </c>
      <c r="E1429" s="476">
        <v>1</v>
      </c>
      <c r="F1429" s="470">
        <v>25</v>
      </c>
      <c r="G1429">
        <v>1</v>
      </c>
      <c r="H1429">
        <v>1</v>
      </c>
      <c r="I1429" s="471">
        <f t="shared" si="168"/>
        <v>0.32845968612834514</v>
      </c>
      <c r="J1429" s="152">
        <v>3.8473756479098807E-2</v>
      </c>
      <c r="K1429" s="152">
        <v>0.39358026214566905</v>
      </c>
      <c r="L1429" s="152">
        <v>0.53857526864315253</v>
      </c>
      <c r="M1429" s="152">
        <v>0.3432094572454602</v>
      </c>
      <c r="N1429" s="471">
        <f t="shared" si="169"/>
        <v>0.32845968612834514</v>
      </c>
      <c r="O1429" s="152">
        <v>3.8473756479098807E-2</v>
      </c>
      <c r="P1429" s="152">
        <v>0.39358026214566905</v>
      </c>
      <c r="Q1429" s="152">
        <v>0.53857526864315253</v>
      </c>
      <c r="R1429" s="152">
        <v>0.3432094572454602</v>
      </c>
      <c r="S1429" s="152">
        <v>0.03</v>
      </c>
      <c r="T1429" s="152">
        <v>0</v>
      </c>
      <c r="U1429" s="477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4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5" t="s">
        <v>1826</v>
      </c>
      <c r="D1430" t="s">
        <v>154</v>
      </c>
      <c r="E1430" s="476">
        <v>3</v>
      </c>
      <c r="F1430" s="470">
        <v>12</v>
      </c>
      <c r="G1430">
        <v>1</v>
      </c>
      <c r="H1430">
        <v>1</v>
      </c>
      <c r="I1430" s="471">
        <f t="shared" si="168"/>
        <v>0.47039166666666665</v>
      </c>
      <c r="J1430" s="472">
        <v>0.36503333333333332</v>
      </c>
      <c r="K1430" s="472">
        <v>0.44336666666666663</v>
      </c>
      <c r="L1430" s="472">
        <v>0.58906666666666663</v>
      </c>
      <c r="M1430" s="472">
        <v>0.48410000000000003</v>
      </c>
      <c r="N1430" s="471">
        <f t="shared" si="169"/>
        <v>0.47039166666666665</v>
      </c>
      <c r="O1430" s="472">
        <v>0.36503333333333332</v>
      </c>
      <c r="P1430" s="472">
        <v>0.44336666666666663</v>
      </c>
      <c r="Q1430" s="472">
        <v>0.58906666666666663</v>
      </c>
      <c r="R1430" s="472">
        <v>0.48410000000000003</v>
      </c>
      <c r="S1430" s="152">
        <v>0.01</v>
      </c>
      <c r="T1430" s="152">
        <v>0.02</v>
      </c>
      <c r="U1430" s="477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4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5" t="s">
        <v>1827</v>
      </c>
      <c r="D1431" t="s">
        <v>154</v>
      </c>
      <c r="E1431" s="476">
        <v>3</v>
      </c>
      <c r="F1431" s="470">
        <v>6</v>
      </c>
      <c r="G1431">
        <v>1</v>
      </c>
      <c r="H1431">
        <v>1</v>
      </c>
      <c r="I1431" s="471">
        <f t="shared" si="168"/>
        <v>0.47039166666666665</v>
      </c>
      <c r="J1431" s="472">
        <v>0.36503333333333332</v>
      </c>
      <c r="K1431" s="472">
        <v>0.44336666666666663</v>
      </c>
      <c r="L1431" s="472">
        <v>0.58906666666666663</v>
      </c>
      <c r="M1431" s="472">
        <v>0.48410000000000003</v>
      </c>
      <c r="N1431" s="471">
        <f t="shared" si="169"/>
        <v>0.47039166666666665</v>
      </c>
      <c r="O1431" s="472">
        <v>0.36503333333333332</v>
      </c>
      <c r="P1431" s="472">
        <v>0.44336666666666663</v>
      </c>
      <c r="Q1431" s="472">
        <v>0.58906666666666663</v>
      </c>
      <c r="R1431" s="472">
        <v>0.48410000000000003</v>
      </c>
      <c r="S1431" s="152">
        <v>0.01</v>
      </c>
      <c r="T1431" s="152">
        <v>0.02</v>
      </c>
      <c r="U1431" s="477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4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5" t="s">
        <v>1828</v>
      </c>
      <c r="D1432" t="s">
        <v>148</v>
      </c>
      <c r="E1432" s="476">
        <v>1</v>
      </c>
      <c r="F1432" s="470">
        <v>0</v>
      </c>
      <c r="G1432">
        <v>1</v>
      </c>
      <c r="H1432">
        <v>1</v>
      </c>
      <c r="I1432" s="471">
        <f t="shared" si="168"/>
        <v>0.32845968612834514</v>
      </c>
      <c r="J1432" s="152">
        <v>3.8473756479098807E-2</v>
      </c>
      <c r="K1432" s="152">
        <v>0.39358026214566905</v>
      </c>
      <c r="L1432" s="152">
        <v>0.53857526864315253</v>
      </c>
      <c r="M1432" s="152">
        <v>0.3432094572454602</v>
      </c>
      <c r="N1432" s="471">
        <f t="shared" si="169"/>
        <v>0.32845968612834514</v>
      </c>
      <c r="O1432" s="152">
        <v>3.8473756479098807E-2</v>
      </c>
      <c r="P1432" s="152">
        <v>0.39358026214566905</v>
      </c>
      <c r="Q1432" s="152">
        <v>0.53857526864315253</v>
      </c>
      <c r="R1432" s="152">
        <v>0.3432094572454602</v>
      </c>
      <c r="S1432" s="152">
        <v>0.03</v>
      </c>
      <c r="T1432" s="152">
        <v>0</v>
      </c>
      <c r="U1432" s="477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4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5" t="s">
        <v>1829</v>
      </c>
      <c r="D1433" t="s">
        <v>148</v>
      </c>
      <c r="E1433" s="476">
        <v>1</v>
      </c>
      <c r="F1433" s="470">
        <v>3.724137931034484</v>
      </c>
      <c r="G1433">
        <v>1</v>
      </c>
      <c r="H1433">
        <v>1</v>
      </c>
      <c r="I1433" s="471">
        <f t="shared" si="168"/>
        <v>0.32845968612834514</v>
      </c>
      <c r="J1433" s="152">
        <v>3.8473756479098807E-2</v>
      </c>
      <c r="K1433" s="152">
        <v>0.39358026214566905</v>
      </c>
      <c r="L1433" s="152">
        <v>0.53857526864315253</v>
      </c>
      <c r="M1433" s="152">
        <v>0.3432094572454602</v>
      </c>
      <c r="N1433" s="471">
        <f t="shared" si="169"/>
        <v>0.32845968612834514</v>
      </c>
      <c r="O1433" s="152">
        <v>3.8473756479098807E-2</v>
      </c>
      <c r="P1433" s="152">
        <v>0.39358026214566905</v>
      </c>
      <c r="Q1433" s="152">
        <v>0.53857526864315253</v>
      </c>
      <c r="R1433" s="152">
        <v>0.3432094572454602</v>
      </c>
      <c r="S1433" s="152">
        <v>0.03</v>
      </c>
      <c r="T1433" s="152">
        <v>0</v>
      </c>
      <c r="U1433" s="477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4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5" t="s">
        <v>1830</v>
      </c>
      <c r="D1434" t="s">
        <v>148</v>
      </c>
      <c r="E1434" s="476">
        <v>1</v>
      </c>
      <c r="F1434" s="470">
        <v>14.275862068965516</v>
      </c>
      <c r="G1434">
        <v>1</v>
      </c>
      <c r="H1434">
        <v>1</v>
      </c>
      <c r="I1434" s="471">
        <f t="shared" si="168"/>
        <v>0.32845968612834514</v>
      </c>
      <c r="J1434" s="152">
        <v>3.8473756479098807E-2</v>
      </c>
      <c r="K1434" s="152">
        <v>0.39358026214566905</v>
      </c>
      <c r="L1434" s="152">
        <v>0.53857526864315253</v>
      </c>
      <c r="M1434" s="152">
        <v>0.3432094572454602</v>
      </c>
      <c r="N1434" s="471">
        <f t="shared" si="169"/>
        <v>0.32845968612834514</v>
      </c>
      <c r="O1434" s="152">
        <v>3.8473756479098807E-2</v>
      </c>
      <c r="P1434" s="152">
        <v>0.39358026214566905</v>
      </c>
      <c r="Q1434" s="152">
        <v>0.53857526864315253</v>
      </c>
      <c r="R1434" s="152">
        <v>0.3432094572454602</v>
      </c>
      <c r="S1434" s="152">
        <v>0.03</v>
      </c>
      <c r="T1434" s="152">
        <v>0</v>
      </c>
      <c r="U1434" s="477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4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5" t="s">
        <v>1831</v>
      </c>
      <c r="D1435" t="s">
        <v>148</v>
      </c>
      <c r="E1435" s="476">
        <v>1</v>
      </c>
      <c r="F1435" s="470">
        <v>10</v>
      </c>
      <c r="G1435">
        <v>1</v>
      </c>
      <c r="H1435">
        <v>1</v>
      </c>
      <c r="I1435" s="471">
        <f t="shared" si="168"/>
        <v>0.32845968612834514</v>
      </c>
      <c r="J1435" s="152">
        <v>3.8473756479098807E-2</v>
      </c>
      <c r="K1435" s="152">
        <v>0.39358026214566905</v>
      </c>
      <c r="L1435" s="152">
        <v>0.53857526864315253</v>
      </c>
      <c r="M1435" s="152">
        <v>0.3432094572454602</v>
      </c>
      <c r="N1435" s="471">
        <f t="shared" si="169"/>
        <v>0.32845968612834514</v>
      </c>
      <c r="O1435" s="152">
        <v>3.8473756479098807E-2</v>
      </c>
      <c r="P1435" s="152">
        <v>0.39358026214566905</v>
      </c>
      <c r="Q1435" s="152">
        <v>0.53857526864315253</v>
      </c>
      <c r="R1435" s="152">
        <v>0.3432094572454602</v>
      </c>
      <c r="S1435" s="152">
        <v>0.03</v>
      </c>
      <c r="T1435" s="152">
        <v>0</v>
      </c>
      <c r="U1435" s="477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4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5" t="s">
        <v>1832</v>
      </c>
      <c r="D1436" t="s">
        <v>148</v>
      </c>
      <c r="E1436" s="476">
        <v>1</v>
      </c>
      <c r="F1436" s="470">
        <v>0</v>
      </c>
      <c r="G1436">
        <v>1</v>
      </c>
      <c r="H1436">
        <v>1</v>
      </c>
      <c r="I1436" s="471">
        <f t="shared" si="168"/>
        <v>0.32845968612834514</v>
      </c>
      <c r="J1436" s="152">
        <v>3.8473756479098807E-2</v>
      </c>
      <c r="K1436" s="152">
        <v>0.39358026214566905</v>
      </c>
      <c r="L1436" s="152">
        <v>0.53857526864315253</v>
      </c>
      <c r="M1436" s="152">
        <v>0.3432094572454602</v>
      </c>
      <c r="N1436" s="471">
        <f t="shared" si="169"/>
        <v>0.32845968612834514</v>
      </c>
      <c r="O1436" s="152">
        <v>3.8473756479098807E-2</v>
      </c>
      <c r="P1436" s="152">
        <v>0.39358026214566905</v>
      </c>
      <c r="Q1436" s="152">
        <v>0.53857526864315253</v>
      </c>
      <c r="R1436" s="152">
        <v>0.3432094572454602</v>
      </c>
      <c r="S1436" s="152">
        <v>0.03</v>
      </c>
      <c r="T1436" s="152">
        <v>0</v>
      </c>
      <c r="U1436" s="477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4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5" t="s">
        <v>1833</v>
      </c>
      <c r="D1437" t="s">
        <v>148</v>
      </c>
      <c r="E1437" s="476">
        <v>1</v>
      </c>
      <c r="F1437" s="470">
        <v>14</v>
      </c>
      <c r="G1437">
        <v>1</v>
      </c>
      <c r="H1437">
        <v>1</v>
      </c>
      <c r="I1437" s="471">
        <f t="shared" si="168"/>
        <v>0.32845968612834514</v>
      </c>
      <c r="J1437" s="152">
        <v>3.8473756479098807E-2</v>
      </c>
      <c r="K1437" s="152">
        <v>0.39358026214566905</v>
      </c>
      <c r="L1437" s="152">
        <v>0.53857526864315253</v>
      </c>
      <c r="M1437" s="152">
        <v>0.3432094572454602</v>
      </c>
      <c r="N1437" s="471">
        <f t="shared" si="169"/>
        <v>0.32845968612834514</v>
      </c>
      <c r="O1437" s="152">
        <v>3.8473756479098807E-2</v>
      </c>
      <c r="P1437" s="152">
        <v>0.39358026214566905</v>
      </c>
      <c r="Q1437" s="152">
        <v>0.53857526864315253</v>
      </c>
      <c r="R1437" s="152">
        <v>0.3432094572454602</v>
      </c>
      <c r="S1437" s="152">
        <v>0.03</v>
      </c>
      <c r="T1437" s="152">
        <v>0</v>
      </c>
      <c r="U1437" s="477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4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5" t="s">
        <v>1834</v>
      </c>
      <c r="D1438" t="s">
        <v>148</v>
      </c>
      <c r="E1438" s="476">
        <v>1</v>
      </c>
      <c r="F1438" s="470">
        <v>0</v>
      </c>
      <c r="G1438">
        <v>1</v>
      </c>
      <c r="H1438">
        <v>1</v>
      </c>
      <c r="I1438" s="471">
        <f t="shared" si="168"/>
        <v>0.32845968612834514</v>
      </c>
      <c r="J1438" s="152">
        <v>3.8473756479098807E-2</v>
      </c>
      <c r="K1438" s="152">
        <v>0.39358026214566905</v>
      </c>
      <c r="L1438" s="152">
        <v>0.53857526864315253</v>
      </c>
      <c r="M1438" s="152">
        <v>0.3432094572454602</v>
      </c>
      <c r="N1438" s="471">
        <f t="shared" si="169"/>
        <v>0.32845968612834514</v>
      </c>
      <c r="O1438" s="152">
        <v>3.8473756479098807E-2</v>
      </c>
      <c r="P1438" s="152">
        <v>0.39358026214566905</v>
      </c>
      <c r="Q1438" s="152">
        <v>0.53857526864315253</v>
      </c>
      <c r="R1438" s="152">
        <v>0.3432094572454602</v>
      </c>
      <c r="S1438" s="152">
        <v>0.03</v>
      </c>
      <c r="T1438" s="152">
        <v>0</v>
      </c>
      <c r="U1438" s="477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4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5" t="s">
        <v>1835</v>
      </c>
      <c r="D1439" t="s">
        <v>148</v>
      </c>
      <c r="E1439" s="476">
        <v>1</v>
      </c>
      <c r="F1439" s="470">
        <v>18</v>
      </c>
      <c r="G1439">
        <v>1</v>
      </c>
      <c r="H1439">
        <v>1</v>
      </c>
      <c r="I1439" s="471">
        <f t="shared" si="168"/>
        <v>0.32845968612834514</v>
      </c>
      <c r="J1439" s="152">
        <v>3.8473756479098807E-2</v>
      </c>
      <c r="K1439" s="152">
        <v>0.39358026214566905</v>
      </c>
      <c r="L1439" s="152">
        <v>0.53857526864315253</v>
      </c>
      <c r="M1439" s="152">
        <v>0.3432094572454602</v>
      </c>
      <c r="N1439" s="471">
        <f t="shared" si="169"/>
        <v>0.32845968612834514</v>
      </c>
      <c r="O1439" s="152">
        <v>3.8473756479098807E-2</v>
      </c>
      <c r="P1439" s="152">
        <v>0.39358026214566905</v>
      </c>
      <c r="Q1439" s="152">
        <v>0.53857526864315253</v>
      </c>
      <c r="R1439" s="152">
        <v>0.3432094572454602</v>
      </c>
      <c r="S1439" s="152">
        <v>0.03</v>
      </c>
      <c r="T1439" s="152">
        <v>0</v>
      </c>
      <c r="U1439" s="477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4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5" t="s">
        <v>1836</v>
      </c>
      <c r="D1440" t="s">
        <v>148</v>
      </c>
      <c r="E1440" s="476">
        <v>1</v>
      </c>
      <c r="F1440" s="470">
        <v>0</v>
      </c>
      <c r="G1440">
        <v>1</v>
      </c>
      <c r="H1440">
        <v>1</v>
      </c>
      <c r="I1440" s="471">
        <f t="shared" si="168"/>
        <v>0.32845968612834514</v>
      </c>
      <c r="J1440" s="152">
        <v>3.8473756479098807E-2</v>
      </c>
      <c r="K1440" s="152">
        <v>0.39358026214566905</v>
      </c>
      <c r="L1440" s="152">
        <v>0.53857526864315253</v>
      </c>
      <c r="M1440" s="152">
        <v>0.3432094572454602</v>
      </c>
      <c r="N1440" s="471">
        <f t="shared" si="169"/>
        <v>0.32845968612834514</v>
      </c>
      <c r="O1440" s="152">
        <v>3.8473756479098807E-2</v>
      </c>
      <c r="P1440" s="152">
        <v>0.39358026214566905</v>
      </c>
      <c r="Q1440" s="152">
        <v>0.53857526864315253</v>
      </c>
      <c r="R1440" s="152">
        <v>0.3432094572454602</v>
      </c>
      <c r="S1440" s="152">
        <v>0.03</v>
      </c>
      <c r="T1440" s="152">
        <v>0</v>
      </c>
      <c r="U1440" s="477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4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5" t="s">
        <v>1837</v>
      </c>
      <c r="D1441" t="s">
        <v>148</v>
      </c>
      <c r="E1441" s="476">
        <v>1</v>
      </c>
      <c r="F1441" s="470">
        <v>23.84615384615385</v>
      </c>
      <c r="G1441">
        <v>1</v>
      </c>
      <c r="H1441">
        <v>1</v>
      </c>
      <c r="I1441" s="471">
        <f t="shared" si="168"/>
        <v>0.32845968612834514</v>
      </c>
      <c r="J1441" s="152">
        <v>3.8473756479098807E-2</v>
      </c>
      <c r="K1441" s="152">
        <v>0.39358026214566905</v>
      </c>
      <c r="L1441" s="152">
        <v>0.53857526864315253</v>
      </c>
      <c r="M1441" s="152">
        <v>0.3432094572454602</v>
      </c>
      <c r="N1441" s="471">
        <f t="shared" si="169"/>
        <v>0.32845968612834514</v>
      </c>
      <c r="O1441" s="152">
        <v>3.8473756479098807E-2</v>
      </c>
      <c r="P1441" s="152">
        <v>0.39358026214566905</v>
      </c>
      <c r="Q1441" s="152">
        <v>0.53857526864315253</v>
      </c>
      <c r="R1441" s="152">
        <v>0.3432094572454602</v>
      </c>
      <c r="S1441" s="152">
        <v>0.03</v>
      </c>
      <c r="T1441" s="152">
        <v>0</v>
      </c>
      <c r="U1441" s="477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4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5" t="s">
        <v>1838</v>
      </c>
      <c r="D1442" t="s">
        <v>148</v>
      </c>
      <c r="E1442" s="476">
        <v>1</v>
      </c>
      <c r="F1442" s="470">
        <v>21.15384615384615</v>
      </c>
      <c r="G1442">
        <v>1</v>
      </c>
      <c r="H1442">
        <v>1</v>
      </c>
      <c r="I1442" s="471">
        <f t="shared" si="168"/>
        <v>0.32845968612834514</v>
      </c>
      <c r="J1442" s="152">
        <v>3.8473756479098807E-2</v>
      </c>
      <c r="K1442" s="152">
        <v>0.39358026214566905</v>
      </c>
      <c r="L1442" s="152">
        <v>0.53857526864315253</v>
      </c>
      <c r="M1442" s="152">
        <v>0.3432094572454602</v>
      </c>
      <c r="N1442" s="471">
        <f t="shared" si="169"/>
        <v>0.32845968612834514</v>
      </c>
      <c r="O1442" s="152">
        <v>3.8473756479098807E-2</v>
      </c>
      <c r="P1442" s="152">
        <v>0.39358026214566905</v>
      </c>
      <c r="Q1442" s="152">
        <v>0.53857526864315253</v>
      </c>
      <c r="R1442" s="152">
        <v>0.3432094572454602</v>
      </c>
      <c r="S1442" s="152">
        <v>0.03</v>
      </c>
      <c r="T1442" s="152">
        <v>0</v>
      </c>
      <c r="U1442" s="477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4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5" t="s">
        <v>1839</v>
      </c>
      <c r="D1443" t="s">
        <v>148</v>
      </c>
      <c r="E1443" s="476">
        <v>1</v>
      </c>
      <c r="F1443" s="470">
        <v>23.84615384615385</v>
      </c>
      <c r="G1443">
        <v>1</v>
      </c>
      <c r="H1443">
        <v>1</v>
      </c>
      <c r="I1443" s="471">
        <f t="shared" si="168"/>
        <v>0.32845968612834514</v>
      </c>
      <c r="J1443" s="152">
        <v>3.8473756479098807E-2</v>
      </c>
      <c r="K1443" s="152">
        <v>0.39358026214566905</v>
      </c>
      <c r="L1443" s="152">
        <v>0.53857526864315253</v>
      </c>
      <c r="M1443" s="152">
        <v>0.3432094572454602</v>
      </c>
      <c r="N1443" s="471">
        <f t="shared" si="169"/>
        <v>0.32845968612834514</v>
      </c>
      <c r="O1443" s="152">
        <v>3.8473756479098807E-2</v>
      </c>
      <c r="P1443" s="152">
        <v>0.39358026214566905</v>
      </c>
      <c r="Q1443" s="152">
        <v>0.53857526864315253</v>
      </c>
      <c r="R1443" s="152">
        <v>0.3432094572454602</v>
      </c>
      <c r="S1443" s="152">
        <v>0.03</v>
      </c>
      <c r="T1443" s="152">
        <v>0</v>
      </c>
      <c r="U1443" s="477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4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5" t="s">
        <v>1840</v>
      </c>
      <c r="D1444" t="s">
        <v>148</v>
      </c>
      <c r="E1444" s="476">
        <v>1</v>
      </c>
      <c r="F1444" s="470">
        <v>21.15384615384615</v>
      </c>
      <c r="G1444">
        <v>1</v>
      </c>
      <c r="H1444">
        <v>1</v>
      </c>
      <c r="I1444" s="471">
        <f t="shared" si="168"/>
        <v>0.32845968612834514</v>
      </c>
      <c r="J1444" s="152">
        <v>3.8473756479098807E-2</v>
      </c>
      <c r="K1444" s="152">
        <v>0.39358026214566905</v>
      </c>
      <c r="L1444" s="152">
        <v>0.53857526864315253</v>
      </c>
      <c r="M1444" s="152">
        <v>0.3432094572454602</v>
      </c>
      <c r="N1444" s="471">
        <f t="shared" si="169"/>
        <v>0.32845968612834514</v>
      </c>
      <c r="O1444" s="152">
        <v>3.8473756479098807E-2</v>
      </c>
      <c r="P1444" s="152">
        <v>0.39358026214566905</v>
      </c>
      <c r="Q1444" s="152">
        <v>0.53857526864315253</v>
      </c>
      <c r="R1444" s="152">
        <v>0.3432094572454602</v>
      </c>
      <c r="S1444" s="152">
        <v>0.03</v>
      </c>
      <c r="T1444" s="152">
        <v>0</v>
      </c>
      <c r="U1444" s="477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4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5" t="s">
        <v>1841</v>
      </c>
      <c r="D1445" t="s">
        <v>157</v>
      </c>
      <c r="E1445" s="476">
        <v>6</v>
      </c>
      <c r="F1445" s="470">
        <v>12</v>
      </c>
      <c r="G1445">
        <v>1</v>
      </c>
      <c r="H1445">
        <v>1</v>
      </c>
      <c r="I1445" s="471">
        <f t="shared" si="168"/>
        <v>0.32845968612834514</v>
      </c>
      <c r="J1445" s="152">
        <v>3.8473756479098807E-2</v>
      </c>
      <c r="K1445" s="152">
        <v>0.39358026214566905</v>
      </c>
      <c r="L1445" s="152">
        <v>0.53857526864315253</v>
      </c>
      <c r="M1445" s="152">
        <v>0.3432094572454602</v>
      </c>
      <c r="N1445" s="471">
        <f t="shared" si="169"/>
        <v>0.32845968612834514</v>
      </c>
      <c r="O1445" s="152">
        <v>3.8473756479098807E-2</v>
      </c>
      <c r="P1445" s="152">
        <v>0.39358026214566905</v>
      </c>
      <c r="Q1445" s="152">
        <v>0.53857526864315253</v>
      </c>
      <c r="R1445" s="152">
        <v>0.3432094572454602</v>
      </c>
      <c r="S1445" s="152">
        <v>0.03</v>
      </c>
      <c r="T1445" s="152">
        <v>0</v>
      </c>
      <c r="U1445" s="477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4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5" t="s">
        <v>1842</v>
      </c>
      <c r="D1446" t="s">
        <v>157</v>
      </c>
      <c r="E1446" s="476">
        <v>6</v>
      </c>
      <c r="F1446" s="470">
        <v>0</v>
      </c>
      <c r="G1446">
        <v>1</v>
      </c>
      <c r="H1446">
        <v>1</v>
      </c>
      <c r="I1446" s="471">
        <f t="shared" si="168"/>
        <v>0.32845968612834514</v>
      </c>
      <c r="J1446" s="152">
        <v>3.8473756479098807E-2</v>
      </c>
      <c r="K1446" s="152">
        <v>0.39358026214566905</v>
      </c>
      <c r="L1446" s="152">
        <v>0.53857526864315253</v>
      </c>
      <c r="M1446" s="152">
        <v>0.3432094572454602</v>
      </c>
      <c r="N1446" s="471">
        <f t="shared" si="169"/>
        <v>0.32845968612834514</v>
      </c>
      <c r="O1446" s="152">
        <v>3.8473756479098807E-2</v>
      </c>
      <c r="P1446" s="152">
        <v>0.39358026214566905</v>
      </c>
      <c r="Q1446" s="152">
        <v>0.53857526864315253</v>
      </c>
      <c r="R1446" s="152">
        <v>0.3432094572454602</v>
      </c>
      <c r="S1446" s="152">
        <v>0.03</v>
      </c>
      <c r="T1446" s="152">
        <v>0</v>
      </c>
      <c r="U1446" s="477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4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5" t="s">
        <v>1843</v>
      </c>
      <c r="D1447" t="s">
        <v>157</v>
      </c>
      <c r="E1447" s="476">
        <v>6</v>
      </c>
      <c r="F1447" s="470">
        <v>12</v>
      </c>
      <c r="G1447">
        <v>1</v>
      </c>
      <c r="H1447">
        <v>1</v>
      </c>
      <c r="I1447" s="471">
        <f t="shared" si="168"/>
        <v>0.32845968612834514</v>
      </c>
      <c r="J1447" s="152">
        <v>3.8473756479098807E-2</v>
      </c>
      <c r="K1447" s="152">
        <v>0.39358026214566905</v>
      </c>
      <c r="L1447" s="152">
        <v>0.53857526864315253</v>
      </c>
      <c r="M1447" s="152">
        <v>0.3432094572454602</v>
      </c>
      <c r="N1447" s="471">
        <f t="shared" si="169"/>
        <v>0.32845968612834514</v>
      </c>
      <c r="O1447" s="152">
        <v>3.8473756479098807E-2</v>
      </c>
      <c r="P1447" s="152">
        <v>0.39358026214566905</v>
      </c>
      <c r="Q1447" s="152">
        <v>0.53857526864315253</v>
      </c>
      <c r="R1447" s="152">
        <v>0.3432094572454602</v>
      </c>
      <c r="S1447" s="152">
        <v>0.03</v>
      </c>
      <c r="T1447" s="152">
        <v>0</v>
      </c>
      <c r="U1447" s="477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4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5" t="s">
        <v>1844</v>
      </c>
      <c r="D1448" t="s">
        <v>157</v>
      </c>
      <c r="E1448" s="476">
        <v>6</v>
      </c>
      <c r="F1448" s="470">
        <v>0</v>
      </c>
      <c r="G1448">
        <v>1</v>
      </c>
      <c r="H1448">
        <v>1</v>
      </c>
      <c r="I1448" s="471">
        <f t="shared" si="168"/>
        <v>0.32845968612834514</v>
      </c>
      <c r="J1448" s="152">
        <v>3.8473756479098807E-2</v>
      </c>
      <c r="K1448" s="152">
        <v>0.39358026214566905</v>
      </c>
      <c r="L1448" s="152">
        <v>0.53857526864315253</v>
      </c>
      <c r="M1448" s="152">
        <v>0.3432094572454602</v>
      </c>
      <c r="N1448" s="471">
        <f t="shared" si="169"/>
        <v>0.32845968612834514</v>
      </c>
      <c r="O1448" s="152">
        <v>3.8473756479098807E-2</v>
      </c>
      <c r="P1448" s="152">
        <v>0.39358026214566905</v>
      </c>
      <c r="Q1448" s="152">
        <v>0.53857526864315253</v>
      </c>
      <c r="R1448" s="152">
        <v>0.3432094572454602</v>
      </c>
      <c r="S1448" s="152">
        <v>0.03</v>
      </c>
      <c r="T1448" s="152">
        <v>0</v>
      </c>
      <c r="U1448" s="477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4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5" t="s">
        <v>1845</v>
      </c>
      <c r="D1449" t="s">
        <v>148</v>
      </c>
      <c r="E1449" s="476">
        <v>1</v>
      </c>
      <c r="F1449" s="470">
        <v>0.32467532467532512</v>
      </c>
      <c r="G1449">
        <v>1</v>
      </c>
      <c r="H1449">
        <v>1</v>
      </c>
      <c r="I1449" s="471">
        <f t="shared" si="168"/>
        <v>0.32845968612834514</v>
      </c>
      <c r="J1449" s="152">
        <v>3.8473756479098807E-2</v>
      </c>
      <c r="K1449" s="152">
        <v>0.39358026214566905</v>
      </c>
      <c r="L1449" s="152">
        <v>0.53857526864315253</v>
      </c>
      <c r="M1449" s="152">
        <v>0.3432094572454602</v>
      </c>
      <c r="N1449" s="471">
        <f t="shared" si="169"/>
        <v>0.32845968612834514</v>
      </c>
      <c r="O1449" s="152">
        <v>3.8473756479098807E-2</v>
      </c>
      <c r="P1449" s="152">
        <v>0.39358026214566905</v>
      </c>
      <c r="Q1449" s="152">
        <v>0.53857526864315253</v>
      </c>
      <c r="R1449" s="152">
        <v>0.3432094572454602</v>
      </c>
      <c r="S1449" s="152">
        <v>0.03</v>
      </c>
      <c r="T1449" s="152">
        <v>0</v>
      </c>
      <c r="U1449" s="477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4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5" t="s">
        <v>1846</v>
      </c>
      <c r="D1450" t="s">
        <v>148</v>
      </c>
      <c r="E1450" s="476">
        <v>1</v>
      </c>
      <c r="F1450" s="470">
        <v>24.675324675324674</v>
      </c>
      <c r="G1450">
        <v>1</v>
      </c>
      <c r="H1450">
        <v>1</v>
      </c>
      <c r="I1450" s="471">
        <f t="shared" si="168"/>
        <v>0.32845968612834514</v>
      </c>
      <c r="J1450" s="152">
        <v>3.8473756479098807E-2</v>
      </c>
      <c r="K1450" s="152">
        <v>0.39358026214566905</v>
      </c>
      <c r="L1450" s="152">
        <v>0.53857526864315253</v>
      </c>
      <c r="M1450" s="152">
        <v>0.3432094572454602</v>
      </c>
      <c r="N1450" s="471">
        <f t="shared" si="169"/>
        <v>0.32845968612834514</v>
      </c>
      <c r="O1450" s="152">
        <v>3.8473756479098807E-2</v>
      </c>
      <c r="P1450" s="152">
        <v>0.39358026214566905</v>
      </c>
      <c r="Q1450" s="152">
        <v>0.53857526864315253</v>
      </c>
      <c r="R1450" s="152">
        <v>0.3432094572454602</v>
      </c>
      <c r="S1450" s="152">
        <v>0.03</v>
      </c>
      <c r="T1450" s="152">
        <v>0</v>
      </c>
      <c r="U1450" s="477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4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5" t="s">
        <v>1847</v>
      </c>
      <c r="D1451" t="s">
        <v>148</v>
      </c>
      <c r="E1451" s="476">
        <v>1</v>
      </c>
      <c r="F1451" s="470">
        <v>0.38961038961039018</v>
      </c>
      <c r="G1451">
        <v>1</v>
      </c>
      <c r="H1451">
        <v>1</v>
      </c>
      <c r="I1451" s="471">
        <f t="shared" si="168"/>
        <v>0.32845968612834514</v>
      </c>
      <c r="J1451" s="152">
        <v>3.8473756479098807E-2</v>
      </c>
      <c r="K1451" s="152">
        <v>0.39358026214566905</v>
      </c>
      <c r="L1451" s="152">
        <v>0.53857526864315253</v>
      </c>
      <c r="M1451" s="152">
        <v>0.3432094572454602</v>
      </c>
      <c r="N1451" s="471">
        <f t="shared" si="169"/>
        <v>0.32845968612834514</v>
      </c>
      <c r="O1451" s="152">
        <v>3.8473756479098807E-2</v>
      </c>
      <c r="P1451" s="152">
        <v>0.39358026214566905</v>
      </c>
      <c r="Q1451" s="152">
        <v>0.53857526864315253</v>
      </c>
      <c r="R1451" s="152">
        <v>0.3432094572454602</v>
      </c>
      <c r="S1451" s="152">
        <v>0.03</v>
      </c>
      <c r="T1451" s="152">
        <v>0</v>
      </c>
      <c r="U1451" s="477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4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5" t="s">
        <v>1848</v>
      </c>
      <c r="D1452" t="s">
        <v>148</v>
      </c>
      <c r="E1452" s="476">
        <v>1</v>
      </c>
      <c r="F1452" s="470">
        <v>29.61038961038961</v>
      </c>
      <c r="G1452">
        <v>1</v>
      </c>
      <c r="H1452">
        <v>1</v>
      </c>
      <c r="I1452" s="471">
        <f t="shared" si="168"/>
        <v>0.32845968612834514</v>
      </c>
      <c r="J1452" s="152">
        <v>3.8473756479098807E-2</v>
      </c>
      <c r="K1452" s="152">
        <v>0.39358026214566905</v>
      </c>
      <c r="L1452" s="152">
        <v>0.53857526864315253</v>
      </c>
      <c r="M1452" s="152">
        <v>0.3432094572454602</v>
      </c>
      <c r="N1452" s="471">
        <f t="shared" si="169"/>
        <v>0.32845968612834514</v>
      </c>
      <c r="O1452" s="152">
        <v>3.8473756479098807E-2</v>
      </c>
      <c r="P1452" s="152">
        <v>0.39358026214566905</v>
      </c>
      <c r="Q1452" s="152">
        <v>0.53857526864315253</v>
      </c>
      <c r="R1452" s="152">
        <v>0.3432094572454602</v>
      </c>
      <c r="S1452" s="152">
        <v>0.03</v>
      </c>
      <c r="T1452" s="152">
        <v>0</v>
      </c>
      <c r="U1452" s="477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4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5" t="s">
        <v>1849</v>
      </c>
      <c r="D1453" t="s">
        <v>148</v>
      </c>
      <c r="E1453" s="476">
        <v>1</v>
      </c>
      <c r="F1453" s="470">
        <v>41.4</v>
      </c>
      <c r="G1453">
        <v>1</v>
      </c>
      <c r="H1453">
        <v>1</v>
      </c>
      <c r="I1453" s="471">
        <f t="shared" si="168"/>
        <v>0.32845968612834514</v>
      </c>
      <c r="J1453" s="152">
        <v>3.8473756479098807E-2</v>
      </c>
      <c r="K1453" s="152">
        <v>0.39358026214566905</v>
      </c>
      <c r="L1453" s="152">
        <v>0.53857526864315253</v>
      </c>
      <c r="M1453" s="152">
        <v>0.3432094572454602</v>
      </c>
      <c r="N1453" s="471">
        <f t="shared" si="169"/>
        <v>0.32845968612834514</v>
      </c>
      <c r="O1453" s="152">
        <v>3.8473756479098807E-2</v>
      </c>
      <c r="P1453" s="152">
        <v>0.39358026214566905</v>
      </c>
      <c r="Q1453" s="152">
        <v>0.53857526864315253</v>
      </c>
      <c r="R1453" s="152">
        <v>0.3432094572454602</v>
      </c>
      <c r="S1453" s="152">
        <v>0.03</v>
      </c>
      <c r="T1453" s="152">
        <v>0</v>
      </c>
      <c r="U1453" s="477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4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5" t="s">
        <v>1850</v>
      </c>
      <c r="D1454" t="s">
        <v>148</v>
      </c>
      <c r="E1454" s="476">
        <v>1</v>
      </c>
      <c r="F1454" s="470">
        <v>0</v>
      </c>
      <c r="G1454">
        <v>1</v>
      </c>
      <c r="H1454">
        <v>1</v>
      </c>
      <c r="I1454" s="471">
        <f t="shared" si="168"/>
        <v>0.32845968612834514</v>
      </c>
      <c r="J1454" s="152">
        <v>3.8473756479098807E-2</v>
      </c>
      <c r="K1454" s="152">
        <v>0.39358026214566905</v>
      </c>
      <c r="L1454" s="152">
        <v>0.53857526864315253</v>
      </c>
      <c r="M1454" s="152">
        <v>0.3432094572454602</v>
      </c>
      <c r="N1454" s="471">
        <f t="shared" si="169"/>
        <v>0.32845968612834514</v>
      </c>
      <c r="O1454" s="152">
        <v>3.8473756479098807E-2</v>
      </c>
      <c r="P1454" s="152">
        <v>0.39358026214566905</v>
      </c>
      <c r="Q1454" s="152">
        <v>0.53857526864315253</v>
      </c>
      <c r="R1454" s="152">
        <v>0.3432094572454602</v>
      </c>
      <c r="S1454" s="152">
        <v>0.03</v>
      </c>
      <c r="T1454" s="152">
        <v>0</v>
      </c>
      <c r="U1454" s="477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4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5" t="s">
        <v>1851</v>
      </c>
      <c r="D1455" t="s">
        <v>154</v>
      </c>
      <c r="E1455" s="476">
        <v>3</v>
      </c>
      <c r="F1455" s="470">
        <v>10</v>
      </c>
      <c r="G1455">
        <v>1</v>
      </c>
      <c r="H1455">
        <v>1</v>
      </c>
      <c r="I1455" s="471">
        <f t="shared" si="168"/>
        <v>0.32845968612834514</v>
      </c>
      <c r="J1455" s="152">
        <v>3.8473756479098807E-2</v>
      </c>
      <c r="K1455" s="152">
        <v>0.39358026214566905</v>
      </c>
      <c r="L1455" s="152">
        <v>0.53857526864315253</v>
      </c>
      <c r="M1455" s="152">
        <v>0.3432094572454602</v>
      </c>
      <c r="N1455" s="471">
        <f t="shared" si="169"/>
        <v>0.32845968612834514</v>
      </c>
      <c r="O1455" s="152">
        <v>3.8473756479098807E-2</v>
      </c>
      <c r="P1455" s="152">
        <v>0.39358026214566905</v>
      </c>
      <c r="Q1455" s="152">
        <v>0.53857526864315253</v>
      </c>
      <c r="R1455" s="152">
        <v>0.3432094572454602</v>
      </c>
      <c r="S1455" s="152">
        <v>0.03</v>
      </c>
      <c r="T1455" s="152">
        <v>0</v>
      </c>
      <c r="U1455" s="477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4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5" t="s">
        <v>1852</v>
      </c>
      <c r="D1456" t="s">
        <v>154</v>
      </c>
      <c r="E1456" s="476">
        <v>3</v>
      </c>
      <c r="F1456" s="470">
        <v>0</v>
      </c>
      <c r="G1456">
        <v>1</v>
      </c>
      <c r="H1456">
        <v>1</v>
      </c>
      <c r="I1456" s="471">
        <f t="shared" si="168"/>
        <v>0.32845968612834514</v>
      </c>
      <c r="J1456" s="152">
        <v>3.8473756479098807E-2</v>
      </c>
      <c r="K1456" s="152">
        <v>0.39358026214566905</v>
      </c>
      <c r="L1456" s="152">
        <v>0.53857526864315253</v>
      </c>
      <c r="M1456" s="152">
        <v>0.3432094572454602</v>
      </c>
      <c r="N1456" s="471">
        <f t="shared" si="169"/>
        <v>0.32845968612834514</v>
      </c>
      <c r="O1456" s="152">
        <v>3.8473756479098807E-2</v>
      </c>
      <c r="P1456" s="152">
        <v>0.39358026214566905</v>
      </c>
      <c r="Q1456" s="152">
        <v>0.53857526864315253</v>
      </c>
      <c r="R1456" s="152">
        <v>0.3432094572454602</v>
      </c>
      <c r="S1456" s="152">
        <v>0.03</v>
      </c>
      <c r="T1456" s="152">
        <v>0</v>
      </c>
      <c r="U1456" s="477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4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5" t="s">
        <v>1853</v>
      </c>
      <c r="D1457" t="s">
        <v>154</v>
      </c>
      <c r="E1457" s="476">
        <v>3</v>
      </c>
      <c r="F1457" s="470">
        <v>6</v>
      </c>
      <c r="G1457">
        <v>1</v>
      </c>
      <c r="H1457">
        <v>1</v>
      </c>
      <c r="I1457" s="471">
        <f t="shared" si="168"/>
        <v>0.47039166666666665</v>
      </c>
      <c r="J1457" s="472">
        <v>0.36503333333333332</v>
      </c>
      <c r="K1457" s="472">
        <v>0.44336666666666663</v>
      </c>
      <c r="L1457" s="472">
        <v>0.58906666666666663</v>
      </c>
      <c r="M1457" s="472">
        <v>0.48410000000000003</v>
      </c>
      <c r="N1457" s="471">
        <f t="shared" si="169"/>
        <v>0.47039166666666665</v>
      </c>
      <c r="O1457" s="472">
        <v>0.36503333333333332</v>
      </c>
      <c r="P1457" s="472">
        <v>0.44336666666666663</v>
      </c>
      <c r="Q1457" s="472">
        <v>0.58906666666666663</v>
      </c>
      <c r="R1457" s="472">
        <v>0.48410000000000003</v>
      </c>
      <c r="S1457" s="152">
        <v>0.01</v>
      </c>
      <c r="T1457" s="152">
        <v>0.02</v>
      </c>
      <c r="U1457" s="477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4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5" t="s">
        <v>1854</v>
      </c>
      <c r="D1458" t="s">
        <v>154</v>
      </c>
      <c r="E1458" s="476">
        <v>3</v>
      </c>
      <c r="F1458" s="470">
        <v>24</v>
      </c>
      <c r="G1458">
        <v>1</v>
      </c>
      <c r="H1458">
        <v>1</v>
      </c>
      <c r="I1458" s="471">
        <f t="shared" si="168"/>
        <v>0.47039166666666665</v>
      </c>
      <c r="J1458" s="472">
        <v>0.36503333333333332</v>
      </c>
      <c r="K1458" s="472">
        <v>0.44336666666666663</v>
      </c>
      <c r="L1458" s="472">
        <v>0.58906666666666663</v>
      </c>
      <c r="M1458" s="472">
        <v>0.48410000000000003</v>
      </c>
      <c r="N1458" s="471">
        <f t="shared" si="169"/>
        <v>0.47039166666666665</v>
      </c>
      <c r="O1458" s="472">
        <v>0.36503333333333332</v>
      </c>
      <c r="P1458" s="472">
        <v>0.44336666666666663</v>
      </c>
      <c r="Q1458" s="472">
        <v>0.58906666666666663</v>
      </c>
      <c r="R1458" s="472">
        <v>0.48410000000000003</v>
      </c>
      <c r="S1458" s="152">
        <v>0.01</v>
      </c>
      <c r="T1458" s="152">
        <v>0.02</v>
      </c>
      <c r="U1458" s="477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4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5" t="s">
        <v>1855</v>
      </c>
      <c r="D1459" t="s">
        <v>148</v>
      </c>
      <c r="E1459" s="476">
        <v>1</v>
      </c>
      <c r="F1459" s="470">
        <v>4.2779999999999996</v>
      </c>
      <c r="G1459">
        <v>1</v>
      </c>
      <c r="H1459">
        <v>1</v>
      </c>
      <c r="I1459" s="471">
        <f t="shared" si="168"/>
        <v>0.32845968612834514</v>
      </c>
      <c r="J1459" s="152">
        <v>3.8473756479098807E-2</v>
      </c>
      <c r="K1459" s="152">
        <v>0.39358026214566905</v>
      </c>
      <c r="L1459" s="152">
        <v>0.53857526864315253</v>
      </c>
      <c r="M1459" s="152">
        <v>0.3432094572454602</v>
      </c>
      <c r="N1459" s="471">
        <f t="shared" si="169"/>
        <v>0.32845968612834514</v>
      </c>
      <c r="O1459" s="152">
        <v>3.8473756479098807E-2</v>
      </c>
      <c r="P1459" s="152">
        <v>0.39358026214566905</v>
      </c>
      <c r="Q1459" s="152">
        <v>0.53857526864315253</v>
      </c>
      <c r="R1459" s="152">
        <v>0.3432094572454602</v>
      </c>
      <c r="S1459" s="152">
        <v>0.03</v>
      </c>
      <c r="T1459" s="152">
        <v>0</v>
      </c>
      <c r="U1459" s="477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4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5" t="s">
        <v>1856</v>
      </c>
      <c r="D1460" t="s">
        <v>148</v>
      </c>
      <c r="E1460" s="476">
        <v>1</v>
      </c>
      <c r="F1460" s="470">
        <v>0</v>
      </c>
      <c r="G1460">
        <v>1</v>
      </c>
      <c r="H1460">
        <v>1</v>
      </c>
      <c r="I1460" s="471">
        <f t="shared" si="168"/>
        <v>0.32845968612834514</v>
      </c>
      <c r="J1460" s="152">
        <v>3.8473756479098807E-2</v>
      </c>
      <c r="K1460" s="152">
        <v>0.39358026214566905</v>
      </c>
      <c r="L1460" s="152">
        <v>0.53857526864315253</v>
      </c>
      <c r="M1460" s="152">
        <v>0.3432094572454602</v>
      </c>
      <c r="N1460" s="471">
        <f t="shared" si="169"/>
        <v>0.32845968612834514</v>
      </c>
      <c r="O1460" s="152">
        <v>3.8473756479098807E-2</v>
      </c>
      <c r="P1460" s="152">
        <v>0.39358026214566905</v>
      </c>
      <c r="Q1460" s="152">
        <v>0.53857526864315253</v>
      </c>
      <c r="R1460" s="152">
        <v>0.3432094572454602</v>
      </c>
      <c r="S1460" s="152">
        <v>0.03</v>
      </c>
      <c r="T1460" s="152">
        <v>0</v>
      </c>
      <c r="U1460" s="477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4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5" t="s">
        <v>1857</v>
      </c>
      <c r="D1461" t="s">
        <v>148</v>
      </c>
      <c r="E1461" s="476">
        <v>1</v>
      </c>
      <c r="F1461" s="470">
        <v>29.547000000000001</v>
      </c>
      <c r="G1461">
        <v>1</v>
      </c>
      <c r="H1461">
        <v>1</v>
      </c>
      <c r="I1461" s="471">
        <f t="shared" si="168"/>
        <v>0.32845968612834514</v>
      </c>
      <c r="J1461" s="152">
        <v>3.8473756479098807E-2</v>
      </c>
      <c r="K1461" s="152">
        <v>0.39358026214566905</v>
      </c>
      <c r="L1461" s="152">
        <v>0.53857526864315253</v>
      </c>
      <c r="M1461" s="152">
        <v>0.3432094572454602</v>
      </c>
      <c r="N1461" s="471">
        <f t="shared" si="169"/>
        <v>0.32845968612834514</v>
      </c>
      <c r="O1461" s="152">
        <v>3.8473756479098807E-2</v>
      </c>
      <c r="P1461" s="152">
        <v>0.39358026214566905</v>
      </c>
      <c r="Q1461" s="152">
        <v>0.53857526864315253</v>
      </c>
      <c r="R1461" s="152">
        <v>0.3432094572454602</v>
      </c>
      <c r="S1461" s="152">
        <v>0.03</v>
      </c>
      <c r="T1461" s="152">
        <v>0</v>
      </c>
      <c r="U1461" s="477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4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5" t="s">
        <v>1858</v>
      </c>
      <c r="D1462" t="s">
        <v>148</v>
      </c>
      <c r="E1462" s="476">
        <v>1</v>
      </c>
      <c r="F1462" s="470">
        <v>0</v>
      </c>
      <c r="G1462">
        <v>1</v>
      </c>
      <c r="H1462">
        <v>1</v>
      </c>
      <c r="I1462" s="471">
        <f t="shared" si="168"/>
        <v>0.32845968612834514</v>
      </c>
      <c r="J1462" s="152">
        <v>3.8473756479098807E-2</v>
      </c>
      <c r="K1462" s="152">
        <v>0.39358026214566905</v>
      </c>
      <c r="L1462" s="152">
        <v>0.53857526864315253</v>
      </c>
      <c r="M1462" s="152">
        <v>0.3432094572454602</v>
      </c>
      <c r="N1462" s="471">
        <f t="shared" si="169"/>
        <v>0.32845968612834514</v>
      </c>
      <c r="O1462" s="152">
        <v>3.8473756479098807E-2</v>
      </c>
      <c r="P1462" s="152">
        <v>0.39358026214566905</v>
      </c>
      <c r="Q1462" s="152">
        <v>0.53857526864315253</v>
      </c>
      <c r="R1462" s="152">
        <v>0.3432094572454602</v>
      </c>
      <c r="S1462" s="152">
        <v>0.03</v>
      </c>
      <c r="T1462" s="152">
        <v>0</v>
      </c>
      <c r="U1462" s="477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4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5" t="s">
        <v>1859</v>
      </c>
      <c r="D1463" t="s">
        <v>148</v>
      </c>
      <c r="E1463" s="476">
        <v>1</v>
      </c>
      <c r="F1463" s="153">
        <v>50</v>
      </c>
      <c r="G1463" s="153">
        <v>0.1578289157422442</v>
      </c>
      <c r="H1463" s="153">
        <v>0.95</v>
      </c>
      <c r="I1463" s="422">
        <f t="shared" si="168"/>
        <v>1</v>
      </c>
      <c r="J1463" s="152">
        <v>1</v>
      </c>
      <c r="K1463" s="152">
        <v>1</v>
      </c>
      <c r="L1463" s="152">
        <v>1</v>
      </c>
      <c r="M1463" s="152">
        <v>1</v>
      </c>
      <c r="N1463" s="422">
        <f t="shared" si="169"/>
        <v>1</v>
      </c>
      <c r="O1463" s="152">
        <v>1</v>
      </c>
      <c r="P1463" s="152">
        <v>1</v>
      </c>
      <c r="Q1463" s="152">
        <v>1</v>
      </c>
      <c r="R1463" s="152">
        <v>1</v>
      </c>
      <c r="S1463" s="152">
        <v>3.1899999999999998E-2</v>
      </c>
      <c r="T1463" s="152">
        <v>5.4800000000000001E-2</v>
      </c>
      <c r="U1463" s="477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4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5" t="s">
        <v>1860</v>
      </c>
      <c r="D1464" t="s">
        <v>148</v>
      </c>
      <c r="E1464" s="476">
        <v>1</v>
      </c>
      <c r="F1464" s="153">
        <v>5</v>
      </c>
      <c r="G1464" s="153">
        <v>0.21130815596654995</v>
      </c>
      <c r="H1464" s="153">
        <v>1</v>
      </c>
      <c r="I1464" s="422">
        <f t="shared" si="168"/>
        <v>1</v>
      </c>
      <c r="J1464" s="152">
        <v>1</v>
      </c>
      <c r="K1464" s="152">
        <v>1</v>
      </c>
      <c r="L1464" s="152">
        <v>1</v>
      </c>
      <c r="M1464" s="152">
        <v>1</v>
      </c>
      <c r="N1464" s="422">
        <f t="shared" si="169"/>
        <v>1</v>
      </c>
      <c r="O1464" s="152">
        <v>1</v>
      </c>
      <c r="P1464" s="152">
        <v>1</v>
      </c>
      <c r="Q1464" s="152">
        <v>1</v>
      </c>
      <c r="R1464" s="152">
        <v>1</v>
      </c>
      <c r="S1464" s="152">
        <v>3.7000000000000002E-3</v>
      </c>
      <c r="T1464" s="152">
        <v>0.05</v>
      </c>
      <c r="U1464" s="477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4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5" t="s">
        <v>1861</v>
      </c>
      <c r="D1465" t="s">
        <v>151</v>
      </c>
      <c r="E1465" s="476">
        <v>2</v>
      </c>
      <c r="F1465" s="153">
        <v>8</v>
      </c>
      <c r="G1465" s="153">
        <v>0</v>
      </c>
      <c r="H1465" s="153">
        <v>0.9</v>
      </c>
      <c r="I1465" s="422">
        <f t="shared" si="168"/>
        <v>1</v>
      </c>
      <c r="J1465" s="152">
        <v>1</v>
      </c>
      <c r="K1465" s="152">
        <v>1</v>
      </c>
      <c r="L1465" s="152">
        <v>1</v>
      </c>
      <c r="M1465" s="152">
        <v>1</v>
      </c>
      <c r="N1465" s="422">
        <f t="shared" si="169"/>
        <v>1</v>
      </c>
      <c r="O1465" s="152">
        <v>1</v>
      </c>
      <c r="P1465" s="152">
        <v>1</v>
      </c>
      <c r="Q1465" s="152">
        <v>1</v>
      </c>
      <c r="R1465" s="152">
        <v>1</v>
      </c>
      <c r="S1465" s="152">
        <v>0.02</v>
      </c>
      <c r="T1465" s="152">
        <v>0.03</v>
      </c>
      <c r="U1465" s="477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4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5" t="s">
        <v>1862</v>
      </c>
      <c r="D1466" t="s">
        <v>148</v>
      </c>
      <c r="E1466" s="134">
        <v>1</v>
      </c>
      <c r="F1466" s="153">
        <v>41.4</v>
      </c>
      <c r="G1466" s="153">
        <v>0</v>
      </c>
      <c r="H1466" s="153">
        <v>0.93</v>
      </c>
      <c r="I1466" s="422">
        <f t="shared" si="168"/>
        <v>1</v>
      </c>
      <c r="J1466" s="152">
        <v>1</v>
      </c>
      <c r="K1466" s="152">
        <v>1</v>
      </c>
      <c r="L1466" s="152">
        <v>1</v>
      </c>
      <c r="M1466" s="152">
        <v>1</v>
      </c>
      <c r="N1466" s="422">
        <f t="shared" si="169"/>
        <v>1</v>
      </c>
      <c r="O1466" s="152">
        <v>1</v>
      </c>
      <c r="P1466" s="152">
        <v>1</v>
      </c>
      <c r="Q1466" s="152">
        <v>1</v>
      </c>
      <c r="R1466" s="152">
        <v>1</v>
      </c>
      <c r="S1466" s="152">
        <v>0.01</v>
      </c>
      <c r="T1466" s="152">
        <v>0.16200000000000001</v>
      </c>
      <c r="U1466" s="477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4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5" t="s">
        <v>1863</v>
      </c>
      <c r="D1467" t="s">
        <v>156</v>
      </c>
      <c r="E1467" s="134">
        <v>4</v>
      </c>
      <c r="F1467" s="153">
        <v>254.8</v>
      </c>
      <c r="G1467" s="153">
        <v>0.99996075353218206</v>
      </c>
      <c r="H1467" s="153">
        <v>1</v>
      </c>
      <c r="I1467" s="422">
        <f t="shared" si="168"/>
        <v>1</v>
      </c>
      <c r="J1467" s="152">
        <v>1</v>
      </c>
      <c r="K1467" s="152">
        <v>1</v>
      </c>
      <c r="L1467" s="152">
        <v>1</v>
      </c>
      <c r="M1467" s="152">
        <v>1</v>
      </c>
      <c r="N1467" s="422">
        <f t="shared" si="169"/>
        <v>1</v>
      </c>
      <c r="O1467" s="152">
        <v>1</v>
      </c>
      <c r="P1467" s="152">
        <v>1</v>
      </c>
      <c r="Q1467" s="152">
        <v>1</v>
      </c>
      <c r="R1467" s="152">
        <v>1</v>
      </c>
      <c r="S1467" s="152">
        <v>0</v>
      </c>
      <c r="T1467" s="152">
        <v>0</v>
      </c>
      <c r="U1467" s="477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4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5" t="s">
        <v>1864</v>
      </c>
      <c r="D1468" t="s">
        <v>154</v>
      </c>
      <c r="E1468" s="134">
        <v>3</v>
      </c>
      <c r="F1468" s="153">
        <v>30</v>
      </c>
      <c r="G1468" s="153">
        <v>0</v>
      </c>
      <c r="H1468" s="153">
        <v>1</v>
      </c>
      <c r="I1468" s="422">
        <f t="shared" si="168"/>
        <v>1</v>
      </c>
      <c r="J1468" s="152">
        <v>1</v>
      </c>
      <c r="K1468" s="152">
        <v>1</v>
      </c>
      <c r="L1468" s="152">
        <v>1</v>
      </c>
      <c r="M1468" s="152">
        <v>1</v>
      </c>
      <c r="N1468" s="422">
        <f t="shared" si="169"/>
        <v>1</v>
      </c>
      <c r="O1468" s="152">
        <v>1</v>
      </c>
      <c r="P1468" s="152">
        <v>1</v>
      </c>
      <c r="Q1468" s="152">
        <v>1</v>
      </c>
      <c r="R1468" s="152">
        <v>1</v>
      </c>
      <c r="S1468" s="152">
        <v>1.4999999999999999E-2</v>
      </c>
      <c r="T1468" s="152">
        <v>0.03</v>
      </c>
      <c r="U1468" s="477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4" t="s">
        <v>23</v>
      </c>
    </row>
    <row r="1469" spans="1:27" ht="14.45" hidden="1">
      <c r="A1469">
        <v>10001</v>
      </c>
      <c r="B1469">
        <v>10001</v>
      </c>
      <c r="C1469" s="475" t="s">
        <v>1017</v>
      </c>
      <c r="D1469" t="s">
        <v>154</v>
      </c>
      <c r="E1469" s="476">
        <v>3</v>
      </c>
      <c r="F1469" s="470">
        <v>10</v>
      </c>
      <c r="G1469">
        <v>1</v>
      </c>
      <c r="H1469">
        <v>1</v>
      </c>
      <c r="I1469" s="471">
        <v>0.47039166666666665</v>
      </c>
      <c r="J1469" s="472">
        <v>0.36503333333333332</v>
      </c>
      <c r="K1469" s="472">
        <v>0.44336666666666663</v>
      </c>
      <c r="L1469" s="472">
        <v>0.58906666666666663</v>
      </c>
      <c r="M1469" s="472">
        <v>0.48410000000000003</v>
      </c>
      <c r="N1469" s="471">
        <v>0.47039166666666665</v>
      </c>
      <c r="O1469" s="472">
        <v>0.36503333333333332</v>
      </c>
      <c r="P1469" s="472">
        <v>0.44336666666666663</v>
      </c>
      <c r="Q1469" s="472">
        <v>0.58906666666666663</v>
      </c>
      <c r="R1469" s="472">
        <v>0.48410000000000003</v>
      </c>
      <c r="S1469" s="152">
        <v>0.01</v>
      </c>
      <c r="T1469" s="152">
        <v>0.02</v>
      </c>
      <c r="U1469" s="477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4" t="s">
        <v>24</v>
      </c>
    </row>
    <row r="1470" spans="1:27" ht="14.45" hidden="1">
      <c r="A1470">
        <v>10002</v>
      </c>
      <c r="B1470">
        <v>10002</v>
      </c>
      <c r="C1470" s="475" t="s">
        <v>1023</v>
      </c>
      <c r="D1470" t="s">
        <v>154</v>
      </c>
      <c r="E1470" s="476">
        <v>3</v>
      </c>
      <c r="F1470" s="470">
        <v>30</v>
      </c>
      <c r="G1470">
        <v>1</v>
      </c>
      <c r="H1470">
        <v>1</v>
      </c>
      <c r="I1470" s="471">
        <v>0.47039166666666665</v>
      </c>
      <c r="J1470" s="472">
        <v>0.36503333333333332</v>
      </c>
      <c r="K1470" s="472">
        <v>0.44336666666666663</v>
      </c>
      <c r="L1470" s="472">
        <v>0.58906666666666663</v>
      </c>
      <c r="M1470" s="472">
        <v>0.48410000000000003</v>
      </c>
      <c r="N1470" s="471">
        <v>0.47039166666666665</v>
      </c>
      <c r="O1470" s="472">
        <v>0.36503333333333332</v>
      </c>
      <c r="P1470" s="472">
        <v>0.44336666666666663</v>
      </c>
      <c r="Q1470" s="472">
        <v>0.58906666666666663</v>
      </c>
      <c r="R1470" s="472">
        <v>0.48410000000000003</v>
      </c>
      <c r="S1470" s="152">
        <v>0.01</v>
      </c>
      <c r="T1470" s="152">
        <v>0.02</v>
      </c>
      <c r="U1470" s="477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4" t="s">
        <v>24</v>
      </c>
    </row>
    <row r="1471" spans="1:27" ht="14.45" hidden="1">
      <c r="A1471">
        <v>10003</v>
      </c>
      <c r="B1471">
        <v>10003</v>
      </c>
      <c r="C1471" s="475" t="s">
        <v>1865</v>
      </c>
      <c r="D1471" s="598" t="s">
        <v>1866</v>
      </c>
      <c r="E1471" s="476">
        <v>3</v>
      </c>
      <c r="F1471" s="470">
        <v>30</v>
      </c>
      <c r="G1471">
        <v>1</v>
      </c>
      <c r="H1471">
        <v>1</v>
      </c>
      <c r="I1471" s="471">
        <v>0.47039166666666665</v>
      </c>
      <c r="J1471" s="472">
        <v>0.36503333333333332</v>
      </c>
      <c r="K1471" s="472">
        <v>0.44336666666666663</v>
      </c>
      <c r="L1471" s="472">
        <v>0.58906666666666663</v>
      </c>
      <c r="M1471" s="472">
        <v>0.48410000000000003</v>
      </c>
      <c r="N1471" s="471">
        <v>0.47039166666666665</v>
      </c>
      <c r="O1471" s="472">
        <v>0.36503333333333332</v>
      </c>
      <c r="P1471" s="472">
        <v>0.44336666666666663</v>
      </c>
      <c r="Q1471" s="472">
        <v>0.58906666666666663</v>
      </c>
      <c r="R1471" s="472">
        <v>0.48410000000000003</v>
      </c>
      <c r="S1471" s="152">
        <v>0.01</v>
      </c>
      <c r="T1471" s="152">
        <v>0.02</v>
      </c>
      <c r="U1471" s="477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4" t="s">
        <v>24</v>
      </c>
    </row>
    <row r="1472" spans="1:27" ht="14.45" hidden="1">
      <c r="A1472">
        <v>10004</v>
      </c>
      <c r="B1472">
        <v>10004</v>
      </c>
      <c r="C1472" s="475" t="s">
        <v>1867</v>
      </c>
      <c r="D1472" s="598" t="s">
        <v>1866</v>
      </c>
      <c r="E1472" s="476">
        <v>3</v>
      </c>
      <c r="F1472" s="470">
        <v>30</v>
      </c>
      <c r="G1472">
        <v>1</v>
      </c>
      <c r="H1472">
        <v>1</v>
      </c>
      <c r="I1472" s="471">
        <v>0.47039166666666665</v>
      </c>
      <c r="J1472" s="472">
        <v>0.36503333333333332</v>
      </c>
      <c r="K1472" s="472">
        <v>0.44336666666666663</v>
      </c>
      <c r="L1472" s="472">
        <v>0.58906666666666663</v>
      </c>
      <c r="M1472" s="472">
        <v>0.48410000000000003</v>
      </c>
      <c r="N1472" s="471">
        <v>0.47039166666666665</v>
      </c>
      <c r="O1472" s="472">
        <v>0.36503333333333332</v>
      </c>
      <c r="P1472" s="472">
        <v>0.44336666666666663</v>
      </c>
      <c r="Q1472" s="472">
        <v>0.58906666666666663</v>
      </c>
      <c r="R1472" s="472">
        <v>0.48410000000000003</v>
      </c>
      <c r="S1472" s="152">
        <v>0.01</v>
      </c>
      <c r="T1472" s="152">
        <v>0.02</v>
      </c>
      <c r="U1472" s="477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4" t="s">
        <v>24</v>
      </c>
    </row>
    <row r="1473" spans="1:27" ht="14.45" hidden="1">
      <c r="A1473">
        <v>10005</v>
      </c>
      <c r="B1473">
        <v>10005</v>
      </c>
      <c r="C1473" s="475" t="s">
        <v>1868</v>
      </c>
      <c r="D1473" s="598" t="s">
        <v>1866</v>
      </c>
      <c r="E1473" s="476">
        <v>3</v>
      </c>
      <c r="F1473" s="470">
        <v>30</v>
      </c>
      <c r="G1473">
        <v>1</v>
      </c>
      <c r="H1473">
        <v>1</v>
      </c>
      <c r="I1473" s="471">
        <v>0.47039166666666665</v>
      </c>
      <c r="J1473" s="472">
        <v>0.36503333333333332</v>
      </c>
      <c r="K1473" s="472">
        <v>0.44336666666666663</v>
      </c>
      <c r="L1473" s="472">
        <v>0.58906666666666663</v>
      </c>
      <c r="M1473" s="472">
        <v>0.48410000000000003</v>
      </c>
      <c r="N1473" s="471">
        <v>0.47039166666666665</v>
      </c>
      <c r="O1473" s="472">
        <v>0.36503333333333332</v>
      </c>
      <c r="P1473" s="472">
        <v>0.44336666666666663</v>
      </c>
      <c r="Q1473" s="472">
        <v>0.58906666666666663</v>
      </c>
      <c r="R1473" s="472">
        <v>0.48410000000000003</v>
      </c>
      <c r="S1473" s="152">
        <v>0.01</v>
      </c>
      <c r="T1473" s="152">
        <v>0.02</v>
      </c>
      <c r="U1473" s="477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4" t="s">
        <v>24</v>
      </c>
    </row>
    <row r="1474" spans="1:27" ht="14.45" hidden="1">
      <c r="A1474">
        <v>10006</v>
      </c>
      <c r="B1474">
        <v>10006</v>
      </c>
      <c r="C1474" s="475" t="s">
        <v>1869</v>
      </c>
      <c r="D1474" s="598" t="s">
        <v>1866</v>
      </c>
      <c r="E1474" s="476">
        <v>3</v>
      </c>
      <c r="F1474" s="153">
        <v>30</v>
      </c>
      <c r="G1474">
        <v>1</v>
      </c>
      <c r="H1474">
        <v>1</v>
      </c>
      <c r="I1474" s="471">
        <v>0.47039166666666665</v>
      </c>
      <c r="J1474" s="472">
        <v>0.36503333333333332</v>
      </c>
      <c r="K1474" s="472">
        <v>0.44336666666666663</v>
      </c>
      <c r="L1474" s="472">
        <v>0.58906666666666663</v>
      </c>
      <c r="M1474" s="472">
        <v>0.48410000000000003</v>
      </c>
      <c r="N1474" s="471">
        <v>0.47039166666666665</v>
      </c>
      <c r="O1474" s="472">
        <v>0.36503333333333332</v>
      </c>
      <c r="P1474" s="472">
        <v>0.44336666666666663</v>
      </c>
      <c r="Q1474" s="472">
        <v>0.58906666666666663</v>
      </c>
      <c r="R1474" s="472">
        <v>0.48410000000000003</v>
      </c>
      <c r="S1474" s="152">
        <v>0.01</v>
      </c>
      <c r="T1474" s="152">
        <v>0.02</v>
      </c>
      <c r="U1474" s="477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4" t="s">
        <v>24</v>
      </c>
    </row>
    <row r="1475" spans="1:27" ht="14.45" hidden="1">
      <c r="A1475">
        <v>10007</v>
      </c>
      <c r="B1475">
        <v>10007</v>
      </c>
      <c r="C1475" s="475" t="s">
        <v>1870</v>
      </c>
      <c r="D1475" s="598" t="s">
        <v>1866</v>
      </c>
      <c r="E1475" s="476">
        <v>3</v>
      </c>
      <c r="F1475" s="470">
        <v>30</v>
      </c>
      <c r="G1475">
        <v>1</v>
      </c>
      <c r="H1475">
        <v>1</v>
      </c>
      <c r="I1475" s="471">
        <v>0.47039166666666665</v>
      </c>
      <c r="J1475" s="472">
        <v>0.36503333333333332</v>
      </c>
      <c r="K1475" s="472">
        <v>0.44336666666666663</v>
      </c>
      <c r="L1475" s="472">
        <v>0.58906666666666663</v>
      </c>
      <c r="M1475" s="472">
        <v>0.48410000000000003</v>
      </c>
      <c r="N1475" s="471">
        <v>0.47039166666666665</v>
      </c>
      <c r="O1475" s="472">
        <v>0.36503333333333332</v>
      </c>
      <c r="P1475" s="472">
        <v>0.44336666666666663</v>
      </c>
      <c r="Q1475" s="472">
        <v>0.58906666666666663</v>
      </c>
      <c r="R1475" s="472">
        <v>0.48410000000000003</v>
      </c>
      <c r="S1475" s="152">
        <v>0.01</v>
      </c>
      <c r="T1475" s="152">
        <v>0.02</v>
      </c>
      <c r="U1475" s="477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4" t="s">
        <v>24</v>
      </c>
    </row>
    <row r="1476" spans="1:27" ht="14.45" hidden="1">
      <c r="A1476">
        <v>10008</v>
      </c>
      <c r="B1476">
        <v>10008</v>
      </c>
      <c r="C1476" s="475" t="s">
        <v>1871</v>
      </c>
      <c r="D1476" s="598" t="s">
        <v>1866</v>
      </c>
      <c r="E1476" s="476">
        <v>3</v>
      </c>
      <c r="F1476" s="470">
        <v>30</v>
      </c>
      <c r="G1476">
        <v>1</v>
      </c>
      <c r="H1476">
        <v>1</v>
      </c>
      <c r="I1476" s="471">
        <v>0.47039166666666665</v>
      </c>
      <c r="J1476" s="472">
        <v>0.36503333333333332</v>
      </c>
      <c r="K1476" s="472">
        <v>0.44336666666666663</v>
      </c>
      <c r="L1476" s="472">
        <v>0.58906666666666663</v>
      </c>
      <c r="M1476" s="472">
        <v>0.48410000000000003</v>
      </c>
      <c r="N1476" s="471">
        <v>0.47039166666666665</v>
      </c>
      <c r="O1476" s="472">
        <v>0.36503333333333332</v>
      </c>
      <c r="P1476" s="472">
        <v>0.44336666666666663</v>
      </c>
      <c r="Q1476" s="472">
        <v>0.58906666666666663</v>
      </c>
      <c r="R1476" s="472">
        <v>0.48410000000000003</v>
      </c>
      <c r="S1476" s="152">
        <v>0.01</v>
      </c>
      <c r="T1476" s="152">
        <v>0.02</v>
      </c>
      <c r="U1476" s="477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4" t="s">
        <v>24</v>
      </c>
    </row>
    <row r="1477" spans="1:27" ht="14.45" hidden="1">
      <c r="A1477">
        <v>10009</v>
      </c>
      <c r="B1477">
        <v>10009</v>
      </c>
      <c r="C1477" s="475" t="s">
        <v>1448</v>
      </c>
      <c r="D1477" s="598" t="s">
        <v>1866</v>
      </c>
      <c r="E1477" s="476">
        <v>3</v>
      </c>
      <c r="F1477" s="470">
        <v>28</v>
      </c>
      <c r="G1477">
        <v>1</v>
      </c>
      <c r="H1477">
        <v>1</v>
      </c>
      <c r="I1477" s="471">
        <v>0.47039166666666665</v>
      </c>
      <c r="J1477" s="472">
        <v>0.36503333333333332</v>
      </c>
      <c r="K1477" s="472">
        <v>0.44336666666666663</v>
      </c>
      <c r="L1477" s="472">
        <v>0.58906666666666663</v>
      </c>
      <c r="M1477" s="472">
        <v>0.48410000000000003</v>
      </c>
      <c r="N1477" s="471">
        <v>0.47039166666666665</v>
      </c>
      <c r="O1477" s="472">
        <v>0.36503333333333332</v>
      </c>
      <c r="P1477" s="472">
        <v>0.44336666666666663</v>
      </c>
      <c r="Q1477" s="472">
        <v>0.58906666666666663</v>
      </c>
      <c r="R1477" s="472">
        <v>0.48410000000000003</v>
      </c>
      <c r="S1477" s="152">
        <v>0.01</v>
      </c>
      <c r="T1477" s="152">
        <v>0.02</v>
      </c>
      <c r="U1477" s="477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4" t="s">
        <v>24</v>
      </c>
    </row>
    <row r="1478" spans="1:27" ht="14.45" hidden="1">
      <c r="A1478">
        <v>10010</v>
      </c>
      <c r="B1478">
        <v>10010</v>
      </c>
      <c r="C1478" s="475" t="s">
        <v>1449</v>
      </c>
      <c r="D1478" s="598" t="s">
        <v>1866</v>
      </c>
      <c r="E1478" s="476">
        <v>3</v>
      </c>
      <c r="F1478" s="470">
        <v>28</v>
      </c>
      <c r="G1478">
        <v>1</v>
      </c>
      <c r="H1478">
        <v>1</v>
      </c>
      <c r="I1478" s="471">
        <v>0.47039166666666665</v>
      </c>
      <c r="J1478" s="472">
        <v>0.36503333333333332</v>
      </c>
      <c r="K1478" s="472">
        <v>0.44336666666666663</v>
      </c>
      <c r="L1478" s="472">
        <v>0.58906666666666663</v>
      </c>
      <c r="M1478" s="472">
        <v>0.48410000000000003</v>
      </c>
      <c r="N1478" s="471">
        <v>0.47039166666666665</v>
      </c>
      <c r="O1478" s="472">
        <v>0.36503333333333332</v>
      </c>
      <c r="P1478" s="472">
        <v>0.44336666666666663</v>
      </c>
      <c r="Q1478" s="472">
        <v>0.58906666666666663</v>
      </c>
      <c r="R1478" s="472">
        <v>0.48410000000000003</v>
      </c>
      <c r="S1478" s="152">
        <v>0.01</v>
      </c>
      <c r="T1478" s="152">
        <v>0.02</v>
      </c>
      <c r="U1478" s="477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4" t="s">
        <v>24</v>
      </c>
    </row>
    <row r="1479" spans="1:27" ht="14.45" hidden="1">
      <c r="A1479">
        <v>10011</v>
      </c>
      <c r="B1479">
        <v>10011</v>
      </c>
      <c r="C1479" s="475" t="s">
        <v>1017</v>
      </c>
      <c r="D1479" s="598" t="s">
        <v>1866</v>
      </c>
      <c r="E1479" s="476">
        <v>3</v>
      </c>
      <c r="F1479" s="153">
        <v>4</v>
      </c>
      <c r="G1479">
        <v>1</v>
      </c>
      <c r="H1479">
        <v>1</v>
      </c>
      <c r="I1479" s="471">
        <v>0.47039166666666665</v>
      </c>
      <c r="J1479" s="472">
        <v>0.36503333333333332</v>
      </c>
      <c r="K1479" s="472">
        <v>0.44336666666666663</v>
      </c>
      <c r="L1479" s="472">
        <v>0.58906666666666663</v>
      </c>
      <c r="M1479" s="472">
        <v>0.48410000000000003</v>
      </c>
      <c r="N1479" s="471">
        <v>0.47039166666666665</v>
      </c>
      <c r="O1479" s="472">
        <v>0.36503333333333332</v>
      </c>
      <c r="P1479" s="472">
        <v>0.44336666666666663</v>
      </c>
      <c r="Q1479" s="472">
        <v>0.58906666666666663</v>
      </c>
      <c r="R1479" s="472">
        <v>0.48410000000000003</v>
      </c>
      <c r="S1479" s="152">
        <v>0.01</v>
      </c>
      <c r="T1479" s="152">
        <v>0.02</v>
      </c>
      <c r="U1479" s="477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4" t="s">
        <v>24</v>
      </c>
    </row>
    <row r="1480" spans="1:27" ht="14.45" hidden="1">
      <c r="A1480">
        <v>10012</v>
      </c>
      <c r="B1480">
        <v>10012</v>
      </c>
      <c r="C1480" s="475" t="s">
        <v>1872</v>
      </c>
      <c r="D1480" s="598" t="s">
        <v>1866</v>
      </c>
      <c r="E1480" s="476">
        <v>3</v>
      </c>
      <c r="F1480" s="470">
        <v>6</v>
      </c>
      <c r="G1480">
        <v>1</v>
      </c>
      <c r="H1480">
        <v>1</v>
      </c>
      <c r="I1480" s="471">
        <v>0.47039166666666665</v>
      </c>
      <c r="J1480" s="472">
        <v>0.36503333333333332</v>
      </c>
      <c r="K1480" s="472">
        <v>0.44336666666666663</v>
      </c>
      <c r="L1480" s="472">
        <v>0.58906666666666663</v>
      </c>
      <c r="M1480" s="472">
        <v>0.48410000000000003</v>
      </c>
      <c r="N1480" s="471">
        <v>0.47039166666666665</v>
      </c>
      <c r="O1480" s="472">
        <v>0.36503333333333332</v>
      </c>
      <c r="P1480" s="472">
        <v>0.44336666666666663</v>
      </c>
      <c r="Q1480" s="472">
        <v>0.58906666666666663</v>
      </c>
      <c r="R1480" s="472">
        <v>0.48410000000000003</v>
      </c>
      <c r="S1480" s="152">
        <v>0.01</v>
      </c>
      <c r="T1480" s="152">
        <v>0.02</v>
      </c>
      <c r="U1480" s="477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4" t="s">
        <v>24</v>
      </c>
    </row>
    <row r="1481" spans="1:27" ht="14.45" hidden="1">
      <c r="A1481">
        <v>10013</v>
      </c>
      <c r="B1481">
        <v>10013</v>
      </c>
      <c r="C1481" s="475" t="s">
        <v>1873</v>
      </c>
      <c r="D1481" s="598" t="s">
        <v>1866</v>
      </c>
      <c r="E1481" s="476">
        <v>3</v>
      </c>
      <c r="F1481" s="470">
        <v>9</v>
      </c>
      <c r="G1481">
        <v>1</v>
      </c>
      <c r="H1481">
        <v>1</v>
      </c>
      <c r="I1481" s="471">
        <v>0.47039166666666665</v>
      </c>
      <c r="J1481" s="472">
        <v>0.36503333333333332</v>
      </c>
      <c r="K1481" s="472">
        <v>0.44336666666666663</v>
      </c>
      <c r="L1481" s="472">
        <v>0.58906666666666663</v>
      </c>
      <c r="M1481" s="472">
        <v>0.48410000000000003</v>
      </c>
      <c r="N1481" s="471">
        <v>0.47039166666666665</v>
      </c>
      <c r="O1481" s="472">
        <v>0.36503333333333332</v>
      </c>
      <c r="P1481" s="472">
        <v>0.44336666666666663</v>
      </c>
      <c r="Q1481" s="472">
        <v>0.58906666666666663</v>
      </c>
      <c r="R1481" s="472">
        <v>0.48410000000000003</v>
      </c>
      <c r="S1481" s="152">
        <v>0.01</v>
      </c>
      <c r="T1481" s="152">
        <v>0.02</v>
      </c>
      <c r="U1481" s="477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4" t="s">
        <v>24</v>
      </c>
    </row>
    <row r="1482" spans="1:27" ht="14.45" hidden="1">
      <c r="A1482">
        <v>10014</v>
      </c>
      <c r="B1482">
        <v>10014</v>
      </c>
      <c r="C1482" s="475" t="s">
        <v>1874</v>
      </c>
      <c r="D1482" s="598" t="s">
        <v>1866</v>
      </c>
      <c r="E1482" s="476">
        <v>3</v>
      </c>
      <c r="F1482" s="470">
        <v>9</v>
      </c>
      <c r="G1482">
        <v>1</v>
      </c>
      <c r="H1482">
        <v>1</v>
      </c>
      <c r="I1482" s="471">
        <v>0.47039166666666665</v>
      </c>
      <c r="J1482" s="472">
        <v>0.36503333333333332</v>
      </c>
      <c r="K1482" s="472">
        <v>0.44336666666666663</v>
      </c>
      <c r="L1482" s="472">
        <v>0.58906666666666663</v>
      </c>
      <c r="M1482" s="472">
        <v>0.48410000000000003</v>
      </c>
      <c r="N1482" s="471">
        <v>0.47039166666666665</v>
      </c>
      <c r="O1482" s="472">
        <v>0.36503333333333332</v>
      </c>
      <c r="P1482" s="472">
        <v>0.44336666666666663</v>
      </c>
      <c r="Q1482" s="472">
        <v>0.58906666666666663</v>
      </c>
      <c r="R1482" s="472">
        <v>0.48410000000000003</v>
      </c>
      <c r="S1482" s="152">
        <v>0.01</v>
      </c>
      <c r="T1482" s="152">
        <v>0.02</v>
      </c>
      <c r="U1482" s="477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4" t="s">
        <v>24</v>
      </c>
    </row>
    <row r="1483" spans="1:27" ht="14.45" hidden="1">
      <c r="A1483">
        <v>10015</v>
      </c>
      <c r="B1483">
        <v>10015</v>
      </c>
      <c r="C1483" s="475" t="s">
        <v>1875</v>
      </c>
      <c r="D1483" s="598" t="s">
        <v>1866</v>
      </c>
      <c r="E1483" s="476">
        <v>3</v>
      </c>
      <c r="F1483" s="470">
        <v>30</v>
      </c>
      <c r="G1483">
        <v>1</v>
      </c>
      <c r="H1483">
        <v>1</v>
      </c>
      <c r="I1483" s="471">
        <v>0.47039166666666665</v>
      </c>
      <c r="J1483" s="472">
        <v>0.36503333333333332</v>
      </c>
      <c r="K1483" s="472">
        <v>0.44336666666666663</v>
      </c>
      <c r="L1483" s="472">
        <v>0.58906666666666663</v>
      </c>
      <c r="M1483" s="472">
        <v>0.48410000000000003</v>
      </c>
      <c r="N1483" s="471">
        <v>0.47039166666666665</v>
      </c>
      <c r="O1483" s="472">
        <v>0.36503333333333332</v>
      </c>
      <c r="P1483" s="472">
        <v>0.44336666666666663</v>
      </c>
      <c r="Q1483" s="472">
        <v>0.58906666666666663</v>
      </c>
      <c r="R1483" s="472">
        <v>0.48410000000000003</v>
      </c>
      <c r="S1483" s="152">
        <v>0.01</v>
      </c>
      <c r="T1483" s="152">
        <v>0.02</v>
      </c>
      <c r="U1483" s="477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4" t="s">
        <v>24</v>
      </c>
    </row>
    <row r="1484" spans="1:27" ht="14.45" hidden="1">
      <c r="A1484">
        <v>10016</v>
      </c>
      <c r="B1484">
        <v>10016</v>
      </c>
      <c r="C1484" s="475" t="s">
        <v>1876</v>
      </c>
      <c r="D1484" s="598" t="s">
        <v>1866</v>
      </c>
      <c r="E1484" s="476">
        <v>3</v>
      </c>
      <c r="F1484" s="153">
        <v>30</v>
      </c>
      <c r="G1484">
        <v>1</v>
      </c>
      <c r="H1484">
        <v>1</v>
      </c>
      <c r="I1484" s="471">
        <v>0.47039166666666665</v>
      </c>
      <c r="J1484" s="472">
        <v>0.36503333333333332</v>
      </c>
      <c r="K1484" s="472">
        <v>0.44336666666666663</v>
      </c>
      <c r="L1484" s="472">
        <v>0.58906666666666663</v>
      </c>
      <c r="M1484" s="472">
        <v>0.48410000000000003</v>
      </c>
      <c r="N1484" s="471">
        <v>0.47039166666666665</v>
      </c>
      <c r="O1484" s="472">
        <v>0.36503333333333332</v>
      </c>
      <c r="P1484" s="472">
        <v>0.44336666666666663</v>
      </c>
      <c r="Q1484" s="472">
        <v>0.58906666666666663</v>
      </c>
      <c r="R1484" s="472">
        <v>0.48410000000000003</v>
      </c>
      <c r="S1484" s="152">
        <v>0.01</v>
      </c>
      <c r="T1484" s="152">
        <v>0.02</v>
      </c>
      <c r="U1484" s="477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4" t="s">
        <v>24</v>
      </c>
    </row>
    <row r="1485" spans="1:27" ht="14.45" hidden="1">
      <c r="A1485">
        <v>10017</v>
      </c>
      <c r="B1485">
        <v>10017</v>
      </c>
      <c r="C1485" s="475" t="s">
        <v>1266</v>
      </c>
      <c r="D1485" s="598" t="s">
        <v>1866</v>
      </c>
      <c r="E1485" s="476">
        <v>3</v>
      </c>
      <c r="F1485" s="470">
        <v>23</v>
      </c>
      <c r="G1485">
        <v>1</v>
      </c>
      <c r="H1485">
        <v>1</v>
      </c>
      <c r="I1485" s="471">
        <v>0.47039166666666665</v>
      </c>
      <c r="J1485" s="472">
        <v>0.36503333333333332</v>
      </c>
      <c r="K1485" s="472">
        <v>0.44336666666666663</v>
      </c>
      <c r="L1485" s="472">
        <v>0.58906666666666663</v>
      </c>
      <c r="M1485" s="472">
        <v>0.48410000000000003</v>
      </c>
      <c r="N1485" s="471">
        <v>0.47039166666666665</v>
      </c>
      <c r="O1485" s="472">
        <v>0.36503333333333332</v>
      </c>
      <c r="P1485" s="472">
        <v>0.44336666666666663</v>
      </c>
      <c r="Q1485" s="472">
        <v>0.58906666666666663</v>
      </c>
      <c r="R1485" s="472">
        <v>0.48410000000000003</v>
      </c>
      <c r="S1485" s="152">
        <v>0.01</v>
      </c>
      <c r="T1485" s="152">
        <v>0.02</v>
      </c>
      <c r="U1485" s="477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4" t="s">
        <v>24</v>
      </c>
    </row>
    <row r="1486" spans="1:27" ht="14.45" hidden="1">
      <c r="A1486">
        <v>10018</v>
      </c>
      <c r="B1486">
        <v>10018</v>
      </c>
      <c r="C1486" s="475" t="s">
        <v>1267</v>
      </c>
      <c r="D1486" s="598" t="s">
        <v>1866</v>
      </c>
      <c r="E1486" s="476">
        <v>3</v>
      </c>
      <c r="F1486" s="470">
        <v>21</v>
      </c>
      <c r="G1486">
        <v>1</v>
      </c>
      <c r="H1486">
        <v>1</v>
      </c>
      <c r="I1486" s="471">
        <v>0.47039166666666665</v>
      </c>
      <c r="J1486" s="472">
        <v>0.36503333333333332</v>
      </c>
      <c r="K1486" s="472">
        <v>0.44336666666666663</v>
      </c>
      <c r="L1486" s="472">
        <v>0.58906666666666663</v>
      </c>
      <c r="M1486" s="472">
        <v>0.48410000000000003</v>
      </c>
      <c r="N1486" s="471">
        <v>0.47039166666666665</v>
      </c>
      <c r="O1486" s="472">
        <v>0.36503333333333332</v>
      </c>
      <c r="P1486" s="472">
        <v>0.44336666666666663</v>
      </c>
      <c r="Q1486" s="472">
        <v>0.58906666666666663</v>
      </c>
      <c r="R1486" s="472">
        <v>0.48410000000000003</v>
      </c>
      <c r="S1486" s="152">
        <v>0.01</v>
      </c>
      <c r="T1486" s="152">
        <v>0.02</v>
      </c>
      <c r="U1486" s="477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4" t="s">
        <v>24</v>
      </c>
    </row>
    <row r="1487" spans="1:27" ht="14.45" hidden="1">
      <c r="A1487">
        <v>10019</v>
      </c>
      <c r="B1487">
        <v>10019</v>
      </c>
      <c r="C1487" s="475" t="s">
        <v>1287</v>
      </c>
      <c r="D1487" s="598" t="s">
        <v>1866</v>
      </c>
      <c r="E1487" s="476">
        <v>3</v>
      </c>
      <c r="F1487" s="470">
        <v>27</v>
      </c>
      <c r="G1487">
        <v>1</v>
      </c>
      <c r="H1487">
        <v>1</v>
      </c>
      <c r="I1487" s="471">
        <v>0.47039166666666665</v>
      </c>
      <c r="J1487" s="472">
        <v>0.36503333333333332</v>
      </c>
      <c r="K1487" s="472">
        <v>0.44336666666666663</v>
      </c>
      <c r="L1487" s="472">
        <v>0.58906666666666663</v>
      </c>
      <c r="M1487" s="472">
        <v>0.48410000000000003</v>
      </c>
      <c r="N1487" s="471">
        <v>0.47039166666666665</v>
      </c>
      <c r="O1487" s="472">
        <v>0.36503333333333332</v>
      </c>
      <c r="P1487" s="472">
        <v>0.44336666666666663</v>
      </c>
      <c r="Q1487" s="472">
        <v>0.58906666666666663</v>
      </c>
      <c r="R1487" s="472">
        <v>0.48410000000000003</v>
      </c>
      <c r="S1487" s="152">
        <v>0.01</v>
      </c>
      <c r="T1487" s="152">
        <v>0.02</v>
      </c>
      <c r="U1487" s="477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4" t="s">
        <v>24</v>
      </c>
    </row>
    <row r="1488" spans="1:27" ht="14.45" hidden="1">
      <c r="A1488">
        <v>10020</v>
      </c>
      <c r="B1488">
        <v>10020</v>
      </c>
      <c r="C1488" s="475" t="s">
        <v>1288</v>
      </c>
      <c r="D1488" s="598" t="s">
        <v>1866</v>
      </c>
      <c r="E1488" s="476">
        <v>3</v>
      </c>
      <c r="F1488" s="470">
        <v>27</v>
      </c>
      <c r="G1488">
        <v>1</v>
      </c>
      <c r="H1488">
        <v>1</v>
      </c>
      <c r="I1488" s="471">
        <v>0.47039166666666665</v>
      </c>
      <c r="J1488" s="472">
        <v>0.36503333333333332</v>
      </c>
      <c r="K1488" s="472">
        <v>0.44336666666666663</v>
      </c>
      <c r="L1488" s="472">
        <v>0.58906666666666663</v>
      </c>
      <c r="M1488" s="472">
        <v>0.48410000000000003</v>
      </c>
      <c r="N1488" s="471">
        <v>0.47039166666666665</v>
      </c>
      <c r="O1488" s="472">
        <v>0.36503333333333332</v>
      </c>
      <c r="P1488" s="472">
        <v>0.44336666666666663</v>
      </c>
      <c r="Q1488" s="472">
        <v>0.58906666666666663</v>
      </c>
      <c r="R1488" s="472">
        <v>0.48410000000000003</v>
      </c>
      <c r="S1488" s="152">
        <v>0.01</v>
      </c>
      <c r="T1488" s="152">
        <v>0.02</v>
      </c>
      <c r="U1488" s="477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4" t="s">
        <v>24</v>
      </c>
    </row>
    <row r="1489" spans="1:27" ht="14.45" hidden="1">
      <c r="A1489">
        <v>10021</v>
      </c>
      <c r="B1489">
        <v>10021</v>
      </c>
      <c r="C1489" s="475" t="s">
        <v>1877</v>
      </c>
      <c r="D1489" s="598" t="s">
        <v>1866</v>
      </c>
      <c r="E1489" s="476">
        <v>3</v>
      </c>
      <c r="F1489" s="153">
        <v>21</v>
      </c>
      <c r="G1489">
        <v>1</v>
      </c>
      <c r="H1489">
        <v>1</v>
      </c>
      <c r="I1489" s="471">
        <v>0.47039166666666665</v>
      </c>
      <c r="J1489" s="472">
        <v>0.36503333333333332</v>
      </c>
      <c r="K1489" s="472">
        <v>0.44336666666666663</v>
      </c>
      <c r="L1489" s="472">
        <v>0.58906666666666663</v>
      </c>
      <c r="M1489" s="472">
        <v>0.48410000000000003</v>
      </c>
      <c r="N1489" s="471">
        <v>0.47039166666666665</v>
      </c>
      <c r="O1489" s="472">
        <v>0.36503333333333332</v>
      </c>
      <c r="P1489" s="472">
        <v>0.44336666666666663</v>
      </c>
      <c r="Q1489" s="472">
        <v>0.58906666666666663</v>
      </c>
      <c r="R1489" s="472">
        <v>0.48410000000000003</v>
      </c>
      <c r="S1489" s="152">
        <v>0.01</v>
      </c>
      <c r="T1489" s="152">
        <v>0.02</v>
      </c>
      <c r="U1489" s="477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4" t="s">
        <v>24</v>
      </c>
    </row>
    <row r="1490" spans="1:27" ht="14.45" hidden="1">
      <c r="A1490">
        <v>10022</v>
      </c>
      <c r="B1490">
        <v>10022</v>
      </c>
      <c r="C1490" s="475" t="s">
        <v>1878</v>
      </c>
      <c r="D1490" s="598" t="s">
        <v>1866</v>
      </c>
      <c r="E1490" s="476">
        <v>3</v>
      </c>
      <c r="F1490" s="470">
        <v>21</v>
      </c>
      <c r="G1490">
        <v>1</v>
      </c>
      <c r="H1490">
        <v>1</v>
      </c>
      <c r="I1490" s="471">
        <v>0.47039166666666665</v>
      </c>
      <c r="J1490" s="472">
        <v>0.36503333333333332</v>
      </c>
      <c r="K1490" s="472">
        <v>0.44336666666666663</v>
      </c>
      <c r="L1490" s="472">
        <v>0.58906666666666663</v>
      </c>
      <c r="M1490" s="472">
        <v>0.48410000000000003</v>
      </c>
      <c r="N1490" s="471">
        <v>0.47039166666666665</v>
      </c>
      <c r="O1490" s="472">
        <v>0.36503333333333332</v>
      </c>
      <c r="P1490" s="472">
        <v>0.44336666666666663</v>
      </c>
      <c r="Q1490" s="472">
        <v>0.58906666666666663</v>
      </c>
      <c r="R1490" s="472">
        <v>0.48410000000000003</v>
      </c>
      <c r="S1490" s="152">
        <v>0.01</v>
      </c>
      <c r="T1490" s="152">
        <v>0.02</v>
      </c>
      <c r="U1490" s="477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4" t="s">
        <v>24</v>
      </c>
    </row>
    <row r="1491" spans="1:27" ht="14.45" hidden="1">
      <c r="A1491">
        <v>10023</v>
      </c>
      <c r="B1491">
        <v>10023</v>
      </c>
      <c r="C1491" s="475" t="s">
        <v>1879</v>
      </c>
      <c r="D1491" s="598" t="s">
        <v>1866</v>
      </c>
      <c r="E1491" s="476">
        <v>3</v>
      </c>
      <c r="F1491" s="470">
        <v>21</v>
      </c>
      <c r="G1491">
        <v>1</v>
      </c>
      <c r="H1491">
        <v>1</v>
      </c>
      <c r="I1491" s="471">
        <v>0.47039166666666665</v>
      </c>
      <c r="J1491" s="472">
        <v>0.36503333333333332</v>
      </c>
      <c r="K1491" s="472">
        <v>0.44336666666666663</v>
      </c>
      <c r="L1491" s="472">
        <v>0.58906666666666663</v>
      </c>
      <c r="M1491" s="472">
        <v>0.48410000000000003</v>
      </c>
      <c r="N1491" s="471">
        <v>0.47039166666666665</v>
      </c>
      <c r="O1491" s="472">
        <v>0.36503333333333332</v>
      </c>
      <c r="P1491" s="472">
        <v>0.44336666666666663</v>
      </c>
      <c r="Q1491" s="472">
        <v>0.58906666666666663</v>
      </c>
      <c r="R1491" s="472">
        <v>0.48410000000000003</v>
      </c>
      <c r="S1491" s="152">
        <v>0.01</v>
      </c>
      <c r="T1491" s="152">
        <v>0.02</v>
      </c>
      <c r="U1491" s="477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4" t="s">
        <v>24</v>
      </c>
    </row>
    <row r="1492" spans="1:27" ht="14.45" hidden="1">
      <c r="A1492">
        <v>10024</v>
      </c>
      <c r="B1492">
        <v>10024</v>
      </c>
      <c r="C1492" s="475" t="s">
        <v>1586</v>
      </c>
      <c r="D1492" s="598" t="s">
        <v>1866</v>
      </c>
      <c r="E1492" s="476">
        <v>3</v>
      </c>
      <c r="F1492" s="470">
        <v>27</v>
      </c>
      <c r="G1492">
        <v>1</v>
      </c>
      <c r="H1492">
        <v>1</v>
      </c>
      <c r="I1492" s="471">
        <v>0.47039166666666665</v>
      </c>
      <c r="J1492" s="472">
        <v>0.36503333333333332</v>
      </c>
      <c r="K1492" s="472">
        <v>0.44336666666666663</v>
      </c>
      <c r="L1492" s="472">
        <v>0.58906666666666663</v>
      </c>
      <c r="M1492" s="472">
        <v>0.48410000000000003</v>
      </c>
      <c r="N1492" s="471">
        <v>0.47039166666666665</v>
      </c>
      <c r="O1492" s="472">
        <v>0.36503333333333332</v>
      </c>
      <c r="P1492" s="472">
        <v>0.44336666666666663</v>
      </c>
      <c r="Q1492" s="472">
        <v>0.58906666666666663</v>
      </c>
      <c r="R1492" s="472">
        <v>0.48410000000000003</v>
      </c>
      <c r="S1492" s="152">
        <v>0.01</v>
      </c>
      <c r="T1492" s="152">
        <v>0.02</v>
      </c>
      <c r="U1492" s="477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4" t="s">
        <v>24</v>
      </c>
    </row>
    <row r="1493" spans="1:27" ht="14.45" hidden="1">
      <c r="A1493">
        <v>10025</v>
      </c>
      <c r="B1493">
        <v>10025</v>
      </c>
      <c r="C1493" s="475" t="s">
        <v>1006</v>
      </c>
      <c r="D1493" s="598" t="s">
        <v>1866</v>
      </c>
      <c r="E1493" s="476">
        <v>3</v>
      </c>
      <c r="F1493" s="470">
        <v>3</v>
      </c>
      <c r="G1493">
        <v>1</v>
      </c>
      <c r="H1493">
        <v>1</v>
      </c>
      <c r="I1493" s="471">
        <v>0.47039166666666665</v>
      </c>
      <c r="J1493" s="472">
        <v>0.36503333333333332</v>
      </c>
      <c r="K1493" s="472">
        <v>0.44336666666666663</v>
      </c>
      <c r="L1493" s="472">
        <v>0.58906666666666663</v>
      </c>
      <c r="M1493" s="472">
        <v>0.48410000000000003</v>
      </c>
      <c r="N1493" s="471">
        <v>0.47039166666666665</v>
      </c>
      <c r="O1493" s="472">
        <v>0.36503333333333332</v>
      </c>
      <c r="P1493" s="472">
        <v>0.44336666666666663</v>
      </c>
      <c r="Q1493" s="472">
        <v>0.58906666666666663</v>
      </c>
      <c r="R1493" s="472">
        <v>0.48410000000000003</v>
      </c>
      <c r="S1493" s="152">
        <v>0.01</v>
      </c>
      <c r="T1493" s="152">
        <v>0.02</v>
      </c>
      <c r="U1493" s="477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4" t="s">
        <v>24</v>
      </c>
    </row>
    <row r="1494" spans="1:27" ht="14.45" hidden="1">
      <c r="A1494">
        <v>10026</v>
      </c>
      <c r="B1494">
        <v>10026</v>
      </c>
      <c r="C1494" s="475" t="s">
        <v>1880</v>
      </c>
      <c r="D1494" s="598" t="s">
        <v>1866</v>
      </c>
      <c r="E1494" s="476">
        <v>3</v>
      </c>
      <c r="F1494" s="153">
        <v>21</v>
      </c>
      <c r="G1494">
        <v>1</v>
      </c>
      <c r="H1494">
        <v>1</v>
      </c>
      <c r="I1494" s="471">
        <v>0.47039166666666665</v>
      </c>
      <c r="J1494" s="472">
        <v>0.36503333333333332</v>
      </c>
      <c r="K1494" s="472">
        <v>0.44336666666666663</v>
      </c>
      <c r="L1494" s="472">
        <v>0.58906666666666663</v>
      </c>
      <c r="M1494" s="472">
        <v>0.48410000000000003</v>
      </c>
      <c r="N1494" s="471">
        <v>0.47039166666666665</v>
      </c>
      <c r="O1494" s="472">
        <v>0.36503333333333332</v>
      </c>
      <c r="P1494" s="472">
        <v>0.44336666666666663</v>
      </c>
      <c r="Q1494" s="472">
        <v>0.58906666666666663</v>
      </c>
      <c r="R1494" s="472">
        <v>0.48410000000000003</v>
      </c>
      <c r="S1494" s="152">
        <v>0.01</v>
      </c>
      <c r="T1494" s="152">
        <v>0.02</v>
      </c>
      <c r="U1494" s="477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4" t="s">
        <v>24</v>
      </c>
    </row>
    <row r="1495" spans="1:27" ht="14.45" hidden="1">
      <c r="A1495">
        <v>10027</v>
      </c>
      <c r="B1495">
        <v>10027</v>
      </c>
      <c r="C1495" s="475" t="s">
        <v>1007</v>
      </c>
      <c r="D1495" s="598" t="s">
        <v>1866</v>
      </c>
      <c r="E1495" s="476">
        <v>3</v>
      </c>
      <c r="F1495" s="470">
        <v>16</v>
      </c>
      <c r="G1495">
        <v>1</v>
      </c>
      <c r="H1495">
        <v>1</v>
      </c>
      <c r="I1495" s="471">
        <v>0.47039166666666665</v>
      </c>
      <c r="J1495" s="472">
        <v>0.36503333333333332</v>
      </c>
      <c r="K1495" s="472">
        <v>0.44336666666666663</v>
      </c>
      <c r="L1495" s="472">
        <v>0.58906666666666663</v>
      </c>
      <c r="M1495" s="472">
        <v>0.48410000000000003</v>
      </c>
      <c r="N1495" s="471">
        <v>0.47039166666666665</v>
      </c>
      <c r="O1495" s="472">
        <v>0.36503333333333332</v>
      </c>
      <c r="P1495" s="472">
        <v>0.44336666666666663</v>
      </c>
      <c r="Q1495" s="472">
        <v>0.58906666666666663</v>
      </c>
      <c r="R1495" s="472">
        <v>0.48410000000000003</v>
      </c>
      <c r="S1495" s="152">
        <v>0.01</v>
      </c>
      <c r="T1495" s="152">
        <v>0.02</v>
      </c>
      <c r="U1495" s="477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4" t="s">
        <v>24</v>
      </c>
    </row>
    <row r="1496" spans="1:27" ht="14.45" hidden="1">
      <c r="A1496">
        <v>10028</v>
      </c>
      <c r="B1496">
        <v>10028</v>
      </c>
      <c r="C1496" s="475" t="s">
        <v>1016</v>
      </c>
      <c r="D1496" s="598" t="s">
        <v>1866</v>
      </c>
      <c r="E1496" s="476">
        <v>3</v>
      </c>
      <c r="F1496" s="470">
        <v>8</v>
      </c>
      <c r="G1496">
        <v>1</v>
      </c>
      <c r="H1496">
        <v>1</v>
      </c>
      <c r="I1496" s="471">
        <v>0.47039166666666665</v>
      </c>
      <c r="J1496" s="472">
        <v>0.36503333333333332</v>
      </c>
      <c r="K1496" s="472">
        <v>0.44336666666666663</v>
      </c>
      <c r="L1496" s="472">
        <v>0.58906666666666663</v>
      </c>
      <c r="M1496" s="472">
        <v>0.48410000000000003</v>
      </c>
      <c r="N1496" s="471">
        <v>0.47039166666666665</v>
      </c>
      <c r="O1496" s="472">
        <v>0.36503333333333332</v>
      </c>
      <c r="P1496" s="472">
        <v>0.44336666666666663</v>
      </c>
      <c r="Q1496" s="472">
        <v>0.58906666666666663</v>
      </c>
      <c r="R1496" s="472">
        <v>0.48410000000000003</v>
      </c>
      <c r="S1496" s="152">
        <v>0.01</v>
      </c>
      <c r="T1496" s="152">
        <v>0.02</v>
      </c>
      <c r="U1496" s="477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4" t="s">
        <v>24</v>
      </c>
    </row>
    <row r="1497" spans="1:27" ht="14.45" hidden="1">
      <c r="A1497">
        <v>10029</v>
      </c>
      <c r="B1497">
        <v>10029</v>
      </c>
      <c r="C1497" s="475" t="s">
        <v>1881</v>
      </c>
      <c r="D1497" s="598" t="s">
        <v>1866</v>
      </c>
      <c r="E1497" s="476">
        <v>3</v>
      </c>
      <c r="F1497" s="470">
        <v>9</v>
      </c>
      <c r="G1497">
        <v>1</v>
      </c>
      <c r="H1497">
        <v>1</v>
      </c>
      <c r="I1497" s="471">
        <v>0.47039166666666665</v>
      </c>
      <c r="J1497" s="472">
        <v>0.36503333333333332</v>
      </c>
      <c r="K1497" s="472">
        <v>0.44336666666666663</v>
      </c>
      <c r="L1497" s="472">
        <v>0.58906666666666663</v>
      </c>
      <c r="M1497" s="472">
        <v>0.48410000000000003</v>
      </c>
      <c r="N1497" s="471">
        <v>0.47039166666666665</v>
      </c>
      <c r="O1497" s="472">
        <v>0.36503333333333332</v>
      </c>
      <c r="P1497" s="472">
        <v>0.44336666666666663</v>
      </c>
      <c r="Q1497" s="472">
        <v>0.58906666666666663</v>
      </c>
      <c r="R1497" s="472">
        <v>0.48410000000000003</v>
      </c>
      <c r="S1497" s="152">
        <v>0.01</v>
      </c>
      <c r="T1497" s="152">
        <v>0.02</v>
      </c>
      <c r="U1497" s="477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4" t="s">
        <v>24</v>
      </c>
    </row>
    <row r="1498" spans="1:27" ht="14.45" hidden="1">
      <c r="A1498">
        <v>10030</v>
      </c>
      <c r="B1498">
        <v>10030</v>
      </c>
      <c r="C1498" s="475" t="s">
        <v>1882</v>
      </c>
      <c r="D1498" s="598" t="s">
        <v>1866</v>
      </c>
      <c r="E1498" s="476">
        <v>3</v>
      </c>
      <c r="F1498" s="470">
        <v>9</v>
      </c>
      <c r="G1498">
        <v>1</v>
      </c>
      <c r="H1498">
        <v>1</v>
      </c>
      <c r="I1498" s="471">
        <v>0.47039166666666665</v>
      </c>
      <c r="J1498" s="472">
        <v>0.36503333333333332</v>
      </c>
      <c r="K1498" s="472">
        <v>0.44336666666666663</v>
      </c>
      <c r="L1498" s="472">
        <v>0.58906666666666663</v>
      </c>
      <c r="M1498" s="472">
        <v>0.48410000000000003</v>
      </c>
      <c r="N1498" s="471">
        <v>0.47039166666666665</v>
      </c>
      <c r="O1498" s="472">
        <v>0.36503333333333332</v>
      </c>
      <c r="P1498" s="472">
        <v>0.44336666666666663</v>
      </c>
      <c r="Q1498" s="472">
        <v>0.58906666666666663</v>
      </c>
      <c r="R1498" s="472">
        <v>0.48410000000000003</v>
      </c>
      <c r="S1498" s="152">
        <v>0.01</v>
      </c>
      <c r="T1498" s="152">
        <v>0.02</v>
      </c>
      <c r="U1498" s="477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4" t="s">
        <v>24</v>
      </c>
    </row>
    <row r="1499" spans="1:27" ht="14.45" hidden="1">
      <c r="A1499">
        <v>10031</v>
      </c>
      <c r="B1499">
        <v>10031</v>
      </c>
      <c r="C1499" s="475" t="s">
        <v>1883</v>
      </c>
      <c r="D1499" s="598" t="s">
        <v>1866</v>
      </c>
      <c r="E1499" s="476">
        <v>3</v>
      </c>
      <c r="F1499" s="153">
        <v>9</v>
      </c>
      <c r="G1499">
        <v>1</v>
      </c>
      <c r="H1499">
        <v>1</v>
      </c>
      <c r="I1499" s="471">
        <v>0.47039166666666665</v>
      </c>
      <c r="J1499" s="472">
        <v>0.36503333333333332</v>
      </c>
      <c r="K1499" s="472">
        <v>0.44336666666666663</v>
      </c>
      <c r="L1499" s="472">
        <v>0.58906666666666663</v>
      </c>
      <c r="M1499" s="472">
        <v>0.48410000000000003</v>
      </c>
      <c r="N1499" s="471">
        <v>0.47039166666666665</v>
      </c>
      <c r="O1499" s="472">
        <v>0.36503333333333332</v>
      </c>
      <c r="P1499" s="472">
        <v>0.44336666666666663</v>
      </c>
      <c r="Q1499" s="472">
        <v>0.58906666666666663</v>
      </c>
      <c r="R1499" s="472">
        <v>0.48410000000000003</v>
      </c>
      <c r="S1499" s="152">
        <v>0.01</v>
      </c>
      <c r="T1499" s="152">
        <v>0.02</v>
      </c>
      <c r="U1499" s="477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4" t="s">
        <v>24</v>
      </c>
    </row>
    <row r="1500" spans="1:27" ht="14.45" hidden="1">
      <c r="A1500">
        <v>10032</v>
      </c>
      <c r="B1500">
        <v>10032</v>
      </c>
      <c r="C1500" s="475" t="s">
        <v>1884</v>
      </c>
      <c r="D1500" s="598" t="s">
        <v>1866</v>
      </c>
      <c r="E1500" s="476">
        <v>3</v>
      </c>
      <c r="F1500" s="470">
        <v>9</v>
      </c>
      <c r="G1500">
        <v>1</v>
      </c>
      <c r="H1500">
        <v>1</v>
      </c>
      <c r="I1500" s="471">
        <v>0.47039166666666665</v>
      </c>
      <c r="J1500" s="472">
        <v>0.36503333333333332</v>
      </c>
      <c r="K1500" s="472">
        <v>0.44336666666666663</v>
      </c>
      <c r="L1500" s="472">
        <v>0.58906666666666663</v>
      </c>
      <c r="M1500" s="472">
        <v>0.48410000000000003</v>
      </c>
      <c r="N1500" s="471">
        <v>0.47039166666666665</v>
      </c>
      <c r="O1500" s="472">
        <v>0.36503333333333332</v>
      </c>
      <c r="P1500" s="472">
        <v>0.44336666666666663</v>
      </c>
      <c r="Q1500" s="472">
        <v>0.58906666666666663</v>
      </c>
      <c r="R1500" s="472">
        <v>0.48410000000000003</v>
      </c>
      <c r="S1500" s="152">
        <v>0.01</v>
      </c>
      <c r="T1500" s="152">
        <v>0.02</v>
      </c>
      <c r="U1500" s="477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4" t="s">
        <v>24</v>
      </c>
    </row>
    <row r="1501" spans="1:27" ht="14.45" hidden="1">
      <c r="A1501">
        <v>10033</v>
      </c>
      <c r="B1501">
        <v>10033</v>
      </c>
      <c r="C1501" s="475" t="s">
        <v>1885</v>
      </c>
      <c r="D1501" s="598" t="s">
        <v>1866</v>
      </c>
      <c r="E1501" s="476">
        <v>3</v>
      </c>
      <c r="F1501" s="470">
        <v>9</v>
      </c>
      <c r="G1501">
        <v>1</v>
      </c>
      <c r="H1501">
        <v>1</v>
      </c>
      <c r="I1501" s="471">
        <v>0.47039166666666665</v>
      </c>
      <c r="J1501" s="472">
        <v>0.36503333333333332</v>
      </c>
      <c r="K1501" s="472">
        <v>0.44336666666666663</v>
      </c>
      <c r="L1501" s="472">
        <v>0.58906666666666663</v>
      </c>
      <c r="M1501" s="472">
        <v>0.48410000000000003</v>
      </c>
      <c r="N1501" s="471">
        <v>0.47039166666666665</v>
      </c>
      <c r="O1501" s="472">
        <v>0.36503333333333332</v>
      </c>
      <c r="P1501" s="472">
        <v>0.44336666666666663</v>
      </c>
      <c r="Q1501" s="472">
        <v>0.58906666666666663</v>
      </c>
      <c r="R1501" s="472">
        <v>0.48410000000000003</v>
      </c>
      <c r="S1501" s="152">
        <v>0.01</v>
      </c>
      <c r="T1501" s="152">
        <v>0.02</v>
      </c>
      <c r="U1501" s="477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4" t="s">
        <v>24</v>
      </c>
    </row>
    <row r="1502" spans="1:27" ht="14.45" hidden="1">
      <c r="A1502">
        <v>10034</v>
      </c>
      <c r="B1502">
        <v>10034</v>
      </c>
      <c r="C1502" s="475" t="s">
        <v>1886</v>
      </c>
      <c r="D1502" s="598" t="s">
        <v>1866</v>
      </c>
      <c r="E1502" s="476">
        <v>3</v>
      </c>
      <c r="F1502" s="470">
        <v>9</v>
      </c>
      <c r="G1502">
        <v>1</v>
      </c>
      <c r="H1502">
        <v>1</v>
      </c>
      <c r="I1502" s="471">
        <v>0.47039166666666665</v>
      </c>
      <c r="J1502" s="472">
        <v>0.36503333333333332</v>
      </c>
      <c r="K1502" s="472">
        <v>0.44336666666666663</v>
      </c>
      <c r="L1502" s="472">
        <v>0.58906666666666663</v>
      </c>
      <c r="M1502" s="472">
        <v>0.48410000000000003</v>
      </c>
      <c r="N1502" s="471">
        <v>0.47039166666666665</v>
      </c>
      <c r="O1502" s="472">
        <v>0.36503333333333332</v>
      </c>
      <c r="P1502" s="472">
        <v>0.44336666666666663</v>
      </c>
      <c r="Q1502" s="472">
        <v>0.58906666666666663</v>
      </c>
      <c r="R1502" s="472">
        <v>0.48410000000000003</v>
      </c>
      <c r="S1502" s="152">
        <v>0.01</v>
      </c>
      <c r="T1502" s="152">
        <v>0.02</v>
      </c>
      <c r="U1502" s="477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4" t="s">
        <v>24</v>
      </c>
    </row>
    <row r="1503" spans="1:27" ht="14.45" hidden="1">
      <c r="A1503">
        <v>10035</v>
      </c>
      <c r="B1503">
        <v>10035</v>
      </c>
      <c r="C1503" s="475" t="s">
        <v>1887</v>
      </c>
      <c r="D1503" s="598" t="s">
        <v>1866</v>
      </c>
      <c r="E1503" s="476">
        <v>3</v>
      </c>
      <c r="F1503" s="470">
        <v>9</v>
      </c>
      <c r="G1503">
        <v>1</v>
      </c>
      <c r="H1503">
        <v>1</v>
      </c>
      <c r="I1503" s="471">
        <v>0.47039166666666665</v>
      </c>
      <c r="J1503" s="472">
        <v>0.36503333333333332</v>
      </c>
      <c r="K1503" s="472">
        <v>0.44336666666666663</v>
      </c>
      <c r="L1503" s="472">
        <v>0.58906666666666663</v>
      </c>
      <c r="M1503" s="472">
        <v>0.48410000000000003</v>
      </c>
      <c r="N1503" s="471">
        <v>0.47039166666666665</v>
      </c>
      <c r="O1503" s="472">
        <v>0.36503333333333332</v>
      </c>
      <c r="P1503" s="472">
        <v>0.44336666666666663</v>
      </c>
      <c r="Q1503" s="472">
        <v>0.58906666666666663</v>
      </c>
      <c r="R1503" s="472">
        <v>0.48410000000000003</v>
      </c>
      <c r="S1503" s="152">
        <v>0.01</v>
      </c>
      <c r="T1503" s="152">
        <v>0.02</v>
      </c>
      <c r="U1503" s="477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4" t="s">
        <v>24</v>
      </c>
    </row>
    <row r="1504" spans="1:27" ht="14.45" hidden="1">
      <c r="A1504">
        <v>10036</v>
      </c>
      <c r="B1504">
        <v>10036</v>
      </c>
      <c r="C1504" s="475" t="s">
        <v>1888</v>
      </c>
      <c r="D1504" s="598" t="s">
        <v>1866</v>
      </c>
      <c r="E1504" s="476">
        <v>3</v>
      </c>
      <c r="F1504" s="153">
        <v>9</v>
      </c>
      <c r="G1504">
        <v>1</v>
      </c>
      <c r="H1504">
        <v>1</v>
      </c>
      <c r="I1504" s="471">
        <v>0.47039166666666665</v>
      </c>
      <c r="J1504" s="472">
        <v>0.36503333333333332</v>
      </c>
      <c r="K1504" s="472">
        <v>0.44336666666666663</v>
      </c>
      <c r="L1504" s="472">
        <v>0.58906666666666663</v>
      </c>
      <c r="M1504" s="472">
        <v>0.48410000000000003</v>
      </c>
      <c r="N1504" s="471">
        <v>0.47039166666666665</v>
      </c>
      <c r="O1504" s="472">
        <v>0.36503333333333332</v>
      </c>
      <c r="P1504" s="472">
        <v>0.44336666666666663</v>
      </c>
      <c r="Q1504" s="472">
        <v>0.58906666666666663</v>
      </c>
      <c r="R1504" s="472">
        <v>0.48410000000000003</v>
      </c>
      <c r="S1504" s="152">
        <v>0.01</v>
      </c>
      <c r="T1504" s="152">
        <v>0.02</v>
      </c>
      <c r="U1504" s="477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4" t="s">
        <v>24</v>
      </c>
    </row>
    <row r="1505" spans="1:27" ht="14.45" hidden="1">
      <c r="A1505">
        <v>10037</v>
      </c>
      <c r="B1505">
        <v>10037</v>
      </c>
      <c r="C1505" s="475" t="s">
        <v>1889</v>
      </c>
      <c r="D1505" s="598" t="s">
        <v>1866</v>
      </c>
      <c r="E1505" s="476">
        <v>3</v>
      </c>
      <c r="F1505" s="470">
        <v>9</v>
      </c>
      <c r="G1505">
        <v>1</v>
      </c>
      <c r="H1505">
        <v>1</v>
      </c>
      <c r="I1505" s="471">
        <v>0.47039166666666665</v>
      </c>
      <c r="J1505" s="472">
        <v>0.36503333333333332</v>
      </c>
      <c r="K1505" s="472">
        <v>0.44336666666666663</v>
      </c>
      <c r="L1505" s="472">
        <v>0.58906666666666663</v>
      </c>
      <c r="M1505" s="472">
        <v>0.48410000000000003</v>
      </c>
      <c r="N1505" s="471">
        <v>0.47039166666666665</v>
      </c>
      <c r="O1505" s="472">
        <v>0.36503333333333332</v>
      </c>
      <c r="P1505" s="472">
        <v>0.44336666666666663</v>
      </c>
      <c r="Q1505" s="472">
        <v>0.58906666666666663</v>
      </c>
      <c r="R1505" s="472">
        <v>0.48410000000000003</v>
      </c>
      <c r="S1505" s="152">
        <v>0.01</v>
      </c>
      <c r="T1505" s="152">
        <v>0.02</v>
      </c>
      <c r="U1505" s="477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4" t="s">
        <v>24</v>
      </c>
    </row>
    <row r="1506" spans="1:27" ht="14.45" hidden="1">
      <c r="A1506">
        <v>10038</v>
      </c>
      <c r="B1506">
        <v>10038</v>
      </c>
      <c r="C1506" s="475" t="s">
        <v>1890</v>
      </c>
      <c r="D1506" s="598" t="s">
        <v>1866</v>
      </c>
      <c r="E1506" s="476">
        <v>3</v>
      </c>
      <c r="F1506" s="470">
        <v>9</v>
      </c>
      <c r="G1506">
        <v>1</v>
      </c>
      <c r="H1506">
        <v>1</v>
      </c>
      <c r="I1506" s="471">
        <v>0.47039166666666665</v>
      </c>
      <c r="J1506" s="472">
        <v>0.36503333333333332</v>
      </c>
      <c r="K1506" s="472">
        <v>0.44336666666666663</v>
      </c>
      <c r="L1506" s="472">
        <v>0.58906666666666663</v>
      </c>
      <c r="M1506" s="472">
        <v>0.48410000000000003</v>
      </c>
      <c r="N1506" s="471">
        <v>0.47039166666666665</v>
      </c>
      <c r="O1506" s="472">
        <v>0.36503333333333332</v>
      </c>
      <c r="P1506" s="472">
        <v>0.44336666666666663</v>
      </c>
      <c r="Q1506" s="472">
        <v>0.58906666666666663</v>
      </c>
      <c r="R1506" s="472">
        <v>0.48410000000000003</v>
      </c>
      <c r="S1506" s="152">
        <v>0.01</v>
      </c>
      <c r="T1506" s="152">
        <v>0.02</v>
      </c>
      <c r="U1506" s="477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4" t="s">
        <v>24</v>
      </c>
    </row>
    <row r="1507" spans="1:27" ht="14.45" hidden="1">
      <c r="A1507">
        <v>10039</v>
      </c>
      <c r="B1507">
        <v>10039</v>
      </c>
      <c r="C1507" s="475" t="s">
        <v>1891</v>
      </c>
      <c r="D1507" s="598" t="s">
        <v>1866</v>
      </c>
      <c r="E1507" s="476">
        <v>3</v>
      </c>
      <c r="F1507" s="470">
        <v>9</v>
      </c>
      <c r="G1507">
        <v>1</v>
      </c>
      <c r="H1507">
        <v>1</v>
      </c>
      <c r="I1507" s="471">
        <v>0.47039166666666665</v>
      </c>
      <c r="J1507" s="472">
        <v>0.36503333333333332</v>
      </c>
      <c r="K1507" s="472">
        <v>0.44336666666666663</v>
      </c>
      <c r="L1507" s="472">
        <v>0.58906666666666663</v>
      </c>
      <c r="M1507" s="472">
        <v>0.48410000000000003</v>
      </c>
      <c r="N1507" s="471">
        <v>0.47039166666666665</v>
      </c>
      <c r="O1507" s="472">
        <v>0.36503333333333332</v>
      </c>
      <c r="P1507" s="472">
        <v>0.44336666666666663</v>
      </c>
      <c r="Q1507" s="472">
        <v>0.58906666666666663</v>
      </c>
      <c r="R1507" s="472">
        <v>0.48410000000000003</v>
      </c>
      <c r="S1507" s="152">
        <v>0.01</v>
      </c>
      <c r="T1507" s="152">
        <v>0.02</v>
      </c>
      <c r="U1507" s="477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4" t="s">
        <v>24</v>
      </c>
    </row>
    <row r="1508" spans="1:27" ht="14.45" hidden="1">
      <c r="A1508">
        <v>10040</v>
      </c>
      <c r="B1508">
        <v>10040</v>
      </c>
      <c r="C1508" s="475" t="s">
        <v>1892</v>
      </c>
      <c r="D1508" s="598" t="s">
        <v>1866</v>
      </c>
      <c r="E1508" s="476">
        <v>3</v>
      </c>
      <c r="F1508" s="470">
        <v>9</v>
      </c>
      <c r="G1508">
        <v>1</v>
      </c>
      <c r="H1508">
        <v>1</v>
      </c>
      <c r="I1508" s="471">
        <v>0.47039166666666665</v>
      </c>
      <c r="J1508" s="472">
        <v>0.36503333333333332</v>
      </c>
      <c r="K1508" s="472">
        <v>0.44336666666666663</v>
      </c>
      <c r="L1508" s="472">
        <v>0.58906666666666663</v>
      </c>
      <c r="M1508" s="472">
        <v>0.48410000000000003</v>
      </c>
      <c r="N1508" s="471">
        <v>0.47039166666666665</v>
      </c>
      <c r="O1508" s="472">
        <v>0.36503333333333332</v>
      </c>
      <c r="P1508" s="472">
        <v>0.44336666666666663</v>
      </c>
      <c r="Q1508" s="472">
        <v>0.58906666666666663</v>
      </c>
      <c r="R1508" s="472">
        <v>0.48410000000000003</v>
      </c>
      <c r="S1508" s="152">
        <v>0.01</v>
      </c>
      <c r="T1508" s="152">
        <v>0.02</v>
      </c>
      <c r="U1508" s="477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4" t="s">
        <v>24</v>
      </c>
    </row>
    <row r="1509" spans="1:27" ht="14.45" hidden="1">
      <c r="A1509">
        <v>10041</v>
      </c>
      <c r="B1509">
        <v>10041</v>
      </c>
      <c r="C1509" s="475" t="s">
        <v>1893</v>
      </c>
      <c r="D1509" s="598" t="s">
        <v>1866</v>
      </c>
      <c r="E1509" s="476">
        <v>3</v>
      </c>
      <c r="F1509" s="153">
        <v>9</v>
      </c>
      <c r="G1509">
        <v>1</v>
      </c>
      <c r="H1509">
        <v>1</v>
      </c>
      <c r="I1509" s="471">
        <v>0.47039166666666665</v>
      </c>
      <c r="J1509" s="472">
        <v>0.36503333333333332</v>
      </c>
      <c r="K1509" s="472">
        <v>0.44336666666666663</v>
      </c>
      <c r="L1509" s="472">
        <v>0.58906666666666663</v>
      </c>
      <c r="M1509" s="472">
        <v>0.48410000000000003</v>
      </c>
      <c r="N1509" s="471">
        <v>0.47039166666666665</v>
      </c>
      <c r="O1509" s="472">
        <v>0.36503333333333332</v>
      </c>
      <c r="P1509" s="472">
        <v>0.44336666666666663</v>
      </c>
      <c r="Q1509" s="472">
        <v>0.58906666666666663</v>
      </c>
      <c r="R1509" s="472">
        <v>0.48410000000000003</v>
      </c>
      <c r="S1509" s="152">
        <v>0.01</v>
      </c>
      <c r="T1509" s="152">
        <v>0.02</v>
      </c>
      <c r="U1509" s="477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4" t="s">
        <v>24</v>
      </c>
    </row>
    <row r="1510" spans="1:27" ht="14.45" hidden="1">
      <c r="A1510">
        <v>10042</v>
      </c>
      <c r="B1510">
        <v>10042</v>
      </c>
      <c r="C1510" s="475" t="s">
        <v>1894</v>
      </c>
      <c r="D1510" s="598" t="s">
        <v>1866</v>
      </c>
      <c r="E1510" s="476">
        <v>3</v>
      </c>
      <c r="F1510" s="470">
        <v>9</v>
      </c>
      <c r="G1510">
        <v>1</v>
      </c>
      <c r="H1510">
        <v>1</v>
      </c>
      <c r="I1510" s="471">
        <v>0.47039166666666665</v>
      </c>
      <c r="J1510" s="472">
        <v>0.36503333333333332</v>
      </c>
      <c r="K1510" s="472">
        <v>0.44336666666666663</v>
      </c>
      <c r="L1510" s="472">
        <v>0.58906666666666663</v>
      </c>
      <c r="M1510" s="472">
        <v>0.48410000000000003</v>
      </c>
      <c r="N1510" s="471">
        <v>0.47039166666666665</v>
      </c>
      <c r="O1510" s="472">
        <v>0.36503333333333332</v>
      </c>
      <c r="P1510" s="472">
        <v>0.44336666666666663</v>
      </c>
      <c r="Q1510" s="472">
        <v>0.58906666666666663</v>
      </c>
      <c r="R1510" s="472">
        <v>0.48410000000000003</v>
      </c>
      <c r="S1510" s="152">
        <v>0.01</v>
      </c>
      <c r="T1510" s="152">
        <v>0.02</v>
      </c>
      <c r="U1510" s="477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4" t="s">
        <v>24</v>
      </c>
    </row>
    <row r="1511" spans="1:27" ht="14.45" hidden="1">
      <c r="A1511">
        <v>10043</v>
      </c>
      <c r="B1511">
        <v>10043</v>
      </c>
      <c r="C1511" s="475" t="s">
        <v>1895</v>
      </c>
      <c r="D1511" s="598" t="s">
        <v>1866</v>
      </c>
      <c r="E1511" s="476">
        <v>3</v>
      </c>
      <c r="F1511" s="470">
        <v>9</v>
      </c>
      <c r="G1511">
        <v>1</v>
      </c>
      <c r="H1511">
        <v>1</v>
      </c>
      <c r="I1511" s="471">
        <v>0.47039166666666665</v>
      </c>
      <c r="J1511" s="472">
        <v>0.36503333333333332</v>
      </c>
      <c r="K1511" s="472">
        <v>0.44336666666666663</v>
      </c>
      <c r="L1511" s="472">
        <v>0.58906666666666663</v>
      </c>
      <c r="M1511" s="472">
        <v>0.48410000000000003</v>
      </c>
      <c r="N1511" s="471">
        <v>0.47039166666666665</v>
      </c>
      <c r="O1511" s="472">
        <v>0.36503333333333332</v>
      </c>
      <c r="P1511" s="472">
        <v>0.44336666666666663</v>
      </c>
      <c r="Q1511" s="472">
        <v>0.58906666666666663</v>
      </c>
      <c r="R1511" s="472">
        <v>0.48410000000000003</v>
      </c>
      <c r="S1511" s="152">
        <v>0.01</v>
      </c>
      <c r="T1511" s="152">
        <v>0.02</v>
      </c>
      <c r="U1511" s="477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4" t="s">
        <v>24</v>
      </c>
    </row>
    <row r="1512" spans="1:27" ht="14.45" hidden="1">
      <c r="A1512">
        <v>10044</v>
      </c>
      <c r="B1512">
        <v>10044</v>
      </c>
      <c r="C1512" s="475" t="s">
        <v>1896</v>
      </c>
      <c r="D1512" s="598" t="s">
        <v>1866</v>
      </c>
      <c r="E1512" s="476">
        <v>3</v>
      </c>
      <c r="F1512" s="470">
        <v>9</v>
      </c>
      <c r="G1512">
        <v>1</v>
      </c>
      <c r="H1512">
        <v>1</v>
      </c>
      <c r="I1512" s="471">
        <v>0.47039166666666665</v>
      </c>
      <c r="J1512" s="472">
        <v>0.36503333333333332</v>
      </c>
      <c r="K1512" s="472">
        <v>0.44336666666666663</v>
      </c>
      <c r="L1512" s="472">
        <v>0.58906666666666663</v>
      </c>
      <c r="M1512" s="472">
        <v>0.48410000000000003</v>
      </c>
      <c r="N1512" s="471">
        <v>0.47039166666666665</v>
      </c>
      <c r="O1512" s="472">
        <v>0.36503333333333332</v>
      </c>
      <c r="P1512" s="472">
        <v>0.44336666666666663</v>
      </c>
      <c r="Q1512" s="472">
        <v>0.58906666666666663</v>
      </c>
      <c r="R1512" s="472">
        <v>0.48410000000000003</v>
      </c>
      <c r="S1512" s="152">
        <v>0.01</v>
      </c>
      <c r="T1512" s="152">
        <v>0.02</v>
      </c>
      <c r="U1512" s="477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4" t="s">
        <v>24</v>
      </c>
    </row>
    <row r="1513" spans="1:27" ht="14.45" hidden="1">
      <c r="A1513">
        <v>10045</v>
      </c>
      <c r="B1513">
        <v>10045</v>
      </c>
      <c r="C1513" s="475" t="s">
        <v>1897</v>
      </c>
      <c r="D1513" s="598" t="s">
        <v>1866</v>
      </c>
      <c r="E1513" s="476">
        <v>3</v>
      </c>
      <c r="F1513" s="470">
        <v>30</v>
      </c>
      <c r="G1513">
        <v>1</v>
      </c>
      <c r="H1513">
        <v>1</v>
      </c>
      <c r="I1513" s="471">
        <v>0.47039166666666665</v>
      </c>
      <c r="J1513" s="472">
        <v>0.36503333333333332</v>
      </c>
      <c r="K1513" s="472">
        <v>0.44336666666666663</v>
      </c>
      <c r="L1513" s="472">
        <v>0.58906666666666663</v>
      </c>
      <c r="M1513" s="472">
        <v>0.48410000000000003</v>
      </c>
      <c r="N1513" s="471">
        <v>0.47039166666666665</v>
      </c>
      <c r="O1513" s="472">
        <v>0.36503333333333332</v>
      </c>
      <c r="P1513" s="472">
        <v>0.44336666666666663</v>
      </c>
      <c r="Q1513" s="472">
        <v>0.58906666666666663</v>
      </c>
      <c r="R1513" s="472">
        <v>0.48410000000000003</v>
      </c>
      <c r="S1513" s="152">
        <v>0.01</v>
      </c>
      <c r="T1513" s="152">
        <v>0.02</v>
      </c>
      <c r="U1513" s="477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4" t="s">
        <v>24</v>
      </c>
    </row>
    <row r="1514" spans="1:27" ht="14.45" hidden="1">
      <c r="A1514">
        <v>10046</v>
      </c>
      <c r="B1514">
        <v>10046</v>
      </c>
      <c r="C1514" s="475" t="s">
        <v>1281</v>
      </c>
      <c r="D1514" s="598" t="s">
        <v>1866</v>
      </c>
      <c r="E1514" s="476">
        <v>3</v>
      </c>
      <c r="F1514" s="153">
        <v>21</v>
      </c>
      <c r="G1514">
        <v>1</v>
      </c>
      <c r="H1514">
        <v>1</v>
      </c>
      <c r="I1514" s="471">
        <v>0.47039166666666665</v>
      </c>
      <c r="J1514" s="472">
        <v>0.36503333333333332</v>
      </c>
      <c r="K1514" s="472">
        <v>0.44336666666666663</v>
      </c>
      <c r="L1514" s="472">
        <v>0.58906666666666663</v>
      </c>
      <c r="M1514" s="472">
        <v>0.48410000000000003</v>
      </c>
      <c r="N1514" s="471">
        <v>0.47039166666666665</v>
      </c>
      <c r="O1514" s="472">
        <v>0.36503333333333332</v>
      </c>
      <c r="P1514" s="472">
        <v>0.44336666666666663</v>
      </c>
      <c r="Q1514" s="472">
        <v>0.58906666666666663</v>
      </c>
      <c r="R1514" s="472">
        <v>0.48410000000000003</v>
      </c>
      <c r="S1514" s="152">
        <v>0.01</v>
      </c>
      <c r="T1514" s="152">
        <v>0.02</v>
      </c>
      <c r="U1514" s="477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4" t="s">
        <v>24</v>
      </c>
    </row>
    <row r="1515" spans="1:27" ht="14.45" hidden="1">
      <c r="A1515">
        <v>10047</v>
      </c>
      <c r="B1515">
        <v>10047</v>
      </c>
      <c r="C1515" s="475" t="s">
        <v>1322</v>
      </c>
      <c r="D1515" s="598" t="s">
        <v>1866</v>
      </c>
      <c r="E1515" s="476">
        <v>3</v>
      </c>
      <c r="F1515" s="470">
        <v>9</v>
      </c>
      <c r="G1515">
        <v>1</v>
      </c>
      <c r="H1515">
        <v>1</v>
      </c>
      <c r="I1515" s="471">
        <v>0.47039166666666665</v>
      </c>
      <c r="J1515" s="472">
        <v>0.36503333333333332</v>
      </c>
      <c r="K1515" s="472">
        <v>0.44336666666666663</v>
      </c>
      <c r="L1515" s="472">
        <v>0.58906666666666663</v>
      </c>
      <c r="M1515" s="472">
        <v>0.48410000000000003</v>
      </c>
      <c r="N1515" s="471">
        <v>0.47039166666666665</v>
      </c>
      <c r="O1515" s="472">
        <v>0.36503333333333332</v>
      </c>
      <c r="P1515" s="472">
        <v>0.44336666666666663</v>
      </c>
      <c r="Q1515" s="472">
        <v>0.58906666666666663</v>
      </c>
      <c r="R1515" s="472">
        <v>0.48410000000000003</v>
      </c>
      <c r="S1515" s="152">
        <v>0.01</v>
      </c>
      <c r="T1515" s="152">
        <v>0.02</v>
      </c>
      <c r="U1515" s="477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4" t="s">
        <v>24</v>
      </c>
    </row>
    <row r="1516" spans="1:27" ht="14.45" hidden="1">
      <c r="A1516">
        <v>10048</v>
      </c>
      <c r="B1516">
        <v>10048</v>
      </c>
      <c r="C1516" s="475" t="s">
        <v>1323</v>
      </c>
      <c r="D1516" s="598" t="s">
        <v>1866</v>
      </c>
      <c r="E1516" s="476">
        <v>3</v>
      </c>
      <c r="F1516" s="470">
        <v>21</v>
      </c>
      <c r="G1516">
        <v>1</v>
      </c>
      <c r="H1516">
        <v>1</v>
      </c>
      <c r="I1516" s="471">
        <v>0.47039166666666665</v>
      </c>
      <c r="J1516" s="472">
        <v>0.36503333333333332</v>
      </c>
      <c r="K1516" s="472">
        <v>0.44336666666666663</v>
      </c>
      <c r="L1516" s="472">
        <v>0.58906666666666663</v>
      </c>
      <c r="M1516" s="472">
        <v>0.48410000000000003</v>
      </c>
      <c r="N1516" s="471">
        <v>0.47039166666666665</v>
      </c>
      <c r="O1516" s="472">
        <v>0.36503333333333332</v>
      </c>
      <c r="P1516" s="472">
        <v>0.44336666666666663</v>
      </c>
      <c r="Q1516" s="472">
        <v>0.58906666666666663</v>
      </c>
      <c r="R1516" s="472">
        <v>0.48410000000000003</v>
      </c>
      <c r="S1516" s="152">
        <v>0.01</v>
      </c>
      <c r="T1516" s="152">
        <v>0.02</v>
      </c>
      <c r="U1516" s="477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4" t="s">
        <v>24</v>
      </c>
    </row>
    <row r="1517" spans="1:27" ht="14.45" hidden="1">
      <c r="A1517">
        <v>10049</v>
      </c>
      <c r="B1517">
        <v>10049</v>
      </c>
      <c r="C1517" s="475" t="s">
        <v>1898</v>
      </c>
      <c r="D1517" s="598" t="s">
        <v>1866</v>
      </c>
      <c r="E1517" s="476">
        <v>3</v>
      </c>
      <c r="F1517" s="470">
        <v>23</v>
      </c>
      <c r="G1517">
        <v>1</v>
      </c>
      <c r="H1517">
        <v>1</v>
      </c>
      <c r="I1517" s="471">
        <v>0.47039166666666665</v>
      </c>
      <c r="J1517" s="472">
        <v>0.36503333333333332</v>
      </c>
      <c r="K1517" s="472">
        <v>0.44336666666666663</v>
      </c>
      <c r="L1517" s="472">
        <v>0.58906666666666663</v>
      </c>
      <c r="M1517" s="472">
        <v>0.48410000000000003</v>
      </c>
      <c r="N1517" s="471">
        <v>0.47039166666666665</v>
      </c>
      <c r="O1517" s="472">
        <v>0.36503333333333332</v>
      </c>
      <c r="P1517" s="472">
        <v>0.44336666666666663</v>
      </c>
      <c r="Q1517" s="472">
        <v>0.58906666666666663</v>
      </c>
      <c r="R1517" s="472">
        <v>0.48410000000000003</v>
      </c>
      <c r="S1517" s="152">
        <v>0.01</v>
      </c>
      <c r="T1517" s="152">
        <v>0.02</v>
      </c>
      <c r="U1517" s="477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4" t="s">
        <v>24</v>
      </c>
    </row>
    <row r="1518" spans="1:27" ht="14.45" hidden="1">
      <c r="A1518">
        <v>10050</v>
      </c>
      <c r="B1518">
        <v>10050</v>
      </c>
      <c r="C1518" s="475" t="s">
        <v>1899</v>
      </c>
      <c r="D1518" s="598" t="s">
        <v>1866</v>
      </c>
      <c r="E1518" s="476">
        <v>3</v>
      </c>
      <c r="F1518" s="470">
        <v>23</v>
      </c>
      <c r="G1518">
        <v>1</v>
      </c>
      <c r="H1518">
        <v>1</v>
      </c>
      <c r="I1518" s="471">
        <v>0.47039166666666665</v>
      </c>
      <c r="J1518" s="472">
        <v>0.36503333333333332</v>
      </c>
      <c r="K1518" s="472">
        <v>0.44336666666666663</v>
      </c>
      <c r="L1518" s="472">
        <v>0.58906666666666663</v>
      </c>
      <c r="M1518" s="472">
        <v>0.48410000000000003</v>
      </c>
      <c r="N1518" s="471">
        <v>0.47039166666666665</v>
      </c>
      <c r="O1518" s="472">
        <v>0.36503333333333332</v>
      </c>
      <c r="P1518" s="472">
        <v>0.44336666666666663</v>
      </c>
      <c r="Q1518" s="472">
        <v>0.58906666666666663</v>
      </c>
      <c r="R1518" s="472">
        <v>0.48410000000000003</v>
      </c>
      <c r="S1518" s="152">
        <v>0.01</v>
      </c>
      <c r="T1518" s="152">
        <v>0.02</v>
      </c>
      <c r="U1518" s="477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4" t="s">
        <v>24</v>
      </c>
    </row>
    <row r="1519" spans="1:27" ht="14.45" hidden="1">
      <c r="A1519">
        <v>10051</v>
      </c>
      <c r="B1519">
        <v>10051</v>
      </c>
      <c r="C1519" s="475" t="s">
        <v>1446</v>
      </c>
      <c r="D1519" s="598" t="s">
        <v>1866</v>
      </c>
      <c r="E1519" s="476">
        <v>3</v>
      </c>
      <c r="F1519" s="153">
        <v>28</v>
      </c>
      <c r="G1519">
        <v>1</v>
      </c>
      <c r="H1519">
        <v>1</v>
      </c>
      <c r="I1519" s="471">
        <v>0.47039166666666665</v>
      </c>
      <c r="J1519" s="472">
        <v>0.36503333333333332</v>
      </c>
      <c r="K1519" s="472">
        <v>0.44336666666666663</v>
      </c>
      <c r="L1519" s="472">
        <v>0.58906666666666663</v>
      </c>
      <c r="M1519" s="472">
        <v>0.48410000000000003</v>
      </c>
      <c r="N1519" s="471">
        <v>0.47039166666666665</v>
      </c>
      <c r="O1519" s="472">
        <v>0.36503333333333332</v>
      </c>
      <c r="P1519" s="472">
        <v>0.44336666666666663</v>
      </c>
      <c r="Q1519" s="472">
        <v>0.58906666666666663</v>
      </c>
      <c r="R1519" s="472">
        <v>0.48410000000000003</v>
      </c>
      <c r="S1519" s="152">
        <v>0.01</v>
      </c>
      <c r="T1519" s="152">
        <v>0.02</v>
      </c>
      <c r="U1519" s="477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4" t="s">
        <v>24</v>
      </c>
    </row>
    <row r="1520" spans="1:27" ht="14.45" hidden="1">
      <c r="A1520">
        <v>10052</v>
      </c>
      <c r="B1520">
        <v>10052</v>
      </c>
      <c r="C1520" s="475" t="s">
        <v>1468</v>
      </c>
      <c r="D1520" s="598" t="s">
        <v>1866</v>
      </c>
      <c r="E1520" s="476">
        <v>3</v>
      </c>
      <c r="F1520" s="470">
        <v>22</v>
      </c>
      <c r="G1520">
        <v>1</v>
      </c>
      <c r="H1520">
        <v>1</v>
      </c>
      <c r="I1520" s="471">
        <v>0.47039166666666665</v>
      </c>
      <c r="J1520" s="472">
        <v>0.36503333333333332</v>
      </c>
      <c r="K1520" s="472">
        <v>0.44336666666666663</v>
      </c>
      <c r="L1520" s="472">
        <v>0.58906666666666663</v>
      </c>
      <c r="M1520" s="472">
        <v>0.48410000000000003</v>
      </c>
      <c r="N1520" s="471">
        <v>0.47039166666666665</v>
      </c>
      <c r="O1520" s="472">
        <v>0.36503333333333332</v>
      </c>
      <c r="P1520" s="472">
        <v>0.44336666666666663</v>
      </c>
      <c r="Q1520" s="472">
        <v>0.58906666666666663</v>
      </c>
      <c r="R1520" s="472">
        <v>0.48410000000000003</v>
      </c>
      <c r="S1520" s="152">
        <v>0.01</v>
      </c>
      <c r="T1520" s="152">
        <v>0.02</v>
      </c>
      <c r="U1520" s="477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4" t="s">
        <v>24</v>
      </c>
    </row>
    <row r="1521" spans="1:27" ht="14.45" hidden="1">
      <c r="A1521">
        <v>10053</v>
      </c>
      <c r="B1521">
        <v>10053</v>
      </c>
      <c r="C1521" s="475" t="s">
        <v>1469</v>
      </c>
      <c r="D1521" s="598" t="s">
        <v>1866</v>
      </c>
      <c r="E1521" s="476">
        <v>3</v>
      </c>
      <c r="F1521" s="470">
        <v>15</v>
      </c>
      <c r="G1521">
        <v>1</v>
      </c>
      <c r="H1521">
        <v>1</v>
      </c>
      <c r="I1521" s="471">
        <v>0.47039166666666665</v>
      </c>
      <c r="J1521" s="472">
        <v>0.36503333333333332</v>
      </c>
      <c r="K1521" s="472">
        <v>0.44336666666666663</v>
      </c>
      <c r="L1521" s="472">
        <v>0.58906666666666663</v>
      </c>
      <c r="M1521" s="472">
        <v>0.48410000000000003</v>
      </c>
      <c r="N1521" s="471">
        <v>0.47039166666666665</v>
      </c>
      <c r="O1521" s="472">
        <v>0.36503333333333332</v>
      </c>
      <c r="P1521" s="472">
        <v>0.44336666666666663</v>
      </c>
      <c r="Q1521" s="472">
        <v>0.58906666666666663</v>
      </c>
      <c r="R1521" s="472">
        <v>0.48410000000000003</v>
      </c>
      <c r="S1521" s="152">
        <v>0.01</v>
      </c>
      <c r="T1521" s="152">
        <v>0.02</v>
      </c>
      <c r="U1521" s="477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4" t="s">
        <v>24</v>
      </c>
    </row>
    <row r="1522" spans="1:27" ht="14.45" hidden="1">
      <c r="A1522">
        <v>10054</v>
      </c>
      <c r="B1522">
        <v>10054</v>
      </c>
      <c r="C1522" s="475" t="s">
        <v>1537</v>
      </c>
      <c r="D1522" s="598" t="s">
        <v>1866</v>
      </c>
      <c r="E1522" s="476">
        <v>3</v>
      </c>
      <c r="F1522" s="470">
        <v>5</v>
      </c>
      <c r="G1522">
        <v>1</v>
      </c>
      <c r="H1522">
        <v>1</v>
      </c>
      <c r="I1522" s="471">
        <v>0.47039166666666665</v>
      </c>
      <c r="J1522" s="472">
        <v>0.36503333333333332</v>
      </c>
      <c r="K1522" s="472">
        <v>0.44336666666666663</v>
      </c>
      <c r="L1522" s="472">
        <v>0.58906666666666663</v>
      </c>
      <c r="M1522" s="472">
        <v>0.48410000000000003</v>
      </c>
      <c r="N1522" s="471">
        <v>0.47039166666666665</v>
      </c>
      <c r="O1522" s="472">
        <v>0.36503333333333332</v>
      </c>
      <c r="P1522" s="472">
        <v>0.44336666666666663</v>
      </c>
      <c r="Q1522" s="472">
        <v>0.58906666666666663</v>
      </c>
      <c r="R1522" s="472">
        <v>0.48410000000000003</v>
      </c>
      <c r="S1522" s="152">
        <v>0.01</v>
      </c>
      <c r="T1522" s="152">
        <v>0.02</v>
      </c>
      <c r="U1522" s="477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4" t="s">
        <v>24</v>
      </c>
    </row>
    <row r="1523" spans="1:27" ht="14.45" hidden="1">
      <c r="A1523">
        <v>10055</v>
      </c>
      <c r="B1523">
        <v>10055</v>
      </c>
      <c r="C1523" s="475" t="s">
        <v>1900</v>
      </c>
      <c r="D1523" s="598" t="s">
        <v>1866</v>
      </c>
      <c r="E1523" s="476">
        <v>3</v>
      </c>
      <c r="F1523" s="470">
        <v>18</v>
      </c>
      <c r="G1523">
        <v>1</v>
      </c>
      <c r="H1523">
        <v>1</v>
      </c>
      <c r="I1523" s="471">
        <v>0.47039166666666665</v>
      </c>
      <c r="J1523" s="472">
        <v>0.36503333333333332</v>
      </c>
      <c r="K1523" s="472">
        <v>0.44336666666666663</v>
      </c>
      <c r="L1523" s="472">
        <v>0.58906666666666663</v>
      </c>
      <c r="M1523" s="472">
        <v>0.48410000000000003</v>
      </c>
      <c r="N1523" s="471">
        <v>0.47039166666666665</v>
      </c>
      <c r="O1523" s="472">
        <v>0.36503333333333332</v>
      </c>
      <c r="P1523" s="472">
        <v>0.44336666666666663</v>
      </c>
      <c r="Q1523" s="472">
        <v>0.58906666666666663</v>
      </c>
      <c r="R1523" s="472">
        <v>0.48410000000000003</v>
      </c>
      <c r="S1523" s="152">
        <v>0.01</v>
      </c>
      <c r="T1523" s="152">
        <v>0.02</v>
      </c>
      <c r="U1523" s="477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4" t="s">
        <v>24</v>
      </c>
    </row>
    <row r="1524" spans="1:27" ht="14.45" hidden="1">
      <c r="A1524">
        <v>10056</v>
      </c>
      <c r="B1524">
        <v>10056</v>
      </c>
      <c r="C1524" s="475" t="s">
        <v>1351</v>
      </c>
      <c r="D1524" s="598" t="s">
        <v>1866</v>
      </c>
      <c r="E1524" s="476">
        <v>3</v>
      </c>
      <c r="F1524" s="153">
        <v>14</v>
      </c>
      <c r="G1524">
        <v>1</v>
      </c>
      <c r="H1524">
        <v>1</v>
      </c>
      <c r="I1524" s="471">
        <v>0.47039166666666665</v>
      </c>
      <c r="J1524" s="472">
        <v>0.36503333333333332</v>
      </c>
      <c r="K1524" s="472">
        <v>0.44336666666666663</v>
      </c>
      <c r="L1524" s="472">
        <v>0.58906666666666663</v>
      </c>
      <c r="M1524" s="472">
        <v>0.48410000000000003</v>
      </c>
      <c r="N1524" s="471">
        <v>0.47039166666666665</v>
      </c>
      <c r="O1524" s="472">
        <v>0.36503333333333332</v>
      </c>
      <c r="P1524" s="472">
        <v>0.44336666666666663</v>
      </c>
      <c r="Q1524" s="472">
        <v>0.58906666666666663</v>
      </c>
      <c r="R1524" s="472">
        <v>0.48410000000000003</v>
      </c>
      <c r="S1524" s="152">
        <v>0.01</v>
      </c>
      <c r="T1524" s="152">
        <v>0.02</v>
      </c>
      <c r="U1524" s="477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4" t="s">
        <v>24</v>
      </c>
    </row>
    <row r="1525" spans="1:27" ht="14.45" hidden="1">
      <c r="A1525">
        <v>10057</v>
      </c>
      <c r="B1525">
        <v>10057</v>
      </c>
      <c r="C1525" s="475" t="s">
        <v>1393</v>
      </c>
      <c r="D1525" s="598" t="s">
        <v>1866</v>
      </c>
      <c r="E1525" s="476">
        <v>3</v>
      </c>
      <c r="F1525" s="470">
        <v>11</v>
      </c>
      <c r="G1525">
        <v>1</v>
      </c>
      <c r="H1525">
        <v>1</v>
      </c>
      <c r="I1525" s="471">
        <v>0.47039166666666665</v>
      </c>
      <c r="J1525" s="472">
        <v>0.36503333333333332</v>
      </c>
      <c r="K1525" s="472">
        <v>0.44336666666666663</v>
      </c>
      <c r="L1525" s="472">
        <v>0.58906666666666663</v>
      </c>
      <c r="M1525" s="472">
        <v>0.48410000000000003</v>
      </c>
      <c r="N1525" s="471">
        <v>0.47039166666666665</v>
      </c>
      <c r="O1525" s="472">
        <v>0.36503333333333332</v>
      </c>
      <c r="P1525" s="472">
        <v>0.44336666666666663</v>
      </c>
      <c r="Q1525" s="472">
        <v>0.58906666666666663</v>
      </c>
      <c r="R1525" s="472">
        <v>0.48410000000000003</v>
      </c>
      <c r="S1525" s="152">
        <v>0.01</v>
      </c>
      <c r="T1525" s="152">
        <v>0.02</v>
      </c>
      <c r="U1525" s="477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4" t="s">
        <v>24</v>
      </c>
    </row>
    <row r="1526" spans="1:27" ht="14.45" hidden="1">
      <c r="A1526">
        <v>10058</v>
      </c>
      <c r="B1526">
        <v>10058</v>
      </c>
      <c r="C1526" s="475" t="s">
        <v>1472</v>
      </c>
      <c r="D1526" s="598" t="s">
        <v>1866</v>
      </c>
      <c r="E1526" s="476">
        <v>3</v>
      </c>
      <c r="F1526" s="470">
        <v>8</v>
      </c>
      <c r="G1526">
        <v>1</v>
      </c>
      <c r="H1526">
        <v>1</v>
      </c>
      <c r="I1526" s="471">
        <v>0.47039166666666665</v>
      </c>
      <c r="J1526" s="472">
        <v>0.36503333333333332</v>
      </c>
      <c r="K1526" s="472">
        <v>0.44336666666666663</v>
      </c>
      <c r="L1526" s="472">
        <v>0.58906666666666663</v>
      </c>
      <c r="M1526" s="472">
        <v>0.48410000000000003</v>
      </c>
      <c r="N1526" s="471">
        <v>0.47039166666666665</v>
      </c>
      <c r="O1526" s="472">
        <v>0.36503333333333332</v>
      </c>
      <c r="P1526" s="472">
        <v>0.44336666666666663</v>
      </c>
      <c r="Q1526" s="472">
        <v>0.58906666666666663</v>
      </c>
      <c r="R1526" s="472">
        <v>0.48410000000000003</v>
      </c>
      <c r="S1526" s="152">
        <v>0.01</v>
      </c>
      <c r="T1526" s="152">
        <v>0.02</v>
      </c>
      <c r="U1526" s="477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4" t="s">
        <v>24</v>
      </c>
    </row>
    <row r="1527" spans="1:27" ht="14.45" hidden="1">
      <c r="A1527">
        <v>10059</v>
      </c>
      <c r="B1527">
        <v>10059</v>
      </c>
      <c r="C1527" s="475" t="s">
        <v>1901</v>
      </c>
      <c r="D1527" s="598" t="s">
        <v>1866</v>
      </c>
      <c r="E1527" s="476">
        <v>3</v>
      </c>
      <c r="F1527" s="470">
        <v>8</v>
      </c>
      <c r="G1527">
        <v>1</v>
      </c>
      <c r="H1527">
        <v>1</v>
      </c>
      <c r="I1527" s="471">
        <v>0.47039166666666665</v>
      </c>
      <c r="J1527" s="472">
        <v>0.36503333333333332</v>
      </c>
      <c r="K1527" s="472">
        <v>0.44336666666666663</v>
      </c>
      <c r="L1527" s="472">
        <v>0.58906666666666663</v>
      </c>
      <c r="M1527" s="472">
        <v>0.48410000000000003</v>
      </c>
      <c r="N1527" s="471">
        <v>0.47039166666666665</v>
      </c>
      <c r="O1527" s="472">
        <v>0.36503333333333332</v>
      </c>
      <c r="P1527" s="472">
        <v>0.44336666666666663</v>
      </c>
      <c r="Q1527" s="472">
        <v>0.58906666666666663</v>
      </c>
      <c r="R1527" s="472">
        <v>0.48410000000000003</v>
      </c>
      <c r="S1527" s="152">
        <v>0.01</v>
      </c>
      <c r="T1527" s="152">
        <v>0.02</v>
      </c>
      <c r="U1527" s="477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4" t="s">
        <v>24</v>
      </c>
    </row>
    <row r="1528" spans="1:27" ht="14.45" hidden="1">
      <c r="A1528">
        <v>10060</v>
      </c>
      <c r="B1528">
        <v>10060</v>
      </c>
      <c r="C1528" s="475" t="s">
        <v>1902</v>
      </c>
      <c r="D1528" s="598" t="s">
        <v>1866</v>
      </c>
      <c r="E1528" s="476">
        <v>3</v>
      </c>
      <c r="F1528" s="470">
        <v>9</v>
      </c>
      <c r="G1528">
        <v>1</v>
      </c>
      <c r="H1528">
        <v>1</v>
      </c>
      <c r="I1528" s="471">
        <v>0.47039166666666665</v>
      </c>
      <c r="J1528" s="472">
        <v>0.36503333333333332</v>
      </c>
      <c r="K1528" s="472">
        <v>0.44336666666666663</v>
      </c>
      <c r="L1528" s="472">
        <v>0.58906666666666663</v>
      </c>
      <c r="M1528" s="472">
        <v>0.48410000000000003</v>
      </c>
      <c r="N1528" s="471">
        <v>0.47039166666666665</v>
      </c>
      <c r="O1528" s="472">
        <v>0.36503333333333332</v>
      </c>
      <c r="P1528" s="472">
        <v>0.44336666666666663</v>
      </c>
      <c r="Q1528" s="472">
        <v>0.58906666666666663</v>
      </c>
      <c r="R1528" s="472">
        <v>0.48410000000000003</v>
      </c>
      <c r="S1528" s="152">
        <v>0.01</v>
      </c>
      <c r="T1528" s="152">
        <v>0.02</v>
      </c>
      <c r="U1528" s="477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4" t="s">
        <v>24</v>
      </c>
    </row>
    <row r="1529" spans="1:27" ht="14.45" hidden="1">
      <c r="A1529">
        <v>10061</v>
      </c>
      <c r="B1529">
        <v>10061</v>
      </c>
      <c r="C1529" s="475" t="s">
        <v>1365</v>
      </c>
      <c r="D1529" s="598" t="s">
        <v>1866</v>
      </c>
      <c r="E1529" s="476">
        <v>3</v>
      </c>
      <c r="F1529" s="153">
        <v>10</v>
      </c>
      <c r="G1529">
        <v>1</v>
      </c>
      <c r="H1529">
        <v>1</v>
      </c>
      <c r="I1529" s="471">
        <v>0.47039166666666665</v>
      </c>
      <c r="J1529" s="472">
        <v>0.36503333333333332</v>
      </c>
      <c r="K1529" s="472">
        <v>0.44336666666666663</v>
      </c>
      <c r="L1529" s="472">
        <v>0.58906666666666663</v>
      </c>
      <c r="M1529" s="472">
        <v>0.48410000000000003</v>
      </c>
      <c r="N1529" s="471">
        <v>0.47039166666666665</v>
      </c>
      <c r="O1529" s="472">
        <v>0.36503333333333332</v>
      </c>
      <c r="P1529" s="472">
        <v>0.44336666666666663</v>
      </c>
      <c r="Q1529" s="472">
        <v>0.58906666666666663</v>
      </c>
      <c r="R1529" s="472">
        <v>0.48410000000000003</v>
      </c>
      <c r="S1529" s="152">
        <v>0.01</v>
      </c>
      <c r="T1529" s="152">
        <v>0.02</v>
      </c>
      <c r="U1529" s="477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4" t="s">
        <v>24</v>
      </c>
    </row>
    <row r="1530" spans="1:27" ht="14.45" hidden="1">
      <c r="A1530">
        <v>10062</v>
      </c>
      <c r="B1530">
        <v>10062</v>
      </c>
      <c r="C1530" s="475" t="s">
        <v>1903</v>
      </c>
      <c r="D1530" s="598" t="s">
        <v>1866</v>
      </c>
      <c r="E1530" s="476">
        <v>3</v>
      </c>
      <c r="F1530" s="470">
        <v>15</v>
      </c>
      <c r="G1530">
        <v>1</v>
      </c>
      <c r="H1530">
        <v>1</v>
      </c>
      <c r="I1530" s="471">
        <v>0.47039166666666665</v>
      </c>
      <c r="J1530" s="472">
        <v>0.36503333333333332</v>
      </c>
      <c r="K1530" s="472">
        <v>0.44336666666666663</v>
      </c>
      <c r="L1530" s="472">
        <v>0.58906666666666663</v>
      </c>
      <c r="M1530" s="472">
        <v>0.48410000000000003</v>
      </c>
      <c r="N1530" s="471">
        <v>0.47039166666666665</v>
      </c>
      <c r="O1530" s="472">
        <v>0.36503333333333332</v>
      </c>
      <c r="P1530" s="472">
        <v>0.44336666666666663</v>
      </c>
      <c r="Q1530" s="472">
        <v>0.58906666666666663</v>
      </c>
      <c r="R1530" s="472">
        <v>0.48410000000000003</v>
      </c>
      <c r="S1530" s="152">
        <v>0.01</v>
      </c>
      <c r="T1530" s="152">
        <v>0.02</v>
      </c>
      <c r="U1530" s="477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4" t="s">
        <v>24</v>
      </c>
    </row>
    <row r="1531" spans="1:27" ht="14.45" hidden="1">
      <c r="A1531">
        <v>10063</v>
      </c>
      <c r="B1531">
        <v>10063</v>
      </c>
      <c r="C1531" s="475" t="s">
        <v>1904</v>
      </c>
      <c r="D1531" s="598" t="s">
        <v>1866</v>
      </c>
      <c r="E1531" s="476">
        <v>3</v>
      </c>
      <c r="F1531" s="470">
        <v>9</v>
      </c>
      <c r="G1531">
        <v>1</v>
      </c>
      <c r="H1531">
        <v>1</v>
      </c>
      <c r="I1531" s="471">
        <v>0.47039166666666665</v>
      </c>
      <c r="J1531" s="472">
        <v>0.36503333333333332</v>
      </c>
      <c r="K1531" s="472">
        <v>0.44336666666666663</v>
      </c>
      <c r="L1531" s="472">
        <v>0.58906666666666663</v>
      </c>
      <c r="M1531" s="472">
        <v>0.48410000000000003</v>
      </c>
      <c r="N1531" s="471">
        <v>0.47039166666666665</v>
      </c>
      <c r="O1531" s="472">
        <v>0.36503333333333332</v>
      </c>
      <c r="P1531" s="472">
        <v>0.44336666666666663</v>
      </c>
      <c r="Q1531" s="472">
        <v>0.58906666666666663</v>
      </c>
      <c r="R1531" s="472">
        <v>0.48410000000000003</v>
      </c>
      <c r="S1531" s="152">
        <v>0.01</v>
      </c>
      <c r="T1531" s="152">
        <v>0.02</v>
      </c>
      <c r="U1531" s="477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4" t="s">
        <v>24</v>
      </c>
    </row>
    <row r="1532" spans="1:27" ht="14.45" hidden="1">
      <c r="A1532">
        <v>10064</v>
      </c>
      <c r="B1532">
        <v>10064</v>
      </c>
      <c r="C1532" s="475" t="s">
        <v>1905</v>
      </c>
      <c r="D1532" s="598" t="s">
        <v>1866</v>
      </c>
      <c r="E1532" s="476">
        <v>3</v>
      </c>
      <c r="F1532" s="470">
        <v>9</v>
      </c>
      <c r="G1532">
        <v>1</v>
      </c>
      <c r="H1532">
        <v>1</v>
      </c>
      <c r="I1532" s="471">
        <v>0.47039166666666665</v>
      </c>
      <c r="J1532" s="472">
        <v>0.36503333333333332</v>
      </c>
      <c r="K1532" s="472">
        <v>0.44336666666666663</v>
      </c>
      <c r="L1532" s="472">
        <v>0.58906666666666663</v>
      </c>
      <c r="M1532" s="472">
        <v>0.48410000000000003</v>
      </c>
      <c r="N1532" s="471">
        <v>0.47039166666666665</v>
      </c>
      <c r="O1532" s="472">
        <v>0.36503333333333332</v>
      </c>
      <c r="P1532" s="472">
        <v>0.44336666666666663</v>
      </c>
      <c r="Q1532" s="472">
        <v>0.58906666666666663</v>
      </c>
      <c r="R1532" s="472">
        <v>0.48410000000000003</v>
      </c>
      <c r="S1532" s="152">
        <v>0.01</v>
      </c>
      <c r="T1532" s="152">
        <v>0.02</v>
      </c>
      <c r="U1532" s="477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4" t="s">
        <v>24</v>
      </c>
    </row>
    <row r="1533" spans="1:27" ht="14.45" hidden="1">
      <c r="A1533">
        <v>10065</v>
      </c>
      <c r="B1533">
        <v>10065</v>
      </c>
      <c r="C1533" s="475" t="s">
        <v>1906</v>
      </c>
      <c r="D1533" s="598" t="s">
        <v>1866</v>
      </c>
      <c r="E1533" s="476">
        <v>3</v>
      </c>
      <c r="F1533" s="470">
        <v>9</v>
      </c>
      <c r="G1533">
        <v>1</v>
      </c>
      <c r="H1533">
        <v>1</v>
      </c>
      <c r="I1533" s="471">
        <v>0.47039166666666665</v>
      </c>
      <c r="J1533" s="472">
        <v>0.36503333333333332</v>
      </c>
      <c r="K1533" s="472">
        <v>0.44336666666666663</v>
      </c>
      <c r="L1533" s="472">
        <v>0.58906666666666663</v>
      </c>
      <c r="M1533" s="472">
        <v>0.48410000000000003</v>
      </c>
      <c r="N1533" s="471">
        <v>0.47039166666666665</v>
      </c>
      <c r="O1533" s="472">
        <v>0.36503333333333332</v>
      </c>
      <c r="P1533" s="472">
        <v>0.44336666666666663</v>
      </c>
      <c r="Q1533" s="472">
        <v>0.58906666666666663</v>
      </c>
      <c r="R1533" s="472">
        <v>0.48410000000000003</v>
      </c>
      <c r="S1533" s="152">
        <v>0.01</v>
      </c>
      <c r="T1533" s="152">
        <v>0.02</v>
      </c>
      <c r="U1533" s="477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4" t="s">
        <v>24</v>
      </c>
    </row>
    <row r="1534" spans="1:27" ht="14.45" hidden="1">
      <c r="A1534">
        <v>10066</v>
      </c>
      <c r="B1534">
        <v>10066</v>
      </c>
      <c r="C1534" s="475" t="s">
        <v>1907</v>
      </c>
      <c r="D1534" s="598" t="s">
        <v>1866</v>
      </c>
      <c r="E1534" s="476">
        <v>3</v>
      </c>
      <c r="F1534" s="153">
        <v>11</v>
      </c>
      <c r="G1534">
        <v>1</v>
      </c>
      <c r="H1534">
        <v>1</v>
      </c>
      <c r="I1534" s="471">
        <v>0.47039166666666665</v>
      </c>
      <c r="J1534" s="472">
        <v>0.36503333333333332</v>
      </c>
      <c r="K1534" s="472">
        <v>0.44336666666666663</v>
      </c>
      <c r="L1534" s="472">
        <v>0.58906666666666663</v>
      </c>
      <c r="M1534" s="472">
        <v>0.48410000000000003</v>
      </c>
      <c r="N1534" s="471">
        <v>0.47039166666666665</v>
      </c>
      <c r="O1534" s="472">
        <v>0.36503333333333332</v>
      </c>
      <c r="P1534" s="472">
        <v>0.44336666666666663</v>
      </c>
      <c r="Q1534" s="472">
        <v>0.58906666666666663</v>
      </c>
      <c r="R1534" s="472">
        <v>0.48410000000000003</v>
      </c>
      <c r="S1534" s="152">
        <v>0.01</v>
      </c>
      <c r="T1534" s="152">
        <v>0.02</v>
      </c>
      <c r="U1534" s="477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4" t="s">
        <v>24</v>
      </c>
    </row>
    <row r="1535" spans="1:27" ht="14.45" hidden="1">
      <c r="A1535">
        <v>10067</v>
      </c>
      <c r="B1535">
        <v>10067</v>
      </c>
      <c r="C1535" s="475" t="s">
        <v>1908</v>
      </c>
      <c r="D1535" s="598" t="s">
        <v>1866</v>
      </c>
      <c r="E1535" s="476">
        <v>3</v>
      </c>
      <c r="F1535" s="470">
        <v>15</v>
      </c>
      <c r="G1535">
        <v>1</v>
      </c>
      <c r="H1535">
        <v>1</v>
      </c>
      <c r="I1535" s="471">
        <v>0.47039166666666665</v>
      </c>
      <c r="J1535" s="472">
        <v>0.36503333333333332</v>
      </c>
      <c r="K1535" s="472">
        <v>0.44336666666666663</v>
      </c>
      <c r="L1535" s="472">
        <v>0.58906666666666663</v>
      </c>
      <c r="M1535" s="472">
        <v>0.48410000000000003</v>
      </c>
      <c r="N1535" s="471">
        <v>0.47039166666666665</v>
      </c>
      <c r="O1535" s="472">
        <v>0.36503333333333332</v>
      </c>
      <c r="P1535" s="472">
        <v>0.44336666666666663</v>
      </c>
      <c r="Q1535" s="472">
        <v>0.58906666666666663</v>
      </c>
      <c r="R1535" s="472">
        <v>0.48410000000000003</v>
      </c>
      <c r="S1535" s="152">
        <v>0.01</v>
      </c>
      <c r="T1535" s="152">
        <v>0.02</v>
      </c>
      <c r="U1535" s="477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4" t="s">
        <v>24</v>
      </c>
    </row>
    <row r="1536" spans="1:27" ht="14.45" hidden="1">
      <c r="A1536">
        <v>10068</v>
      </c>
      <c r="B1536">
        <v>10068</v>
      </c>
      <c r="C1536" s="475" t="s">
        <v>1009</v>
      </c>
      <c r="D1536" s="598" t="s">
        <v>1866</v>
      </c>
      <c r="E1536" s="476">
        <v>3</v>
      </c>
      <c r="F1536" s="470">
        <v>6</v>
      </c>
      <c r="G1536">
        <v>1</v>
      </c>
      <c r="H1536">
        <v>1</v>
      </c>
      <c r="I1536" s="471">
        <v>0.47039166666666665</v>
      </c>
      <c r="J1536" s="472">
        <v>0.36503333333333332</v>
      </c>
      <c r="K1536" s="472">
        <v>0.44336666666666663</v>
      </c>
      <c r="L1536" s="472">
        <v>0.58906666666666663</v>
      </c>
      <c r="M1536" s="472">
        <v>0.48410000000000003</v>
      </c>
      <c r="N1536" s="471">
        <v>0.47039166666666665</v>
      </c>
      <c r="O1536" s="472">
        <v>0.36503333333333332</v>
      </c>
      <c r="P1536" s="472">
        <v>0.44336666666666663</v>
      </c>
      <c r="Q1536" s="472">
        <v>0.58906666666666663</v>
      </c>
      <c r="R1536" s="472">
        <v>0.48410000000000003</v>
      </c>
      <c r="S1536" s="152">
        <v>0.01</v>
      </c>
      <c r="T1536" s="152">
        <v>0.02</v>
      </c>
      <c r="U1536" s="477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4" t="s">
        <v>24</v>
      </c>
    </row>
    <row r="1537" spans="1:27" ht="14.45" hidden="1">
      <c r="A1537">
        <v>10069</v>
      </c>
      <c r="B1537">
        <v>10069</v>
      </c>
      <c r="C1537" s="475" t="s">
        <v>1014</v>
      </c>
      <c r="D1537" s="598" t="s">
        <v>1866</v>
      </c>
      <c r="E1537" s="476">
        <v>3</v>
      </c>
      <c r="F1537" s="470">
        <v>10</v>
      </c>
      <c r="G1537">
        <v>1</v>
      </c>
      <c r="H1537">
        <v>1</v>
      </c>
      <c r="I1537" s="471">
        <v>0.47039166666666665</v>
      </c>
      <c r="J1537" s="472">
        <v>0.36503333333333332</v>
      </c>
      <c r="K1537" s="472">
        <v>0.44336666666666663</v>
      </c>
      <c r="L1537" s="472">
        <v>0.58906666666666663</v>
      </c>
      <c r="M1537" s="472">
        <v>0.48410000000000003</v>
      </c>
      <c r="N1537" s="471">
        <v>0.47039166666666665</v>
      </c>
      <c r="O1537" s="472">
        <v>0.36503333333333332</v>
      </c>
      <c r="P1537" s="472">
        <v>0.44336666666666663</v>
      </c>
      <c r="Q1537" s="472">
        <v>0.58906666666666663</v>
      </c>
      <c r="R1537" s="472">
        <v>0.48410000000000003</v>
      </c>
      <c r="S1537" s="152">
        <v>0.01</v>
      </c>
      <c r="T1537" s="152">
        <v>0.02</v>
      </c>
      <c r="U1537" s="477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4" t="s">
        <v>24</v>
      </c>
    </row>
    <row r="1538" spans="1:27" ht="14.45" hidden="1">
      <c r="A1538">
        <v>10070</v>
      </c>
      <c r="B1538">
        <v>10070</v>
      </c>
      <c r="C1538" s="475" t="s">
        <v>1174</v>
      </c>
      <c r="D1538" s="598" t="s">
        <v>1866</v>
      </c>
      <c r="E1538" s="476">
        <v>3</v>
      </c>
      <c r="F1538" s="470">
        <v>10</v>
      </c>
      <c r="G1538">
        <v>1</v>
      </c>
      <c r="H1538">
        <v>1</v>
      </c>
      <c r="I1538" s="471">
        <v>0.47039166666666665</v>
      </c>
      <c r="J1538" s="472">
        <v>0.36503333333333332</v>
      </c>
      <c r="K1538" s="472">
        <v>0.44336666666666663</v>
      </c>
      <c r="L1538" s="472">
        <v>0.58906666666666663</v>
      </c>
      <c r="M1538" s="472">
        <v>0.48410000000000003</v>
      </c>
      <c r="N1538" s="471">
        <v>0.47039166666666665</v>
      </c>
      <c r="O1538" s="472">
        <v>0.36503333333333332</v>
      </c>
      <c r="P1538" s="472">
        <v>0.44336666666666663</v>
      </c>
      <c r="Q1538" s="472">
        <v>0.58906666666666663</v>
      </c>
      <c r="R1538" s="472">
        <v>0.48410000000000003</v>
      </c>
      <c r="S1538" s="152">
        <v>0.01</v>
      </c>
      <c r="T1538" s="152">
        <v>0.02</v>
      </c>
      <c r="U1538" s="477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4" t="s">
        <v>24</v>
      </c>
    </row>
    <row r="1539" spans="1:27" ht="14.45" hidden="1">
      <c r="A1539">
        <v>10071</v>
      </c>
      <c r="B1539">
        <v>10071</v>
      </c>
      <c r="C1539" s="475" t="s">
        <v>1177</v>
      </c>
      <c r="D1539" s="598" t="s">
        <v>1866</v>
      </c>
      <c r="E1539" s="476">
        <v>3</v>
      </c>
      <c r="F1539" s="153">
        <v>10</v>
      </c>
      <c r="G1539">
        <v>1</v>
      </c>
      <c r="H1539">
        <v>1</v>
      </c>
      <c r="I1539" s="471">
        <v>0.47039166666666665</v>
      </c>
      <c r="J1539" s="472">
        <v>0.36503333333333332</v>
      </c>
      <c r="K1539" s="472">
        <v>0.44336666666666663</v>
      </c>
      <c r="L1539" s="472">
        <v>0.58906666666666663</v>
      </c>
      <c r="M1539" s="472">
        <v>0.48410000000000003</v>
      </c>
      <c r="N1539" s="471">
        <v>0.47039166666666665</v>
      </c>
      <c r="O1539" s="472">
        <v>0.36503333333333332</v>
      </c>
      <c r="P1539" s="472">
        <v>0.44336666666666663</v>
      </c>
      <c r="Q1539" s="472">
        <v>0.58906666666666663</v>
      </c>
      <c r="R1539" s="472">
        <v>0.48410000000000003</v>
      </c>
      <c r="S1539" s="152">
        <v>0.01</v>
      </c>
      <c r="T1539" s="152">
        <v>0.02</v>
      </c>
      <c r="U1539" s="477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4" t="s">
        <v>24</v>
      </c>
    </row>
    <row r="1540" spans="1:27" ht="14.45" hidden="1">
      <c r="A1540">
        <v>10072</v>
      </c>
      <c r="B1540">
        <v>10072</v>
      </c>
      <c r="C1540" s="475" t="s">
        <v>1225</v>
      </c>
      <c r="D1540" s="598" t="s">
        <v>1866</v>
      </c>
      <c r="E1540" s="476">
        <v>3</v>
      </c>
      <c r="F1540" s="470">
        <v>10</v>
      </c>
      <c r="G1540">
        <v>1</v>
      </c>
      <c r="H1540">
        <v>1</v>
      </c>
      <c r="I1540" s="471">
        <v>0.47039166666666665</v>
      </c>
      <c r="J1540" s="472">
        <v>0.36503333333333332</v>
      </c>
      <c r="K1540" s="472">
        <v>0.44336666666666663</v>
      </c>
      <c r="L1540" s="472">
        <v>0.58906666666666663</v>
      </c>
      <c r="M1540" s="472">
        <v>0.48410000000000003</v>
      </c>
      <c r="N1540" s="471">
        <v>0.47039166666666665</v>
      </c>
      <c r="O1540" s="472">
        <v>0.36503333333333332</v>
      </c>
      <c r="P1540" s="472">
        <v>0.44336666666666663</v>
      </c>
      <c r="Q1540" s="472">
        <v>0.58906666666666663</v>
      </c>
      <c r="R1540" s="472">
        <v>0.48410000000000003</v>
      </c>
      <c r="S1540" s="152">
        <v>0.01</v>
      </c>
      <c r="T1540" s="152">
        <v>0.02</v>
      </c>
      <c r="U1540" s="477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4" t="s">
        <v>24</v>
      </c>
    </row>
    <row r="1541" spans="1:27" ht="14.45" hidden="1">
      <c r="A1541">
        <v>10073</v>
      </c>
      <c r="B1541">
        <v>10073</v>
      </c>
      <c r="C1541" s="475" t="s">
        <v>1234</v>
      </c>
      <c r="D1541" s="598" t="s">
        <v>1866</v>
      </c>
      <c r="E1541" s="476">
        <v>3</v>
      </c>
      <c r="F1541" s="470">
        <v>16</v>
      </c>
      <c r="G1541">
        <v>1</v>
      </c>
      <c r="H1541">
        <v>1</v>
      </c>
      <c r="I1541" s="471">
        <v>0.47039166666666665</v>
      </c>
      <c r="J1541" s="472">
        <v>0.36503333333333332</v>
      </c>
      <c r="K1541" s="472">
        <v>0.44336666666666663</v>
      </c>
      <c r="L1541" s="472">
        <v>0.58906666666666663</v>
      </c>
      <c r="M1541" s="472">
        <v>0.48410000000000003</v>
      </c>
      <c r="N1541" s="471">
        <v>0.47039166666666665</v>
      </c>
      <c r="O1541" s="472">
        <v>0.36503333333333332</v>
      </c>
      <c r="P1541" s="472">
        <v>0.44336666666666663</v>
      </c>
      <c r="Q1541" s="472">
        <v>0.58906666666666663</v>
      </c>
      <c r="R1541" s="472">
        <v>0.48410000000000003</v>
      </c>
      <c r="S1541" s="152">
        <v>0.01</v>
      </c>
      <c r="T1541" s="152">
        <v>0.02</v>
      </c>
      <c r="U1541" s="477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4" t="s">
        <v>24</v>
      </c>
    </row>
    <row r="1542" spans="1:27" ht="14.45" hidden="1">
      <c r="A1542">
        <v>10074</v>
      </c>
      <c r="B1542">
        <v>10074</v>
      </c>
      <c r="C1542" s="475" t="s">
        <v>1237</v>
      </c>
      <c r="D1542" s="598" t="s">
        <v>1866</v>
      </c>
      <c r="E1542" s="476">
        <v>3</v>
      </c>
      <c r="F1542" s="470">
        <v>10</v>
      </c>
      <c r="G1542">
        <v>1</v>
      </c>
      <c r="H1542">
        <v>1</v>
      </c>
      <c r="I1542" s="471">
        <v>0.47039166666666665</v>
      </c>
      <c r="J1542" s="472">
        <v>0.36503333333333332</v>
      </c>
      <c r="K1542" s="472">
        <v>0.44336666666666663</v>
      </c>
      <c r="L1542" s="472">
        <v>0.58906666666666663</v>
      </c>
      <c r="M1542" s="472">
        <v>0.48410000000000003</v>
      </c>
      <c r="N1542" s="471">
        <v>0.47039166666666665</v>
      </c>
      <c r="O1542" s="472">
        <v>0.36503333333333332</v>
      </c>
      <c r="P1542" s="472">
        <v>0.44336666666666663</v>
      </c>
      <c r="Q1542" s="472">
        <v>0.58906666666666663</v>
      </c>
      <c r="R1542" s="472">
        <v>0.48410000000000003</v>
      </c>
      <c r="S1542" s="152">
        <v>0.01</v>
      </c>
      <c r="T1542" s="152">
        <v>0.02</v>
      </c>
      <c r="U1542" s="477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4" t="s">
        <v>24</v>
      </c>
    </row>
    <row r="1543" spans="1:27" ht="14.45" hidden="1">
      <c r="A1543">
        <v>10075</v>
      </c>
      <c r="B1543">
        <v>10075</v>
      </c>
      <c r="C1543" s="475" t="s">
        <v>1378</v>
      </c>
      <c r="D1543" s="598" t="s">
        <v>1866</v>
      </c>
      <c r="E1543" s="476">
        <v>3</v>
      </c>
      <c r="F1543" s="470">
        <v>20</v>
      </c>
      <c r="G1543">
        <v>1</v>
      </c>
      <c r="H1543">
        <v>1</v>
      </c>
      <c r="I1543" s="471">
        <v>0.47039166666666665</v>
      </c>
      <c r="J1543" s="472">
        <v>0.36503333333333332</v>
      </c>
      <c r="K1543" s="472">
        <v>0.44336666666666663</v>
      </c>
      <c r="L1543" s="472">
        <v>0.58906666666666663</v>
      </c>
      <c r="M1543" s="472">
        <v>0.48410000000000003</v>
      </c>
      <c r="N1543" s="471">
        <v>0.47039166666666665</v>
      </c>
      <c r="O1543" s="472">
        <v>0.36503333333333332</v>
      </c>
      <c r="P1543" s="472">
        <v>0.44336666666666663</v>
      </c>
      <c r="Q1543" s="472">
        <v>0.58906666666666663</v>
      </c>
      <c r="R1543" s="472">
        <v>0.48410000000000003</v>
      </c>
      <c r="S1543" s="152">
        <v>0.01</v>
      </c>
      <c r="T1543" s="152">
        <v>0.02</v>
      </c>
      <c r="U1543" s="477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4" t="s">
        <v>24</v>
      </c>
    </row>
    <row r="1544" spans="1:27" ht="14.45" hidden="1">
      <c r="A1544">
        <v>10076</v>
      </c>
      <c r="B1544">
        <v>10076</v>
      </c>
      <c r="C1544" s="475" t="s">
        <v>1909</v>
      </c>
      <c r="D1544" s="598" t="s">
        <v>1866</v>
      </c>
      <c r="E1544" s="476">
        <v>3</v>
      </c>
      <c r="F1544" s="153">
        <v>24</v>
      </c>
      <c r="G1544">
        <v>1</v>
      </c>
      <c r="H1544">
        <v>1</v>
      </c>
      <c r="I1544" s="471">
        <v>0.47039166666666665</v>
      </c>
      <c r="J1544" s="472">
        <v>0.36503333333333332</v>
      </c>
      <c r="K1544" s="472">
        <v>0.44336666666666663</v>
      </c>
      <c r="L1544" s="472">
        <v>0.58906666666666663</v>
      </c>
      <c r="M1544" s="472">
        <v>0.48410000000000003</v>
      </c>
      <c r="N1544" s="471">
        <v>0.47039166666666665</v>
      </c>
      <c r="O1544" s="472">
        <v>0.36503333333333332</v>
      </c>
      <c r="P1544" s="472">
        <v>0.44336666666666663</v>
      </c>
      <c r="Q1544" s="472">
        <v>0.58906666666666663</v>
      </c>
      <c r="R1544" s="472">
        <v>0.48410000000000003</v>
      </c>
      <c r="S1544" s="152">
        <v>0.01</v>
      </c>
      <c r="T1544" s="152">
        <v>0.02</v>
      </c>
      <c r="U1544" s="477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4" t="s">
        <v>24</v>
      </c>
    </row>
    <row r="1545" spans="1:27" ht="14.45" hidden="1">
      <c r="A1545">
        <v>10077</v>
      </c>
      <c r="B1545">
        <v>10077</v>
      </c>
      <c r="C1545" s="475" t="s">
        <v>1910</v>
      </c>
      <c r="D1545" s="598" t="s">
        <v>1866</v>
      </c>
      <c r="E1545" s="476">
        <v>3</v>
      </c>
      <c r="F1545" s="470">
        <v>3</v>
      </c>
      <c r="G1545">
        <v>1</v>
      </c>
      <c r="H1545">
        <v>1</v>
      </c>
      <c r="I1545" s="471">
        <v>0.47039166666666665</v>
      </c>
      <c r="J1545" s="472">
        <v>0.36503333333333332</v>
      </c>
      <c r="K1545" s="472">
        <v>0.44336666666666663</v>
      </c>
      <c r="L1545" s="472">
        <v>0.58906666666666663</v>
      </c>
      <c r="M1545" s="472">
        <v>0.48410000000000003</v>
      </c>
      <c r="N1545" s="471">
        <v>0.47039166666666665</v>
      </c>
      <c r="O1545" s="472">
        <v>0.36503333333333332</v>
      </c>
      <c r="P1545" s="472">
        <v>0.44336666666666663</v>
      </c>
      <c r="Q1545" s="472">
        <v>0.58906666666666663</v>
      </c>
      <c r="R1545" s="472">
        <v>0.48410000000000003</v>
      </c>
      <c r="S1545" s="152">
        <v>0.01</v>
      </c>
      <c r="T1545" s="152">
        <v>0.02</v>
      </c>
      <c r="U1545" s="477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4" t="s">
        <v>24</v>
      </c>
    </row>
    <row r="1546" spans="1:27" ht="14.45" hidden="1">
      <c r="A1546">
        <v>10078</v>
      </c>
      <c r="B1546">
        <v>10078</v>
      </c>
      <c r="C1546" s="475" t="s">
        <v>1911</v>
      </c>
      <c r="D1546" s="598" t="s">
        <v>1866</v>
      </c>
      <c r="E1546" s="476">
        <v>3</v>
      </c>
      <c r="F1546" s="470">
        <v>14</v>
      </c>
      <c r="G1546">
        <v>1</v>
      </c>
      <c r="H1546">
        <v>1</v>
      </c>
      <c r="I1546" s="471">
        <v>0.47039166666666665</v>
      </c>
      <c r="J1546" s="472">
        <v>0.36503333333333332</v>
      </c>
      <c r="K1546" s="472">
        <v>0.44336666666666663</v>
      </c>
      <c r="L1546" s="472">
        <v>0.58906666666666663</v>
      </c>
      <c r="M1546" s="472">
        <v>0.48410000000000003</v>
      </c>
      <c r="N1546" s="471">
        <v>0.47039166666666665</v>
      </c>
      <c r="O1546" s="472">
        <v>0.36503333333333332</v>
      </c>
      <c r="P1546" s="472">
        <v>0.44336666666666663</v>
      </c>
      <c r="Q1546" s="472">
        <v>0.58906666666666663</v>
      </c>
      <c r="R1546" s="472">
        <v>0.48410000000000003</v>
      </c>
      <c r="S1546" s="152">
        <v>0.01</v>
      </c>
      <c r="T1546" s="152">
        <v>0.02</v>
      </c>
      <c r="U1546" s="477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4" t="s">
        <v>24</v>
      </c>
    </row>
    <row r="1547" spans="1:27" ht="14.45" hidden="1">
      <c r="A1547">
        <v>10079</v>
      </c>
      <c r="B1547">
        <v>10079</v>
      </c>
      <c r="C1547" s="475" t="s">
        <v>1912</v>
      </c>
      <c r="D1547" s="598" t="s">
        <v>1866</v>
      </c>
      <c r="E1547" s="476">
        <v>3</v>
      </c>
      <c r="F1547" s="470">
        <v>19</v>
      </c>
      <c r="G1547">
        <v>1</v>
      </c>
      <c r="H1547">
        <v>1</v>
      </c>
      <c r="I1547" s="471">
        <v>0.47039166666666665</v>
      </c>
      <c r="J1547" s="472">
        <v>0.36503333333333332</v>
      </c>
      <c r="K1547" s="472">
        <v>0.44336666666666663</v>
      </c>
      <c r="L1547" s="472">
        <v>0.58906666666666663</v>
      </c>
      <c r="M1547" s="472">
        <v>0.48410000000000003</v>
      </c>
      <c r="N1547" s="471">
        <v>0.47039166666666665</v>
      </c>
      <c r="O1547" s="472">
        <v>0.36503333333333332</v>
      </c>
      <c r="P1547" s="472">
        <v>0.44336666666666663</v>
      </c>
      <c r="Q1547" s="472">
        <v>0.58906666666666663</v>
      </c>
      <c r="R1547" s="472">
        <v>0.48410000000000003</v>
      </c>
      <c r="S1547" s="152">
        <v>0.01</v>
      </c>
      <c r="T1547" s="152">
        <v>0.02</v>
      </c>
      <c r="U1547" s="477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4" t="s">
        <v>24</v>
      </c>
    </row>
    <row r="1548" spans="1:27" ht="14.45" hidden="1">
      <c r="A1548">
        <v>10080</v>
      </c>
      <c r="B1548">
        <v>10080</v>
      </c>
      <c r="C1548" s="475" t="s">
        <v>1913</v>
      </c>
      <c r="D1548" s="598" t="s">
        <v>1866</v>
      </c>
      <c r="E1548" s="476">
        <v>3</v>
      </c>
      <c r="F1548" s="470">
        <v>25</v>
      </c>
      <c r="G1548">
        <v>1</v>
      </c>
      <c r="H1548">
        <v>1</v>
      </c>
      <c r="I1548" s="471">
        <v>0.47039166666666665</v>
      </c>
      <c r="J1548" s="472">
        <v>0.36503333333333332</v>
      </c>
      <c r="K1548" s="472">
        <v>0.44336666666666663</v>
      </c>
      <c r="L1548" s="472">
        <v>0.58906666666666663</v>
      </c>
      <c r="M1548" s="472">
        <v>0.48410000000000003</v>
      </c>
      <c r="N1548" s="471">
        <v>0.47039166666666665</v>
      </c>
      <c r="O1548" s="472">
        <v>0.36503333333333332</v>
      </c>
      <c r="P1548" s="472">
        <v>0.44336666666666663</v>
      </c>
      <c r="Q1548" s="472">
        <v>0.58906666666666663</v>
      </c>
      <c r="R1548" s="472">
        <v>0.48410000000000003</v>
      </c>
      <c r="S1548" s="152">
        <v>0.01</v>
      </c>
      <c r="T1548" s="152">
        <v>0.02</v>
      </c>
      <c r="U1548" s="477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4" t="s">
        <v>24</v>
      </c>
    </row>
    <row r="1549" spans="1:27" ht="14.45" hidden="1">
      <c r="A1549">
        <v>10081</v>
      </c>
      <c r="B1549">
        <v>10081</v>
      </c>
      <c r="C1549" s="475" t="s">
        <v>1914</v>
      </c>
      <c r="D1549" s="598" t="s">
        <v>1866</v>
      </c>
      <c r="E1549" s="476">
        <v>3</v>
      </c>
      <c r="F1549" s="153">
        <v>23</v>
      </c>
      <c r="G1549">
        <v>1</v>
      </c>
      <c r="H1549">
        <v>1</v>
      </c>
      <c r="I1549" s="471">
        <v>0.47039166666666665</v>
      </c>
      <c r="J1549" s="472">
        <v>0.36503333333333332</v>
      </c>
      <c r="K1549" s="472">
        <v>0.44336666666666663</v>
      </c>
      <c r="L1549" s="472">
        <v>0.58906666666666663</v>
      </c>
      <c r="M1549" s="472">
        <v>0.48410000000000003</v>
      </c>
      <c r="N1549" s="471">
        <v>0.47039166666666665</v>
      </c>
      <c r="O1549" s="472">
        <v>0.36503333333333332</v>
      </c>
      <c r="P1549" s="472">
        <v>0.44336666666666663</v>
      </c>
      <c r="Q1549" s="472">
        <v>0.58906666666666663</v>
      </c>
      <c r="R1549" s="472">
        <v>0.48410000000000003</v>
      </c>
      <c r="S1549" s="152">
        <v>0.01</v>
      </c>
      <c r="T1549" s="152">
        <v>0.02</v>
      </c>
      <c r="U1549" s="477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4" t="s">
        <v>24</v>
      </c>
    </row>
    <row r="1550" spans="1:27" ht="14.45" hidden="1">
      <c r="A1550">
        <v>10082</v>
      </c>
      <c r="B1550">
        <v>10082</v>
      </c>
      <c r="C1550" s="475" t="s">
        <v>1915</v>
      </c>
      <c r="D1550" s="598" t="s">
        <v>1866</v>
      </c>
      <c r="E1550" s="476">
        <v>3</v>
      </c>
      <c r="F1550" s="470">
        <v>24</v>
      </c>
      <c r="G1550">
        <v>1</v>
      </c>
      <c r="H1550">
        <v>1</v>
      </c>
      <c r="I1550" s="471">
        <v>0.47039166666666665</v>
      </c>
      <c r="J1550" s="472">
        <v>0.36503333333333332</v>
      </c>
      <c r="K1550" s="472">
        <v>0.44336666666666663</v>
      </c>
      <c r="L1550" s="472">
        <v>0.58906666666666663</v>
      </c>
      <c r="M1550" s="472">
        <v>0.48410000000000003</v>
      </c>
      <c r="N1550" s="471">
        <v>0.47039166666666665</v>
      </c>
      <c r="O1550" s="472">
        <v>0.36503333333333332</v>
      </c>
      <c r="P1550" s="472">
        <v>0.44336666666666663</v>
      </c>
      <c r="Q1550" s="472">
        <v>0.58906666666666663</v>
      </c>
      <c r="R1550" s="472">
        <v>0.48410000000000003</v>
      </c>
      <c r="S1550" s="152">
        <v>0.01</v>
      </c>
      <c r="T1550" s="152">
        <v>0.02</v>
      </c>
      <c r="U1550" s="477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4" t="s">
        <v>24</v>
      </c>
    </row>
    <row r="1551" spans="1:27" ht="14.45" hidden="1">
      <c r="A1551">
        <v>10083</v>
      </c>
      <c r="B1551">
        <v>10083</v>
      </c>
      <c r="C1551" s="475" t="s">
        <v>1916</v>
      </c>
      <c r="D1551" s="598" t="s">
        <v>1866</v>
      </c>
      <c r="E1551" s="476">
        <v>3</v>
      </c>
      <c r="F1551" s="470">
        <v>28</v>
      </c>
      <c r="G1551">
        <v>1</v>
      </c>
      <c r="H1551">
        <v>1</v>
      </c>
      <c r="I1551" s="471">
        <v>0.47039166666666665</v>
      </c>
      <c r="J1551" s="472">
        <v>0.36503333333333332</v>
      </c>
      <c r="K1551" s="472">
        <v>0.44336666666666663</v>
      </c>
      <c r="L1551" s="472">
        <v>0.58906666666666663</v>
      </c>
      <c r="M1551" s="472">
        <v>0.48410000000000003</v>
      </c>
      <c r="N1551" s="471">
        <v>0.47039166666666665</v>
      </c>
      <c r="O1551" s="472">
        <v>0.36503333333333332</v>
      </c>
      <c r="P1551" s="472">
        <v>0.44336666666666663</v>
      </c>
      <c r="Q1551" s="472">
        <v>0.58906666666666663</v>
      </c>
      <c r="R1551" s="472">
        <v>0.48410000000000003</v>
      </c>
      <c r="S1551" s="152">
        <v>0.01</v>
      </c>
      <c r="T1551" s="152">
        <v>0.02</v>
      </c>
      <c r="U1551" s="477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4" t="s">
        <v>24</v>
      </c>
    </row>
    <row r="1552" spans="1:27" ht="14.45" hidden="1">
      <c r="A1552">
        <v>10084</v>
      </c>
      <c r="B1552">
        <v>10084</v>
      </c>
      <c r="C1552" s="475" t="s">
        <v>1917</v>
      </c>
      <c r="D1552" s="599" t="s">
        <v>1866</v>
      </c>
      <c r="E1552" s="476">
        <v>3</v>
      </c>
      <c r="F1552" s="470">
        <v>22</v>
      </c>
      <c r="G1552">
        <v>1</v>
      </c>
      <c r="H1552">
        <v>1</v>
      </c>
      <c r="I1552" s="471">
        <v>0.47039166666666665</v>
      </c>
      <c r="J1552" s="472">
        <v>0.36503333333333332</v>
      </c>
      <c r="K1552" s="472">
        <v>0.44336666666666663</v>
      </c>
      <c r="L1552" s="472">
        <v>0.58906666666666663</v>
      </c>
      <c r="M1552" s="472">
        <v>0.48410000000000003</v>
      </c>
      <c r="N1552" s="471">
        <v>0.47039166666666665</v>
      </c>
      <c r="O1552" s="472">
        <v>0.36503333333333332</v>
      </c>
      <c r="P1552" s="472">
        <v>0.44336666666666663</v>
      </c>
      <c r="Q1552" s="472">
        <v>0.58906666666666663</v>
      </c>
      <c r="R1552" s="472">
        <v>0.48410000000000003</v>
      </c>
      <c r="S1552" s="152">
        <v>0.01</v>
      </c>
      <c r="T1552" s="152">
        <v>0.02</v>
      </c>
      <c r="U1552" s="477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4" t="s">
        <v>24</v>
      </c>
    </row>
    <row r="1553" spans="1:27" ht="14.45" hidden="1">
      <c r="A1553">
        <v>10085</v>
      </c>
      <c r="B1553">
        <v>10085</v>
      </c>
      <c r="C1553" s="475" t="s">
        <v>1918</v>
      </c>
      <c r="D1553" s="599" t="s">
        <v>1866</v>
      </c>
      <c r="E1553" s="476">
        <v>3</v>
      </c>
      <c r="F1553" s="470">
        <v>2</v>
      </c>
      <c r="G1553">
        <v>1</v>
      </c>
      <c r="H1553">
        <v>1</v>
      </c>
      <c r="I1553" s="471">
        <v>0.47039166666666665</v>
      </c>
      <c r="J1553" s="472">
        <v>0.36503333333333332</v>
      </c>
      <c r="K1553" s="472">
        <v>0.44336666666666663</v>
      </c>
      <c r="L1553" s="472">
        <v>0.58906666666666663</v>
      </c>
      <c r="M1553" s="472">
        <v>0.48410000000000003</v>
      </c>
      <c r="N1553" s="471">
        <v>0.47039166666666665</v>
      </c>
      <c r="O1553" s="472">
        <v>0.36503333333333332</v>
      </c>
      <c r="P1553" s="472">
        <v>0.44336666666666663</v>
      </c>
      <c r="Q1553" s="472">
        <v>0.58906666666666663</v>
      </c>
      <c r="R1553" s="472">
        <v>0.48410000000000003</v>
      </c>
      <c r="S1553" s="152">
        <v>0.01</v>
      </c>
      <c r="T1553" s="152">
        <v>0.02</v>
      </c>
      <c r="U1553" s="477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4" t="s">
        <v>24</v>
      </c>
    </row>
    <row r="1554" spans="1:27" ht="14.45" hidden="1">
      <c r="A1554">
        <v>10086</v>
      </c>
      <c r="B1554">
        <v>10086</v>
      </c>
      <c r="C1554" s="475" t="s">
        <v>1919</v>
      </c>
      <c r="D1554" s="599" t="s">
        <v>1866</v>
      </c>
      <c r="E1554" s="476">
        <v>3</v>
      </c>
      <c r="F1554" s="153">
        <v>3</v>
      </c>
      <c r="G1554">
        <v>1</v>
      </c>
      <c r="H1554">
        <v>1</v>
      </c>
      <c r="I1554" s="471">
        <v>0.47039166666666665</v>
      </c>
      <c r="J1554" s="472">
        <v>0.36503333333333332</v>
      </c>
      <c r="K1554" s="472">
        <v>0.44336666666666663</v>
      </c>
      <c r="L1554" s="472">
        <v>0.58906666666666663</v>
      </c>
      <c r="M1554" s="472">
        <v>0.48410000000000003</v>
      </c>
      <c r="N1554" s="471">
        <v>0.47039166666666665</v>
      </c>
      <c r="O1554" s="472">
        <v>0.36503333333333332</v>
      </c>
      <c r="P1554" s="472">
        <v>0.44336666666666663</v>
      </c>
      <c r="Q1554" s="472">
        <v>0.58906666666666663</v>
      </c>
      <c r="R1554" s="472">
        <v>0.48410000000000003</v>
      </c>
      <c r="S1554" s="152">
        <v>0.01</v>
      </c>
      <c r="T1554" s="152">
        <v>0.02</v>
      </c>
      <c r="U1554" s="477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4" t="s">
        <v>24</v>
      </c>
    </row>
    <row r="1555" spans="1:27" ht="14.45" hidden="1">
      <c r="A1555">
        <v>10087</v>
      </c>
      <c r="B1555">
        <v>10087</v>
      </c>
      <c r="C1555" s="475" t="s">
        <v>1920</v>
      </c>
      <c r="D1555" s="599" t="s">
        <v>1866</v>
      </c>
      <c r="E1555" s="476">
        <v>3</v>
      </c>
      <c r="F1555" s="470">
        <v>2</v>
      </c>
      <c r="G1555">
        <v>1</v>
      </c>
      <c r="H1555">
        <v>1</v>
      </c>
      <c r="I1555" s="471">
        <v>0.47039166666666665</v>
      </c>
      <c r="J1555" s="472">
        <v>0.36503333333333332</v>
      </c>
      <c r="K1555" s="472">
        <v>0.44336666666666663</v>
      </c>
      <c r="L1555" s="472">
        <v>0.58906666666666663</v>
      </c>
      <c r="M1555" s="472">
        <v>0.48410000000000003</v>
      </c>
      <c r="N1555" s="471">
        <v>0.47039166666666665</v>
      </c>
      <c r="O1555" s="472">
        <v>0.36503333333333332</v>
      </c>
      <c r="P1555" s="472">
        <v>0.44336666666666663</v>
      </c>
      <c r="Q1555" s="472">
        <v>0.58906666666666663</v>
      </c>
      <c r="R1555" s="472">
        <v>0.48410000000000003</v>
      </c>
      <c r="S1555" s="152">
        <v>0.01</v>
      </c>
      <c r="T1555" s="152">
        <v>0.02</v>
      </c>
      <c r="U1555" s="477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4" t="s">
        <v>24</v>
      </c>
    </row>
    <row r="1556" spans="1:27" ht="14.45" hidden="1">
      <c r="A1556">
        <v>10088</v>
      </c>
      <c r="B1556">
        <v>10088</v>
      </c>
      <c r="C1556" s="475" t="s">
        <v>1921</v>
      </c>
      <c r="D1556" s="599" t="s">
        <v>1866</v>
      </c>
      <c r="E1556" s="476">
        <v>3</v>
      </c>
      <c r="F1556" s="470">
        <v>3</v>
      </c>
      <c r="G1556">
        <v>1</v>
      </c>
      <c r="H1556">
        <v>1</v>
      </c>
      <c r="I1556" s="471">
        <v>0.47039166666666665</v>
      </c>
      <c r="J1556" s="472">
        <v>0.36503333333333332</v>
      </c>
      <c r="K1556" s="472">
        <v>0.44336666666666663</v>
      </c>
      <c r="L1556" s="472">
        <v>0.58906666666666663</v>
      </c>
      <c r="M1556" s="472">
        <v>0.48410000000000003</v>
      </c>
      <c r="N1556" s="471">
        <v>0.47039166666666665</v>
      </c>
      <c r="O1556" s="472">
        <v>0.36503333333333332</v>
      </c>
      <c r="P1556" s="472">
        <v>0.44336666666666663</v>
      </c>
      <c r="Q1556" s="472">
        <v>0.58906666666666663</v>
      </c>
      <c r="R1556" s="472">
        <v>0.48410000000000003</v>
      </c>
      <c r="S1556" s="152">
        <v>0.01</v>
      </c>
      <c r="T1556" s="152">
        <v>0.02</v>
      </c>
      <c r="U1556" s="477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4" t="s">
        <v>24</v>
      </c>
    </row>
    <row r="1557" spans="1:27" ht="14.45" hidden="1">
      <c r="A1557">
        <v>10089</v>
      </c>
      <c r="B1557">
        <v>10089</v>
      </c>
      <c r="C1557" s="475" t="s">
        <v>1922</v>
      </c>
      <c r="D1557" s="599" t="s">
        <v>1866</v>
      </c>
      <c r="E1557" s="476">
        <v>3</v>
      </c>
      <c r="F1557" s="470">
        <v>3</v>
      </c>
      <c r="G1557">
        <v>1</v>
      </c>
      <c r="H1557">
        <v>1</v>
      </c>
      <c r="I1557" s="471">
        <v>0.47039166666666665</v>
      </c>
      <c r="J1557" s="472">
        <v>0.36503333333333332</v>
      </c>
      <c r="K1557" s="472">
        <v>0.44336666666666663</v>
      </c>
      <c r="L1557" s="472">
        <v>0.58906666666666663</v>
      </c>
      <c r="M1557" s="472">
        <v>0.48410000000000003</v>
      </c>
      <c r="N1557" s="471">
        <v>0.47039166666666665</v>
      </c>
      <c r="O1557" s="472">
        <v>0.36503333333333332</v>
      </c>
      <c r="P1557" s="472">
        <v>0.44336666666666663</v>
      </c>
      <c r="Q1557" s="472">
        <v>0.58906666666666663</v>
      </c>
      <c r="R1557" s="472">
        <v>0.48410000000000003</v>
      </c>
      <c r="S1557" s="152">
        <v>0.01</v>
      </c>
      <c r="T1557" s="152">
        <v>0.02</v>
      </c>
      <c r="U1557" s="477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4" t="s">
        <v>24</v>
      </c>
    </row>
    <row r="1558" spans="1:27" ht="14.45" hidden="1">
      <c r="A1558">
        <v>10090</v>
      </c>
      <c r="B1558">
        <v>10090</v>
      </c>
      <c r="C1558" s="475" t="s">
        <v>1923</v>
      </c>
      <c r="D1558" s="599" t="s">
        <v>1866</v>
      </c>
      <c r="E1558" s="476">
        <v>3</v>
      </c>
      <c r="F1558" s="470">
        <v>3</v>
      </c>
      <c r="G1558">
        <v>1</v>
      </c>
      <c r="H1558">
        <v>1</v>
      </c>
      <c r="I1558" s="471">
        <v>0.47039166666666665</v>
      </c>
      <c r="J1558" s="472">
        <v>0.36503333333333332</v>
      </c>
      <c r="K1558" s="472">
        <v>0.44336666666666663</v>
      </c>
      <c r="L1558" s="472">
        <v>0.58906666666666663</v>
      </c>
      <c r="M1558" s="472">
        <v>0.48410000000000003</v>
      </c>
      <c r="N1558" s="471">
        <v>0.47039166666666665</v>
      </c>
      <c r="O1558" s="472">
        <v>0.36503333333333332</v>
      </c>
      <c r="P1558" s="472">
        <v>0.44336666666666663</v>
      </c>
      <c r="Q1558" s="472">
        <v>0.58906666666666663</v>
      </c>
      <c r="R1558" s="472">
        <v>0.48410000000000003</v>
      </c>
      <c r="S1558" s="152">
        <v>0.01</v>
      </c>
      <c r="T1558" s="152">
        <v>0.02</v>
      </c>
      <c r="U1558" s="477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4" t="s">
        <v>24</v>
      </c>
    </row>
    <row r="1559" spans="1:27" ht="14.45" hidden="1">
      <c r="A1559">
        <v>10091</v>
      </c>
      <c r="B1559">
        <v>10091</v>
      </c>
      <c r="C1559" s="475" t="s">
        <v>1924</v>
      </c>
      <c r="D1559" s="599" t="s">
        <v>1866</v>
      </c>
      <c r="E1559" s="476">
        <v>3</v>
      </c>
      <c r="F1559" s="153">
        <v>3</v>
      </c>
      <c r="G1559">
        <v>1</v>
      </c>
      <c r="H1559">
        <v>1</v>
      </c>
      <c r="I1559" s="471">
        <v>0.47039166666666665</v>
      </c>
      <c r="J1559" s="472">
        <v>0.36503333333333332</v>
      </c>
      <c r="K1559" s="472">
        <v>0.44336666666666663</v>
      </c>
      <c r="L1559" s="472">
        <v>0.58906666666666663</v>
      </c>
      <c r="M1559" s="472">
        <v>0.48410000000000003</v>
      </c>
      <c r="N1559" s="471">
        <v>0.47039166666666665</v>
      </c>
      <c r="O1559" s="472">
        <v>0.36503333333333332</v>
      </c>
      <c r="P1559" s="472">
        <v>0.44336666666666663</v>
      </c>
      <c r="Q1559" s="472">
        <v>0.58906666666666663</v>
      </c>
      <c r="R1559" s="472">
        <v>0.48410000000000003</v>
      </c>
      <c r="S1559" s="152">
        <v>0.01</v>
      </c>
      <c r="T1559" s="152">
        <v>0.02</v>
      </c>
      <c r="U1559" s="477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4" t="s">
        <v>24</v>
      </c>
    </row>
    <row r="1560" spans="1:27" ht="14.45" hidden="1">
      <c r="A1560">
        <v>10092</v>
      </c>
      <c r="B1560">
        <v>10092</v>
      </c>
      <c r="C1560" s="475" t="s">
        <v>1925</v>
      </c>
      <c r="D1560" s="599" t="s">
        <v>1866</v>
      </c>
      <c r="E1560" s="476">
        <v>3</v>
      </c>
      <c r="F1560" s="470">
        <v>3</v>
      </c>
      <c r="G1560">
        <v>1</v>
      </c>
      <c r="H1560">
        <v>1</v>
      </c>
      <c r="I1560" s="471">
        <v>0.47039166666666665</v>
      </c>
      <c r="J1560" s="472">
        <v>0.36503333333333332</v>
      </c>
      <c r="K1560" s="472">
        <v>0.44336666666666663</v>
      </c>
      <c r="L1560" s="472">
        <v>0.58906666666666663</v>
      </c>
      <c r="M1560" s="472">
        <v>0.48410000000000003</v>
      </c>
      <c r="N1560" s="471">
        <v>0.47039166666666665</v>
      </c>
      <c r="O1560" s="472">
        <v>0.36503333333333332</v>
      </c>
      <c r="P1560" s="472">
        <v>0.44336666666666663</v>
      </c>
      <c r="Q1560" s="472">
        <v>0.58906666666666663</v>
      </c>
      <c r="R1560" s="472">
        <v>0.48410000000000003</v>
      </c>
      <c r="S1560" s="152">
        <v>0.01</v>
      </c>
      <c r="T1560" s="152">
        <v>0.02</v>
      </c>
      <c r="U1560" s="477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4" t="s">
        <v>24</v>
      </c>
    </row>
    <row r="1561" spans="1:27" ht="14.45" hidden="1">
      <c r="A1561">
        <v>10093</v>
      </c>
      <c r="B1561">
        <v>10093</v>
      </c>
      <c r="C1561" s="475" t="s">
        <v>1926</v>
      </c>
      <c r="D1561" s="599" t="s">
        <v>1866</v>
      </c>
      <c r="E1561" s="476">
        <v>3</v>
      </c>
      <c r="F1561" s="470">
        <v>3</v>
      </c>
      <c r="G1561">
        <v>1</v>
      </c>
      <c r="H1561">
        <v>1</v>
      </c>
      <c r="I1561" s="471">
        <v>0.47039166666666665</v>
      </c>
      <c r="J1561" s="472">
        <v>0.36503333333333332</v>
      </c>
      <c r="K1561" s="472">
        <v>0.44336666666666663</v>
      </c>
      <c r="L1561" s="472">
        <v>0.58906666666666663</v>
      </c>
      <c r="M1561" s="472">
        <v>0.48410000000000003</v>
      </c>
      <c r="N1561" s="471">
        <v>0.47039166666666665</v>
      </c>
      <c r="O1561" s="472">
        <v>0.36503333333333332</v>
      </c>
      <c r="P1561" s="472">
        <v>0.44336666666666663</v>
      </c>
      <c r="Q1561" s="472">
        <v>0.58906666666666663</v>
      </c>
      <c r="R1561" s="472">
        <v>0.48410000000000003</v>
      </c>
      <c r="S1561" s="152">
        <v>0.01</v>
      </c>
      <c r="T1561" s="152">
        <v>0.02</v>
      </c>
      <c r="U1561" s="477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4" t="s">
        <v>24</v>
      </c>
    </row>
    <row r="1562" spans="1:27" ht="14.45" hidden="1">
      <c r="A1562">
        <v>10094</v>
      </c>
      <c r="B1562">
        <v>10094</v>
      </c>
      <c r="C1562" s="475" t="s">
        <v>1927</v>
      </c>
      <c r="D1562" s="600" t="s">
        <v>1866</v>
      </c>
      <c r="E1562" s="476">
        <v>3</v>
      </c>
      <c r="F1562" s="470">
        <v>3</v>
      </c>
      <c r="G1562">
        <v>1</v>
      </c>
      <c r="H1562">
        <v>1</v>
      </c>
      <c r="I1562" s="471">
        <v>0.47039166666666665</v>
      </c>
      <c r="J1562" s="472">
        <v>0.36503333333333332</v>
      </c>
      <c r="K1562" s="472">
        <v>0.44336666666666663</v>
      </c>
      <c r="L1562" s="472">
        <v>0.58906666666666663</v>
      </c>
      <c r="M1562" s="472">
        <v>0.48410000000000003</v>
      </c>
      <c r="N1562" s="471">
        <v>0.47039166666666665</v>
      </c>
      <c r="O1562" s="472">
        <v>0.36503333333333332</v>
      </c>
      <c r="P1562" s="472">
        <v>0.44336666666666663</v>
      </c>
      <c r="Q1562" s="472">
        <v>0.58906666666666663</v>
      </c>
      <c r="R1562" s="472">
        <v>0.48410000000000003</v>
      </c>
      <c r="S1562" s="152">
        <v>0.01</v>
      </c>
      <c r="T1562" s="152">
        <v>0.02</v>
      </c>
      <c r="U1562" s="477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4" t="s">
        <v>24</v>
      </c>
    </row>
    <row r="1563" spans="1:27" ht="14.45" hidden="1">
      <c r="A1563">
        <v>10095</v>
      </c>
      <c r="B1563">
        <v>10095</v>
      </c>
      <c r="C1563" s="475" t="s">
        <v>1373</v>
      </c>
      <c r="D1563" s="599" t="s">
        <v>1866</v>
      </c>
      <c r="E1563" s="476">
        <v>3</v>
      </c>
      <c r="F1563" s="470">
        <v>19</v>
      </c>
      <c r="G1563">
        <v>1</v>
      </c>
      <c r="H1563">
        <v>1</v>
      </c>
      <c r="I1563" s="471">
        <v>0.47039166666666665</v>
      </c>
      <c r="J1563" s="472">
        <v>0.36503333333333332</v>
      </c>
      <c r="K1563" s="472">
        <v>0.44336666666666663</v>
      </c>
      <c r="L1563" s="472">
        <v>0.58906666666666663</v>
      </c>
      <c r="M1563" s="472">
        <v>0.48410000000000003</v>
      </c>
      <c r="N1563" s="471">
        <v>0.47039166666666665</v>
      </c>
      <c r="O1563" s="472">
        <v>0.36503333333333332</v>
      </c>
      <c r="P1563" s="472">
        <v>0.44336666666666663</v>
      </c>
      <c r="Q1563" s="472">
        <v>0.58906666666666663</v>
      </c>
      <c r="R1563" s="472">
        <v>0.48410000000000003</v>
      </c>
      <c r="S1563" s="152">
        <v>0.01</v>
      </c>
      <c r="T1563" s="152">
        <v>0.02</v>
      </c>
      <c r="U1563" s="477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4" t="s">
        <v>24</v>
      </c>
    </row>
    <row r="1564" spans="1:27" ht="14.45" hidden="1">
      <c r="A1564">
        <v>10096</v>
      </c>
      <c r="B1564">
        <v>10096</v>
      </c>
      <c r="C1564" s="475" t="s">
        <v>1928</v>
      </c>
      <c r="D1564" s="599" t="s">
        <v>1866</v>
      </c>
      <c r="E1564" s="476">
        <v>3</v>
      </c>
      <c r="F1564" s="153">
        <v>2</v>
      </c>
      <c r="G1564">
        <v>1</v>
      </c>
      <c r="H1564">
        <v>1</v>
      </c>
      <c r="I1564" s="471">
        <v>0.47039166666666665</v>
      </c>
      <c r="J1564" s="472">
        <v>0.36503333333333332</v>
      </c>
      <c r="K1564" s="472">
        <v>0.44336666666666663</v>
      </c>
      <c r="L1564" s="472">
        <v>0.58906666666666663</v>
      </c>
      <c r="M1564" s="472">
        <v>0.48410000000000003</v>
      </c>
      <c r="N1564" s="471">
        <v>0.47039166666666665</v>
      </c>
      <c r="O1564" s="472">
        <v>0.36503333333333332</v>
      </c>
      <c r="P1564" s="472">
        <v>0.44336666666666663</v>
      </c>
      <c r="Q1564" s="472">
        <v>0.58906666666666663</v>
      </c>
      <c r="R1564" s="472">
        <v>0.48410000000000003</v>
      </c>
      <c r="S1564" s="152">
        <v>0.01</v>
      </c>
      <c r="T1564" s="152">
        <v>0.02</v>
      </c>
      <c r="U1564" s="477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4" t="s">
        <v>24</v>
      </c>
    </row>
    <row r="1565" spans="1:27" ht="14.45" hidden="1">
      <c r="A1565">
        <v>10097</v>
      </c>
      <c r="B1565">
        <v>10097</v>
      </c>
      <c r="C1565" s="475" t="s">
        <v>1929</v>
      </c>
      <c r="D1565" s="599" t="s">
        <v>1866</v>
      </c>
      <c r="E1565" s="476">
        <v>3</v>
      </c>
      <c r="F1565" s="470">
        <v>3</v>
      </c>
      <c r="G1565">
        <v>1</v>
      </c>
      <c r="H1565">
        <v>1</v>
      </c>
      <c r="I1565" s="471">
        <v>0.47039166666666665</v>
      </c>
      <c r="J1565" s="472">
        <v>0.36503333333333332</v>
      </c>
      <c r="K1565" s="472">
        <v>0.44336666666666663</v>
      </c>
      <c r="L1565" s="472">
        <v>0.58906666666666663</v>
      </c>
      <c r="M1565" s="472">
        <v>0.48410000000000003</v>
      </c>
      <c r="N1565" s="471">
        <v>0.47039166666666665</v>
      </c>
      <c r="O1565" s="472">
        <v>0.36503333333333332</v>
      </c>
      <c r="P1565" s="472">
        <v>0.44336666666666663</v>
      </c>
      <c r="Q1565" s="472">
        <v>0.58906666666666663</v>
      </c>
      <c r="R1565" s="472">
        <v>0.48410000000000003</v>
      </c>
      <c r="S1565" s="152">
        <v>0.01</v>
      </c>
      <c r="T1565" s="152">
        <v>0.02</v>
      </c>
      <c r="U1565" s="477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4" t="s">
        <v>24</v>
      </c>
    </row>
    <row r="1566" spans="1:27" ht="14.45" hidden="1">
      <c r="A1566">
        <v>10098</v>
      </c>
      <c r="B1566">
        <v>10098</v>
      </c>
      <c r="C1566" s="475" t="s">
        <v>1930</v>
      </c>
      <c r="D1566" s="599" t="s">
        <v>1866</v>
      </c>
      <c r="E1566" s="476">
        <v>3</v>
      </c>
      <c r="F1566" s="470">
        <v>3</v>
      </c>
      <c r="G1566">
        <v>1</v>
      </c>
      <c r="H1566">
        <v>1</v>
      </c>
      <c r="I1566" s="471">
        <v>0.47039166666666665</v>
      </c>
      <c r="J1566" s="472">
        <v>0.36503333333333332</v>
      </c>
      <c r="K1566" s="472">
        <v>0.44336666666666663</v>
      </c>
      <c r="L1566" s="472">
        <v>0.58906666666666663</v>
      </c>
      <c r="M1566" s="472">
        <v>0.48410000000000003</v>
      </c>
      <c r="N1566" s="471">
        <v>0.47039166666666665</v>
      </c>
      <c r="O1566" s="472">
        <v>0.36503333333333332</v>
      </c>
      <c r="P1566" s="472">
        <v>0.44336666666666663</v>
      </c>
      <c r="Q1566" s="472">
        <v>0.58906666666666663</v>
      </c>
      <c r="R1566" s="472">
        <v>0.48410000000000003</v>
      </c>
      <c r="S1566" s="152">
        <v>0.01</v>
      </c>
      <c r="T1566" s="152">
        <v>0.02</v>
      </c>
      <c r="U1566" s="477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4" t="s">
        <v>24</v>
      </c>
    </row>
    <row r="1567" spans="1:27" ht="14.45" hidden="1">
      <c r="A1567">
        <v>10099</v>
      </c>
      <c r="B1567">
        <v>10099</v>
      </c>
      <c r="C1567" s="475" t="s">
        <v>1931</v>
      </c>
      <c r="D1567" s="599" t="s">
        <v>1866</v>
      </c>
      <c r="E1567" s="476">
        <v>3</v>
      </c>
      <c r="F1567" s="470">
        <v>3</v>
      </c>
      <c r="G1567">
        <v>1</v>
      </c>
      <c r="H1567">
        <v>1</v>
      </c>
      <c r="I1567" s="471">
        <v>0.47039166666666665</v>
      </c>
      <c r="J1567" s="472">
        <v>0.36503333333333332</v>
      </c>
      <c r="K1567" s="472">
        <v>0.44336666666666663</v>
      </c>
      <c r="L1567" s="472">
        <v>0.58906666666666663</v>
      </c>
      <c r="M1567" s="472">
        <v>0.48410000000000003</v>
      </c>
      <c r="N1567" s="471">
        <v>0.47039166666666665</v>
      </c>
      <c r="O1567" s="472">
        <v>0.36503333333333332</v>
      </c>
      <c r="P1567" s="472">
        <v>0.44336666666666663</v>
      </c>
      <c r="Q1567" s="472">
        <v>0.58906666666666663</v>
      </c>
      <c r="R1567" s="472">
        <v>0.48410000000000003</v>
      </c>
      <c r="S1567" s="152">
        <v>0.01</v>
      </c>
      <c r="T1567" s="152">
        <v>0.02</v>
      </c>
      <c r="U1567" s="477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4" t="s">
        <v>24</v>
      </c>
    </row>
    <row r="1568" spans="1:27" ht="14.45" hidden="1">
      <c r="A1568">
        <v>10100</v>
      </c>
      <c r="B1568">
        <v>10100</v>
      </c>
      <c r="C1568" s="475" t="s">
        <v>1932</v>
      </c>
      <c r="D1568" s="599" t="s">
        <v>1866</v>
      </c>
      <c r="E1568" s="476">
        <v>3</v>
      </c>
      <c r="F1568" s="470">
        <v>5</v>
      </c>
      <c r="G1568">
        <v>1</v>
      </c>
      <c r="H1568">
        <v>1</v>
      </c>
      <c r="I1568" s="471">
        <v>0.47039166666666665</v>
      </c>
      <c r="J1568" s="472">
        <v>0.36503333333333332</v>
      </c>
      <c r="K1568" s="472">
        <v>0.44336666666666663</v>
      </c>
      <c r="L1568" s="472">
        <v>0.58906666666666663</v>
      </c>
      <c r="M1568" s="472">
        <v>0.48410000000000003</v>
      </c>
      <c r="N1568" s="471">
        <v>0.47039166666666665</v>
      </c>
      <c r="O1568" s="472">
        <v>0.36503333333333332</v>
      </c>
      <c r="P1568" s="472">
        <v>0.44336666666666663</v>
      </c>
      <c r="Q1568" s="472">
        <v>0.58906666666666663</v>
      </c>
      <c r="R1568" s="472">
        <v>0.48410000000000003</v>
      </c>
      <c r="S1568" s="152">
        <v>0.01</v>
      </c>
      <c r="T1568" s="152">
        <v>0.02</v>
      </c>
      <c r="U1568" s="477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4" t="s">
        <v>24</v>
      </c>
    </row>
    <row r="1569" spans="1:27" ht="14.45" hidden="1">
      <c r="A1569">
        <v>10101</v>
      </c>
      <c r="B1569">
        <v>10101</v>
      </c>
      <c r="C1569" s="475" t="s">
        <v>1933</v>
      </c>
      <c r="D1569" s="599" t="s">
        <v>1866</v>
      </c>
      <c r="E1569" s="476">
        <v>3</v>
      </c>
      <c r="F1569" s="153">
        <v>3</v>
      </c>
      <c r="G1569">
        <v>1</v>
      </c>
      <c r="H1569">
        <v>1</v>
      </c>
      <c r="I1569" s="471">
        <v>0.47039166666666665</v>
      </c>
      <c r="J1569" s="472">
        <v>0.36503333333333332</v>
      </c>
      <c r="K1569" s="472">
        <v>0.44336666666666663</v>
      </c>
      <c r="L1569" s="472">
        <v>0.58906666666666663</v>
      </c>
      <c r="M1569" s="472">
        <v>0.48410000000000003</v>
      </c>
      <c r="N1569" s="471">
        <v>0.47039166666666665</v>
      </c>
      <c r="O1569" s="472">
        <v>0.36503333333333332</v>
      </c>
      <c r="P1569" s="472">
        <v>0.44336666666666663</v>
      </c>
      <c r="Q1569" s="472">
        <v>0.58906666666666663</v>
      </c>
      <c r="R1569" s="472">
        <v>0.48410000000000003</v>
      </c>
      <c r="S1569" s="152">
        <v>0.01</v>
      </c>
      <c r="T1569" s="152">
        <v>0.02</v>
      </c>
      <c r="U1569" s="477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4" t="s">
        <v>24</v>
      </c>
    </row>
    <row r="1570" spans="1:27" ht="14.45" hidden="1">
      <c r="A1570">
        <v>10102</v>
      </c>
      <c r="B1570">
        <v>10102</v>
      </c>
      <c r="C1570" s="475" t="s">
        <v>1934</v>
      </c>
      <c r="D1570" s="599" t="s">
        <v>1866</v>
      </c>
      <c r="E1570" s="476">
        <v>3</v>
      </c>
      <c r="F1570" s="470">
        <v>3</v>
      </c>
      <c r="G1570">
        <v>1</v>
      </c>
      <c r="H1570">
        <v>1</v>
      </c>
      <c r="I1570" s="471">
        <v>0.47039166666666665</v>
      </c>
      <c r="J1570" s="472">
        <v>0.36503333333333332</v>
      </c>
      <c r="K1570" s="472">
        <v>0.44336666666666663</v>
      </c>
      <c r="L1570" s="472">
        <v>0.58906666666666663</v>
      </c>
      <c r="M1570" s="472">
        <v>0.48410000000000003</v>
      </c>
      <c r="N1570" s="471">
        <v>0.47039166666666665</v>
      </c>
      <c r="O1570" s="472">
        <v>0.36503333333333332</v>
      </c>
      <c r="P1570" s="472">
        <v>0.44336666666666663</v>
      </c>
      <c r="Q1570" s="472">
        <v>0.58906666666666663</v>
      </c>
      <c r="R1570" s="472">
        <v>0.48410000000000003</v>
      </c>
      <c r="S1570" s="152">
        <v>0.01</v>
      </c>
      <c r="T1570" s="152">
        <v>0.02</v>
      </c>
      <c r="U1570" s="477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4" t="s">
        <v>24</v>
      </c>
    </row>
    <row r="1571" spans="1:27" ht="14.45" hidden="1">
      <c r="A1571">
        <v>10103</v>
      </c>
      <c r="B1571">
        <v>10103</v>
      </c>
      <c r="C1571" s="475" t="s">
        <v>1935</v>
      </c>
      <c r="D1571" s="599" t="s">
        <v>1866</v>
      </c>
      <c r="E1571" s="476">
        <v>3</v>
      </c>
      <c r="F1571" s="470">
        <v>3</v>
      </c>
      <c r="G1571">
        <v>1</v>
      </c>
      <c r="H1571">
        <v>1</v>
      </c>
      <c r="I1571" s="471">
        <v>0.47039166666666665</v>
      </c>
      <c r="J1571" s="472">
        <v>0.36503333333333332</v>
      </c>
      <c r="K1571" s="472">
        <v>0.44336666666666663</v>
      </c>
      <c r="L1571" s="472">
        <v>0.58906666666666663</v>
      </c>
      <c r="M1571" s="472">
        <v>0.48410000000000003</v>
      </c>
      <c r="N1571" s="471">
        <v>0.47039166666666665</v>
      </c>
      <c r="O1571" s="472">
        <v>0.36503333333333332</v>
      </c>
      <c r="P1571" s="472">
        <v>0.44336666666666663</v>
      </c>
      <c r="Q1571" s="472">
        <v>0.58906666666666663</v>
      </c>
      <c r="R1571" s="472">
        <v>0.48410000000000003</v>
      </c>
      <c r="S1571" s="152">
        <v>0.01</v>
      </c>
      <c r="T1571" s="152">
        <v>0.02</v>
      </c>
      <c r="U1571" s="477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4" t="s">
        <v>24</v>
      </c>
    </row>
    <row r="1572" spans="1:27" ht="14.45" hidden="1">
      <c r="A1572">
        <v>10104</v>
      </c>
      <c r="B1572">
        <v>10104</v>
      </c>
      <c r="C1572" s="475" t="s">
        <v>1936</v>
      </c>
      <c r="D1572" s="599" t="s">
        <v>1866</v>
      </c>
      <c r="E1572" s="476">
        <v>3</v>
      </c>
      <c r="F1572" s="470">
        <v>3</v>
      </c>
      <c r="G1572">
        <v>1</v>
      </c>
      <c r="H1572">
        <v>1</v>
      </c>
      <c r="I1572" s="471">
        <v>0.47039166666666665</v>
      </c>
      <c r="J1572" s="472">
        <v>0.36503333333333332</v>
      </c>
      <c r="K1572" s="472">
        <v>0.44336666666666663</v>
      </c>
      <c r="L1572" s="472">
        <v>0.58906666666666663</v>
      </c>
      <c r="M1572" s="472">
        <v>0.48410000000000003</v>
      </c>
      <c r="N1572" s="471">
        <v>0.47039166666666665</v>
      </c>
      <c r="O1572" s="472">
        <v>0.36503333333333332</v>
      </c>
      <c r="P1572" s="472">
        <v>0.44336666666666663</v>
      </c>
      <c r="Q1572" s="472">
        <v>0.58906666666666663</v>
      </c>
      <c r="R1572" s="472">
        <v>0.48410000000000003</v>
      </c>
      <c r="S1572" s="152">
        <v>0.01</v>
      </c>
      <c r="T1572" s="152">
        <v>0.02</v>
      </c>
      <c r="U1572" s="477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4" t="s">
        <v>24</v>
      </c>
    </row>
    <row r="1573" spans="1:27" ht="14.45" hidden="1">
      <c r="A1573">
        <v>10105</v>
      </c>
      <c r="B1573">
        <v>10105</v>
      </c>
      <c r="C1573" s="475" t="s">
        <v>1937</v>
      </c>
      <c r="D1573" s="599" t="s">
        <v>1866</v>
      </c>
      <c r="E1573" s="476">
        <v>3</v>
      </c>
      <c r="F1573" s="470">
        <v>3</v>
      </c>
      <c r="G1573">
        <v>1</v>
      </c>
      <c r="H1573">
        <v>1</v>
      </c>
      <c r="I1573" s="471">
        <v>0.47039166666666665</v>
      </c>
      <c r="J1573" s="472">
        <v>0.36503333333333332</v>
      </c>
      <c r="K1573" s="472">
        <v>0.44336666666666663</v>
      </c>
      <c r="L1573" s="472">
        <v>0.58906666666666663</v>
      </c>
      <c r="M1573" s="472">
        <v>0.48410000000000003</v>
      </c>
      <c r="N1573" s="471">
        <v>0.47039166666666665</v>
      </c>
      <c r="O1573" s="472">
        <v>0.36503333333333332</v>
      </c>
      <c r="P1573" s="472">
        <v>0.44336666666666663</v>
      </c>
      <c r="Q1573" s="472">
        <v>0.58906666666666663</v>
      </c>
      <c r="R1573" s="472">
        <v>0.48410000000000003</v>
      </c>
      <c r="S1573" s="152">
        <v>0.01</v>
      </c>
      <c r="T1573" s="152">
        <v>0.02</v>
      </c>
      <c r="U1573" s="477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4" t="s">
        <v>24</v>
      </c>
    </row>
    <row r="1574" spans="1:27" ht="14.45" hidden="1">
      <c r="A1574">
        <v>10106</v>
      </c>
      <c r="B1574">
        <v>10106</v>
      </c>
      <c r="C1574" s="475" t="s">
        <v>1938</v>
      </c>
      <c r="D1574" s="599" t="s">
        <v>1866</v>
      </c>
      <c r="E1574" s="476">
        <v>3</v>
      </c>
      <c r="F1574" s="153">
        <v>3</v>
      </c>
      <c r="G1574">
        <v>1</v>
      </c>
      <c r="H1574">
        <v>1</v>
      </c>
      <c r="I1574" s="471">
        <v>0.47039166666666665</v>
      </c>
      <c r="J1574" s="472">
        <v>0.36503333333333332</v>
      </c>
      <c r="K1574" s="472">
        <v>0.44336666666666663</v>
      </c>
      <c r="L1574" s="472">
        <v>0.58906666666666663</v>
      </c>
      <c r="M1574" s="472">
        <v>0.48410000000000003</v>
      </c>
      <c r="N1574" s="471">
        <v>0.47039166666666665</v>
      </c>
      <c r="O1574" s="472">
        <v>0.36503333333333332</v>
      </c>
      <c r="P1574" s="472">
        <v>0.44336666666666663</v>
      </c>
      <c r="Q1574" s="472">
        <v>0.58906666666666663</v>
      </c>
      <c r="R1574" s="472">
        <v>0.48410000000000003</v>
      </c>
      <c r="S1574" s="152">
        <v>0.01</v>
      </c>
      <c r="T1574" s="152">
        <v>0.02</v>
      </c>
      <c r="U1574" s="477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4" t="s">
        <v>24</v>
      </c>
    </row>
    <row r="1575" spans="1:27" ht="14.45" hidden="1">
      <c r="A1575">
        <v>10107</v>
      </c>
      <c r="B1575">
        <v>10107</v>
      </c>
      <c r="C1575" s="475" t="s">
        <v>1939</v>
      </c>
      <c r="D1575" s="599" t="s">
        <v>1866</v>
      </c>
      <c r="E1575" s="476">
        <v>3</v>
      </c>
      <c r="F1575" s="470">
        <v>3</v>
      </c>
      <c r="G1575">
        <v>1</v>
      </c>
      <c r="H1575">
        <v>1</v>
      </c>
      <c r="I1575" s="471">
        <v>0.47039166666666665</v>
      </c>
      <c r="J1575" s="472">
        <v>0.36503333333333332</v>
      </c>
      <c r="K1575" s="472">
        <v>0.44336666666666663</v>
      </c>
      <c r="L1575" s="472">
        <v>0.58906666666666663</v>
      </c>
      <c r="M1575" s="472">
        <v>0.48410000000000003</v>
      </c>
      <c r="N1575" s="471">
        <v>0.47039166666666665</v>
      </c>
      <c r="O1575" s="472">
        <v>0.36503333333333332</v>
      </c>
      <c r="P1575" s="472">
        <v>0.44336666666666663</v>
      </c>
      <c r="Q1575" s="472">
        <v>0.58906666666666663</v>
      </c>
      <c r="R1575" s="472">
        <v>0.48410000000000003</v>
      </c>
      <c r="S1575" s="152">
        <v>0.01</v>
      </c>
      <c r="T1575" s="152">
        <v>0.02</v>
      </c>
      <c r="U1575" s="477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4" t="s">
        <v>24</v>
      </c>
    </row>
    <row r="1576" spans="1:27" ht="14.45" hidden="1">
      <c r="A1576">
        <v>10108</v>
      </c>
      <c r="B1576">
        <v>10108</v>
      </c>
      <c r="C1576" s="475" t="s">
        <v>1940</v>
      </c>
      <c r="D1576" s="599" t="s">
        <v>1866</v>
      </c>
      <c r="E1576" s="476">
        <v>3</v>
      </c>
      <c r="F1576" s="470">
        <v>3</v>
      </c>
      <c r="G1576">
        <v>1</v>
      </c>
      <c r="H1576">
        <v>1</v>
      </c>
      <c r="I1576" s="471">
        <v>0.47039166666666665</v>
      </c>
      <c r="J1576" s="472">
        <v>0.36503333333333332</v>
      </c>
      <c r="K1576" s="472">
        <v>0.44336666666666663</v>
      </c>
      <c r="L1576" s="472">
        <v>0.58906666666666663</v>
      </c>
      <c r="M1576" s="472">
        <v>0.48410000000000003</v>
      </c>
      <c r="N1576" s="471">
        <v>0.47039166666666665</v>
      </c>
      <c r="O1576" s="472">
        <v>0.36503333333333332</v>
      </c>
      <c r="P1576" s="472">
        <v>0.44336666666666663</v>
      </c>
      <c r="Q1576" s="472">
        <v>0.58906666666666663</v>
      </c>
      <c r="R1576" s="472">
        <v>0.48410000000000003</v>
      </c>
      <c r="S1576" s="152">
        <v>0.01</v>
      </c>
      <c r="T1576" s="152">
        <v>0.02</v>
      </c>
      <c r="U1576" s="477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4" t="s">
        <v>24</v>
      </c>
    </row>
    <row r="1577" spans="1:27" ht="14.45" hidden="1">
      <c r="A1577">
        <v>10109</v>
      </c>
      <c r="B1577">
        <v>10109</v>
      </c>
      <c r="C1577" s="475" t="s">
        <v>1941</v>
      </c>
      <c r="D1577" s="599" t="s">
        <v>1866</v>
      </c>
      <c r="E1577" s="476">
        <v>3</v>
      </c>
      <c r="F1577" s="470">
        <v>3</v>
      </c>
      <c r="G1577">
        <v>1</v>
      </c>
      <c r="H1577">
        <v>1</v>
      </c>
      <c r="I1577" s="471">
        <v>0.47039166666666665</v>
      </c>
      <c r="J1577" s="472">
        <v>0.36503333333333332</v>
      </c>
      <c r="K1577" s="472">
        <v>0.44336666666666663</v>
      </c>
      <c r="L1577" s="472">
        <v>0.58906666666666663</v>
      </c>
      <c r="M1577" s="472">
        <v>0.48410000000000003</v>
      </c>
      <c r="N1577" s="471">
        <v>0.47039166666666665</v>
      </c>
      <c r="O1577" s="472">
        <v>0.36503333333333332</v>
      </c>
      <c r="P1577" s="472">
        <v>0.44336666666666663</v>
      </c>
      <c r="Q1577" s="472">
        <v>0.58906666666666663</v>
      </c>
      <c r="R1577" s="472">
        <v>0.48410000000000003</v>
      </c>
      <c r="S1577" s="152">
        <v>0.01</v>
      </c>
      <c r="T1577" s="152">
        <v>0.02</v>
      </c>
      <c r="U1577" s="477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4" t="s">
        <v>24</v>
      </c>
    </row>
    <row r="1578" spans="1:27" ht="14.45" hidden="1">
      <c r="A1578">
        <v>10110</v>
      </c>
      <c r="B1578">
        <v>10110</v>
      </c>
      <c r="C1578" s="475" t="s">
        <v>1942</v>
      </c>
      <c r="D1578" s="599" t="s">
        <v>1866</v>
      </c>
      <c r="E1578" s="476">
        <v>3</v>
      </c>
      <c r="F1578" s="470">
        <v>3</v>
      </c>
      <c r="G1578">
        <v>1</v>
      </c>
      <c r="H1578">
        <v>1</v>
      </c>
      <c r="I1578" s="471">
        <v>0.47039166666666665</v>
      </c>
      <c r="J1578" s="472">
        <v>0.36503333333333332</v>
      </c>
      <c r="K1578" s="472">
        <v>0.44336666666666663</v>
      </c>
      <c r="L1578" s="472">
        <v>0.58906666666666663</v>
      </c>
      <c r="M1578" s="472">
        <v>0.48410000000000003</v>
      </c>
      <c r="N1578" s="471">
        <v>0.47039166666666665</v>
      </c>
      <c r="O1578" s="472">
        <v>0.36503333333333332</v>
      </c>
      <c r="P1578" s="472">
        <v>0.44336666666666663</v>
      </c>
      <c r="Q1578" s="472">
        <v>0.58906666666666663</v>
      </c>
      <c r="R1578" s="472">
        <v>0.48410000000000003</v>
      </c>
      <c r="S1578" s="152">
        <v>0.01</v>
      </c>
      <c r="T1578" s="152">
        <v>0.02</v>
      </c>
      <c r="U1578" s="477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4" t="s">
        <v>24</v>
      </c>
    </row>
    <row r="1579" spans="1:27" ht="14.45" hidden="1">
      <c r="A1579">
        <v>10191</v>
      </c>
      <c r="B1579">
        <v>10191</v>
      </c>
      <c r="C1579" s="475" t="s">
        <v>1391</v>
      </c>
      <c r="D1579" s="598" t="s">
        <v>151</v>
      </c>
      <c r="E1579" s="476">
        <v>2</v>
      </c>
      <c r="F1579" s="153">
        <v>8</v>
      </c>
      <c r="G1579">
        <v>1</v>
      </c>
      <c r="H1579">
        <v>1</v>
      </c>
      <c r="I1579" s="471">
        <f>AVERAGE(J1579:M1579)</f>
        <v>0.40033333333333337</v>
      </c>
      <c r="J1579" s="152">
        <v>0.3706666666666667</v>
      </c>
      <c r="K1579" s="152">
        <v>0.3666666666666667</v>
      </c>
      <c r="L1579" s="152">
        <v>0.44799999999999995</v>
      </c>
      <c r="M1579" s="152">
        <v>0.41600000000000009</v>
      </c>
      <c r="N1579" s="471">
        <f>AVERAGE(O1579:R1579)</f>
        <v>0.40033333333333337</v>
      </c>
      <c r="O1579" s="152">
        <v>0.3706666666666667</v>
      </c>
      <c r="P1579" s="152">
        <v>0.3666666666666667</v>
      </c>
      <c r="Q1579" s="152">
        <v>0.44799999999999995</v>
      </c>
      <c r="R1579" s="152">
        <v>0.41600000000000009</v>
      </c>
      <c r="S1579" s="152">
        <v>0.01</v>
      </c>
      <c r="T1579" s="152">
        <v>0.02</v>
      </c>
      <c r="U1579" s="477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4" t="s">
        <v>24</v>
      </c>
    </row>
    <row r="1580" spans="1:27" ht="14.45" hidden="1">
      <c r="A1580">
        <v>10192</v>
      </c>
      <c r="B1580">
        <v>10192</v>
      </c>
      <c r="C1580" s="475" t="s">
        <v>1280</v>
      </c>
      <c r="D1580" s="598" t="s">
        <v>151</v>
      </c>
      <c r="E1580" s="476">
        <v>2</v>
      </c>
      <c r="F1580" s="470">
        <v>2</v>
      </c>
      <c r="G1580">
        <v>1</v>
      </c>
      <c r="H1580">
        <v>1</v>
      </c>
      <c r="I1580" s="471">
        <f t="shared" ref="I1580:I1589" si="177">AVERAGE(J1580:M1580)</f>
        <v>0.40033333333333337</v>
      </c>
      <c r="J1580" s="152">
        <v>0.3706666666666667</v>
      </c>
      <c r="K1580" s="152">
        <v>0.3666666666666667</v>
      </c>
      <c r="L1580" s="152">
        <v>0.44799999999999995</v>
      </c>
      <c r="M1580" s="152">
        <v>0.41600000000000009</v>
      </c>
      <c r="N1580" s="471">
        <f t="shared" ref="N1580:N1589" si="178">AVERAGE(O1580:R1580)</f>
        <v>0.40033333333333337</v>
      </c>
      <c r="O1580" s="152">
        <v>0.3706666666666667</v>
      </c>
      <c r="P1580" s="152">
        <v>0.3666666666666667</v>
      </c>
      <c r="Q1580" s="152">
        <v>0.44799999999999995</v>
      </c>
      <c r="R1580" s="152">
        <v>0.41600000000000009</v>
      </c>
      <c r="S1580" s="152">
        <v>0.01</v>
      </c>
      <c r="T1580" s="152">
        <v>0.02</v>
      </c>
      <c r="U1580" s="477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4" t="s">
        <v>24</v>
      </c>
    </row>
    <row r="1581" spans="1:27" ht="14.45" hidden="1">
      <c r="A1581">
        <v>10193</v>
      </c>
      <c r="B1581">
        <v>10193</v>
      </c>
      <c r="C1581" s="475" t="s">
        <v>1943</v>
      </c>
      <c r="D1581" s="598" t="s">
        <v>151</v>
      </c>
      <c r="E1581" s="476">
        <v>2</v>
      </c>
      <c r="F1581" s="470">
        <v>2</v>
      </c>
      <c r="G1581">
        <v>1</v>
      </c>
      <c r="H1581">
        <v>1</v>
      </c>
      <c r="I1581" s="471">
        <f t="shared" si="177"/>
        <v>0.40033333333333337</v>
      </c>
      <c r="J1581" s="152">
        <v>0.3706666666666667</v>
      </c>
      <c r="K1581" s="152">
        <v>0.3666666666666667</v>
      </c>
      <c r="L1581" s="152">
        <v>0.44799999999999995</v>
      </c>
      <c r="M1581" s="152">
        <v>0.41600000000000009</v>
      </c>
      <c r="N1581" s="471">
        <f t="shared" si="178"/>
        <v>0.40033333333333337</v>
      </c>
      <c r="O1581" s="152">
        <v>0.3706666666666667</v>
      </c>
      <c r="P1581" s="152">
        <v>0.3666666666666667</v>
      </c>
      <c r="Q1581" s="152">
        <v>0.44799999999999995</v>
      </c>
      <c r="R1581" s="152">
        <v>0.41600000000000009</v>
      </c>
      <c r="S1581" s="152">
        <v>0.01</v>
      </c>
      <c r="T1581" s="152">
        <v>0.02</v>
      </c>
      <c r="U1581" s="477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4" t="s">
        <v>24</v>
      </c>
    </row>
    <row r="1582" spans="1:27" ht="14.45" hidden="1">
      <c r="A1582">
        <v>10194</v>
      </c>
      <c r="B1582">
        <v>10194</v>
      </c>
      <c r="C1582" s="475" t="s">
        <v>1944</v>
      </c>
      <c r="D1582" s="598" t="s">
        <v>151</v>
      </c>
      <c r="E1582" s="476">
        <v>2</v>
      </c>
      <c r="F1582" s="470">
        <v>2</v>
      </c>
      <c r="G1582">
        <v>1</v>
      </c>
      <c r="H1582">
        <v>1</v>
      </c>
      <c r="I1582" s="471">
        <f t="shared" si="177"/>
        <v>0.40033333333333337</v>
      </c>
      <c r="J1582" s="152">
        <v>0.3706666666666667</v>
      </c>
      <c r="K1582" s="152">
        <v>0.3666666666666667</v>
      </c>
      <c r="L1582" s="152">
        <v>0.44799999999999995</v>
      </c>
      <c r="M1582" s="152">
        <v>0.41600000000000009</v>
      </c>
      <c r="N1582" s="471">
        <f t="shared" si="178"/>
        <v>0.40033333333333337</v>
      </c>
      <c r="O1582" s="152">
        <v>0.3706666666666667</v>
      </c>
      <c r="P1582" s="152">
        <v>0.3666666666666667</v>
      </c>
      <c r="Q1582" s="152">
        <v>0.44799999999999995</v>
      </c>
      <c r="R1582" s="152">
        <v>0.41600000000000009</v>
      </c>
      <c r="S1582" s="152">
        <v>0.01</v>
      </c>
      <c r="T1582" s="152">
        <v>0.02</v>
      </c>
      <c r="U1582" s="477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4" t="s">
        <v>24</v>
      </c>
    </row>
    <row r="1583" spans="1:27" ht="14.45" hidden="1">
      <c r="A1583">
        <v>10195</v>
      </c>
      <c r="B1583">
        <v>10195</v>
      </c>
      <c r="C1583" s="475" t="s">
        <v>1945</v>
      </c>
      <c r="D1583" s="598" t="s">
        <v>151</v>
      </c>
      <c r="E1583" s="476">
        <v>2</v>
      </c>
      <c r="F1583" s="470">
        <v>2</v>
      </c>
      <c r="G1583">
        <v>1</v>
      </c>
      <c r="H1583">
        <v>1</v>
      </c>
      <c r="I1583" s="471">
        <f t="shared" si="177"/>
        <v>0.40033333333333337</v>
      </c>
      <c r="J1583" s="152">
        <v>0.3706666666666667</v>
      </c>
      <c r="K1583" s="152">
        <v>0.3666666666666667</v>
      </c>
      <c r="L1583" s="152">
        <v>0.44799999999999995</v>
      </c>
      <c r="M1583" s="152">
        <v>0.41600000000000009</v>
      </c>
      <c r="N1583" s="471">
        <f t="shared" si="178"/>
        <v>0.40033333333333337</v>
      </c>
      <c r="O1583" s="152">
        <v>0.3706666666666667</v>
      </c>
      <c r="P1583" s="152">
        <v>0.3666666666666667</v>
      </c>
      <c r="Q1583" s="152">
        <v>0.44799999999999995</v>
      </c>
      <c r="R1583" s="152">
        <v>0.41600000000000009</v>
      </c>
      <c r="S1583" s="152">
        <v>0.01</v>
      </c>
      <c r="T1583" s="152">
        <v>0.02</v>
      </c>
      <c r="U1583" s="477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4" t="s">
        <v>24</v>
      </c>
    </row>
    <row r="1584" spans="1:27" ht="14.45" hidden="1">
      <c r="A1584">
        <v>10196</v>
      </c>
      <c r="B1584">
        <v>10196</v>
      </c>
      <c r="C1584" s="475" t="s">
        <v>1946</v>
      </c>
      <c r="D1584" s="598" t="s">
        <v>151</v>
      </c>
      <c r="E1584" s="476">
        <v>2</v>
      </c>
      <c r="F1584" s="153">
        <v>2</v>
      </c>
      <c r="G1584">
        <v>1</v>
      </c>
      <c r="H1584">
        <v>1</v>
      </c>
      <c r="I1584" s="471">
        <f t="shared" si="177"/>
        <v>0.40033333333333337</v>
      </c>
      <c r="J1584" s="152">
        <v>0.3706666666666667</v>
      </c>
      <c r="K1584" s="152">
        <v>0.3666666666666667</v>
      </c>
      <c r="L1584" s="152">
        <v>0.44799999999999995</v>
      </c>
      <c r="M1584" s="152">
        <v>0.41600000000000009</v>
      </c>
      <c r="N1584" s="471">
        <f t="shared" si="178"/>
        <v>0.40033333333333337</v>
      </c>
      <c r="O1584" s="152">
        <v>0.3706666666666667</v>
      </c>
      <c r="P1584" s="152">
        <v>0.3666666666666667</v>
      </c>
      <c r="Q1584" s="152">
        <v>0.44799999999999995</v>
      </c>
      <c r="R1584" s="152">
        <v>0.41600000000000009</v>
      </c>
      <c r="S1584" s="152">
        <v>0.01</v>
      </c>
      <c r="T1584" s="152">
        <v>0.02</v>
      </c>
      <c r="U1584" s="477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4" t="s">
        <v>24</v>
      </c>
    </row>
    <row r="1585" spans="1:27" ht="14.45" hidden="1">
      <c r="A1585">
        <v>10197</v>
      </c>
      <c r="B1585">
        <v>10197</v>
      </c>
      <c r="C1585" s="475" t="s">
        <v>1947</v>
      </c>
      <c r="D1585" s="598" t="s">
        <v>151</v>
      </c>
      <c r="E1585" s="476">
        <v>2</v>
      </c>
      <c r="F1585" s="470">
        <v>2</v>
      </c>
      <c r="G1585">
        <v>1</v>
      </c>
      <c r="H1585">
        <v>1</v>
      </c>
      <c r="I1585" s="471">
        <f t="shared" si="177"/>
        <v>0.40033333333333337</v>
      </c>
      <c r="J1585" s="152">
        <v>0.3706666666666667</v>
      </c>
      <c r="K1585" s="152">
        <v>0.3666666666666667</v>
      </c>
      <c r="L1585" s="152">
        <v>0.44799999999999995</v>
      </c>
      <c r="M1585" s="152">
        <v>0.41600000000000009</v>
      </c>
      <c r="N1585" s="471">
        <f t="shared" si="178"/>
        <v>0.40033333333333337</v>
      </c>
      <c r="O1585" s="152">
        <v>0.3706666666666667</v>
      </c>
      <c r="P1585" s="152">
        <v>0.3666666666666667</v>
      </c>
      <c r="Q1585" s="152">
        <v>0.44799999999999995</v>
      </c>
      <c r="R1585" s="152">
        <v>0.41600000000000009</v>
      </c>
      <c r="S1585" s="152">
        <v>0.01</v>
      </c>
      <c r="T1585" s="152">
        <v>0.02</v>
      </c>
      <c r="U1585" s="477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4" t="s">
        <v>24</v>
      </c>
    </row>
    <row r="1586" spans="1:27" ht="14.45" hidden="1">
      <c r="A1586">
        <v>10198</v>
      </c>
      <c r="B1586">
        <v>10198</v>
      </c>
      <c r="C1586" s="475" t="s">
        <v>1948</v>
      </c>
      <c r="D1586" s="598" t="s">
        <v>151</v>
      </c>
      <c r="E1586" s="476">
        <v>2</v>
      </c>
      <c r="F1586" s="470">
        <v>2</v>
      </c>
      <c r="G1586">
        <v>1</v>
      </c>
      <c r="H1586">
        <v>1</v>
      </c>
      <c r="I1586" s="471">
        <f t="shared" si="177"/>
        <v>0.40033333333333337</v>
      </c>
      <c r="J1586" s="152">
        <v>0.3706666666666667</v>
      </c>
      <c r="K1586" s="152">
        <v>0.3666666666666667</v>
      </c>
      <c r="L1586" s="152">
        <v>0.44799999999999995</v>
      </c>
      <c r="M1586" s="152">
        <v>0.41600000000000009</v>
      </c>
      <c r="N1586" s="471">
        <f t="shared" si="178"/>
        <v>0.40033333333333337</v>
      </c>
      <c r="O1586" s="152">
        <v>0.3706666666666667</v>
      </c>
      <c r="P1586" s="152">
        <v>0.3666666666666667</v>
      </c>
      <c r="Q1586" s="152">
        <v>0.44799999999999995</v>
      </c>
      <c r="R1586" s="152">
        <v>0.41600000000000009</v>
      </c>
      <c r="S1586" s="152">
        <v>0.01</v>
      </c>
      <c r="T1586" s="152">
        <v>0.02</v>
      </c>
      <c r="U1586" s="477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4" t="s">
        <v>24</v>
      </c>
    </row>
    <row r="1587" spans="1:27" ht="14.45" hidden="1">
      <c r="A1587">
        <v>10199</v>
      </c>
      <c r="B1587">
        <v>10199</v>
      </c>
      <c r="C1587" s="475" t="s">
        <v>1949</v>
      </c>
      <c r="D1587" s="598" t="s">
        <v>151</v>
      </c>
      <c r="E1587" s="476">
        <v>2</v>
      </c>
      <c r="F1587" s="470">
        <v>2</v>
      </c>
      <c r="G1587">
        <v>1</v>
      </c>
      <c r="H1587">
        <v>1</v>
      </c>
      <c r="I1587" s="471">
        <f t="shared" si="177"/>
        <v>0.40033333333333337</v>
      </c>
      <c r="J1587" s="152">
        <v>0.3706666666666667</v>
      </c>
      <c r="K1587" s="152">
        <v>0.3666666666666667</v>
      </c>
      <c r="L1587" s="152">
        <v>0.44799999999999995</v>
      </c>
      <c r="M1587" s="152">
        <v>0.41600000000000009</v>
      </c>
      <c r="N1587" s="471">
        <f t="shared" si="178"/>
        <v>0.40033333333333337</v>
      </c>
      <c r="O1587" s="152">
        <v>0.3706666666666667</v>
      </c>
      <c r="P1587" s="152">
        <v>0.3666666666666667</v>
      </c>
      <c r="Q1587" s="152">
        <v>0.44799999999999995</v>
      </c>
      <c r="R1587" s="152">
        <v>0.41600000000000009</v>
      </c>
      <c r="S1587" s="152">
        <v>0.01</v>
      </c>
      <c r="T1587" s="152">
        <v>0.02</v>
      </c>
      <c r="U1587" s="477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4" t="s">
        <v>24</v>
      </c>
    </row>
    <row r="1588" spans="1:27" ht="14.45" hidden="1">
      <c r="A1588">
        <v>10200</v>
      </c>
      <c r="B1588">
        <v>10200</v>
      </c>
      <c r="C1588" s="475" t="s">
        <v>1950</v>
      </c>
      <c r="D1588" s="598" t="s">
        <v>151</v>
      </c>
      <c r="E1588" s="476">
        <v>2</v>
      </c>
      <c r="F1588" s="470">
        <v>2</v>
      </c>
      <c r="G1588">
        <v>1</v>
      </c>
      <c r="H1588">
        <v>1</v>
      </c>
      <c r="I1588" s="471">
        <f t="shared" si="177"/>
        <v>0.40033333333333337</v>
      </c>
      <c r="J1588" s="152">
        <v>0.3706666666666667</v>
      </c>
      <c r="K1588" s="152">
        <v>0.3666666666666667</v>
      </c>
      <c r="L1588" s="152">
        <v>0.44799999999999995</v>
      </c>
      <c r="M1588" s="152">
        <v>0.41600000000000009</v>
      </c>
      <c r="N1588" s="471">
        <f t="shared" si="178"/>
        <v>0.40033333333333337</v>
      </c>
      <c r="O1588" s="152">
        <v>0.3706666666666667</v>
      </c>
      <c r="P1588" s="152">
        <v>0.3666666666666667</v>
      </c>
      <c r="Q1588" s="152">
        <v>0.44799999999999995</v>
      </c>
      <c r="R1588" s="152">
        <v>0.41600000000000009</v>
      </c>
      <c r="S1588" s="152">
        <v>0.01</v>
      </c>
      <c r="T1588" s="152">
        <v>0.02</v>
      </c>
      <c r="U1588" s="477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4" t="s">
        <v>24</v>
      </c>
    </row>
    <row r="1589" spans="1:27" ht="14.45" hidden="1">
      <c r="A1589">
        <v>10201</v>
      </c>
      <c r="B1589">
        <v>10201</v>
      </c>
      <c r="C1589" s="475" t="s">
        <v>1951</v>
      </c>
      <c r="D1589" s="598" t="s">
        <v>151</v>
      </c>
      <c r="E1589" s="476">
        <v>2</v>
      </c>
      <c r="F1589" s="153">
        <v>2</v>
      </c>
      <c r="G1589">
        <v>1</v>
      </c>
      <c r="H1589">
        <v>1</v>
      </c>
      <c r="I1589" s="471">
        <f t="shared" si="177"/>
        <v>0.40033333333333337</v>
      </c>
      <c r="J1589" s="152">
        <v>0.3706666666666667</v>
      </c>
      <c r="K1589" s="152">
        <v>0.3666666666666667</v>
      </c>
      <c r="L1589" s="152">
        <v>0.44799999999999995</v>
      </c>
      <c r="M1589" s="152">
        <v>0.41600000000000009</v>
      </c>
      <c r="N1589" s="471">
        <f t="shared" si="178"/>
        <v>0.40033333333333337</v>
      </c>
      <c r="O1589" s="152">
        <v>0.3706666666666667</v>
      </c>
      <c r="P1589" s="152">
        <v>0.3666666666666667</v>
      </c>
      <c r="Q1589" s="152">
        <v>0.44799999999999995</v>
      </c>
      <c r="R1589" s="152">
        <v>0.41600000000000009</v>
      </c>
      <c r="S1589" s="152">
        <v>0.01</v>
      </c>
      <c r="T1589" s="152">
        <v>0.02</v>
      </c>
      <c r="U1589" s="477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4" t="s">
        <v>24</v>
      </c>
    </row>
    <row r="1590" spans="1:27" ht="14.45" hidden="1">
      <c r="A1590">
        <v>10202</v>
      </c>
      <c r="B1590">
        <v>10202</v>
      </c>
      <c r="C1590" s="475" t="s">
        <v>1952</v>
      </c>
      <c r="D1590" t="s">
        <v>154</v>
      </c>
      <c r="E1590" s="476">
        <v>3</v>
      </c>
      <c r="F1590" s="470">
        <v>10.5</v>
      </c>
      <c r="G1590">
        <v>1</v>
      </c>
      <c r="H1590">
        <v>1</v>
      </c>
      <c r="I1590" s="471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1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2">
        <v>0.04</v>
      </c>
      <c r="T1590" s="152">
        <v>0</v>
      </c>
      <c r="U1590" s="477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4" t="s">
        <v>25</v>
      </c>
    </row>
    <row r="1591" spans="1:27" ht="14.45" hidden="1">
      <c r="A1591">
        <v>10203</v>
      </c>
      <c r="B1591">
        <v>10203</v>
      </c>
      <c r="C1591" s="475" t="s">
        <v>1665</v>
      </c>
      <c r="D1591" t="s">
        <v>154</v>
      </c>
      <c r="E1591" s="476">
        <v>3</v>
      </c>
      <c r="F1591" s="470">
        <v>27</v>
      </c>
      <c r="G1591">
        <v>1</v>
      </c>
      <c r="H1591">
        <v>1</v>
      </c>
      <c r="I1591" s="471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1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2">
        <v>0.04</v>
      </c>
      <c r="T1591" s="152">
        <v>0</v>
      </c>
      <c r="U1591" s="477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4" t="s">
        <v>25</v>
      </c>
    </row>
    <row r="1592" spans="1:27" ht="14.45" hidden="1">
      <c r="A1592">
        <v>10204</v>
      </c>
      <c r="B1592">
        <v>10204</v>
      </c>
      <c r="C1592" s="475" t="s">
        <v>1666</v>
      </c>
      <c r="D1592" t="s">
        <v>154</v>
      </c>
      <c r="E1592" s="476">
        <v>3</v>
      </c>
      <c r="F1592" s="470">
        <v>30</v>
      </c>
      <c r="G1592">
        <v>1</v>
      </c>
      <c r="H1592">
        <v>1</v>
      </c>
      <c r="I1592" s="471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1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2">
        <v>0.04</v>
      </c>
      <c r="T1592" s="152">
        <v>0</v>
      </c>
      <c r="U1592" s="477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4" t="s">
        <v>25</v>
      </c>
    </row>
    <row r="1593" spans="1:27" ht="14.45" hidden="1">
      <c r="A1593">
        <v>10205</v>
      </c>
      <c r="B1593">
        <v>10205</v>
      </c>
      <c r="C1593" s="475" t="s">
        <v>1647</v>
      </c>
      <c r="D1593" t="s">
        <v>154</v>
      </c>
      <c r="E1593" s="476">
        <v>3</v>
      </c>
      <c r="F1593" s="470">
        <v>30</v>
      </c>
      <c r="G1593">
        <v>1</v>
      </c>
      <c r="H1593">
        <v>1</v>
      </c>
      <c r="I1593" s="471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1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2">
        <v>0.04</v>
      </c>
      <c r="T1593" s="152">
        <v>0</v>
      </c>
      <c r="U1593" s="477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4" t="s">
        <v>25</v>
      </c>
    </row>
    <row r="1594" spans="1:27" ht="14.45" hidden="1">
      <c r="A1594">
        <v>10206</v>
      </c>
      <c r="B1594">
        <v>10206</v>
      </c>
      <c r="C1594" s="475" t="s">
        <v>1648</v>
      </c>
      <c r="D1594" t="s">
        <v>154</v>
      </c>
      <c r="E1594" s="476">
        <v>3</v>
      </c>
      <c r="F1594" s="153">
        <v>30</v>
      </c>
      <c r="G1594">
        <v>1</v>
      </c>
      <c r="H1594">
        <v>1</v>
      </c>
      <c r="I1594" s="471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1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2">
        <v>0.04</v>
      </c>
      <c r="T1594" s="152">
        <v>0</v>
      </c>
      <c r="U1594" s="477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4" t="s">
        <v>25</v>
      </c>
    </row>
    <row r="1595" spans="1:27" ht="14.45" hidden="1">
      <c r="A1595">
        <v>10207</v>
      </c>
      <c r="B1595">
        <v>10207</v>
      </c>
      <c r="C1595" s="475" t="s">
        <v>1649</v>
      </c>
      <c r="D1595" t="s">
        <v>154</v>
      </c>
      <c r="E1595" s="476">
        <v>3</v>
      </c>
      <c r="F1595" s="470">
        <v>30</v>
      </c>
      <c r="G1595">
        <v>1</v>
      </c>
      <c r="H1595">
        <v>1</v>
      </c>
      <c r="I1595" s="471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1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2">
        <v>0.04</v>
      </c>
      <c r="T1595" s="152">
        <v>0</v>
      </c>
      <c r="U1595" s="477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4" t="s">
        <v>25</v>
      </c>
    </row>
    <row r="1596" spans="1:27" ht="14.45" hidden="1">
      <c r="A1596">
        <v>10208</v>
      </c>
      <c r="B1596">
        <v>10208</v>
      </c>
      <c r="C1596" s="475" t="s">
        <v>1650</v>
      </c>
      <c r="D1596" t="s">
        <v>154</v>
      </c>
      <c r="E1596" s="476">
        <v>3</v>
      </c>
      <c r="F1596" s="470">
        <v>30</v>
      </c>
      <c r="G1596">
        <v>1</v>
      </c>
      <c r="H1596">
        <v>1</v>
      </c>
      <c r="I1596" s="471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1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2">
        <v>0.04</v>
      </c>
      <c r="T1596" s="152">
        <v>0</v>
      </c>
      <c r="U1596" s="477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4" t="s">
        <v>25</v>
      </c>
    </row>
    <row r="1597" spans="1:27" ht="14.45" hidden="1">
      <c r="A1597">
        <v>10209</v>
      </c>
      <c r="B1597">
        <v>10209</v>
      </c>
      <c r="C1597" s="475" t="s">
        <v>1953</v>
      </c>
      <c r="D1597" t="s">
        <v>154</v>
      </c>
      <c r="E1597" s="476">
        <v>3</v>
      </c>
      <c r="F1597" s="470">
        <v>27</v>
      </c>
      <c r="G1597">
        <v>1</v>
      </c>
      <c r="H1597">
        <v>1</v>
      </c>
      <c r="I1597" s="471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1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2">
        <v>0.04</v>
      </c>
      <c r="T1597" s="152">
        <v>0</v>
      </c>
      <c r="U1597" s="477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4" t="s">
        <v>25</v>
      </c>
    </row>
    <row r="1598" spans="1:27" ht="14.45" hidden="1">
      <c r="A1598">
        <v>10210</v>
      </c>
      <c r="B1598">
        <v>10210</v>
      </c>
      <c r="C1598" s="475" t="s">
        <v>1954</v>
      </c>
      <c r="D1598" t="s">
        <v>154</v>
      </c>
      <c r="E1598" s="476">
        <v>3</v>
      </c>
      <c r="F1598" s="470">
        <v>27</v>
      </c>
      <c r="G1598">
        <v>1</v>
      </c>
      <c r="H1598">
        <v>1</v>
      </c>
      <c r="I1598" s="471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1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2">
        <v>0.04</v>
      </c>
      <c r="T1598" s="152">
        <v>0</v>
      </c>
      <c r="U1598" s="477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4" t="s">
        <v>25</v>
      </c>
    </row>
    <row r="1599" spans="1:27" ht="14.45" hidden="1">
      <c r="A1599">
        <v>10211</v>
      </c>
      <c r="B1599">
        <v>10211</v>
      </c>
      <c r="C1599" s="475" t="s">
        <v>1955</v>
      </c>
      <c r="D1599" t="s">
        <v>154</v>
      </c>
      <c r="E1599" s="476">
        <v>3</v>
      </c>
      <c r="F1599" s="153">
        <v>27</v>
      </c>
      <c r="G1599">
        <v>1</v>
      </c>
      <c r="H1599">
        <v>1</v>
      </c>
      <c r="I1599" s="471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1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2">
        <v>0.04</v>
      </c>
      <c r="T1599" s="152">
        <v>0</v>
      </c>
      <c r="U1599" s="477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4" t="s">
        <v>25</v>
      </c>
    </row>
    <row r="1600" spans="1:27" ht="14.45" hidden="1">
      <c r="A1600">
        <v>10252</v>
      </c>
      <c r="B1600">
        <v>10252</v>
      </c>
      <c r="C1600" s="475" t="s">
        <v>1644</v>
      </c>
      <c r="D1600" t="s">
        <v>152</v>
      </c>
      <c r="E1600" s="476">
        <v>1</v>
      </c>
      <c r="F1600" s="470">
        <v>25</v>
      </c>
      <c r="G1600">
        <v>1</v>
      </c>
      <c r="H1600">
        <v>1</v>
      </c>
      <c r="I1600" s="471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1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2">
        <v>0.04</v>
      </c>
      <c r="T1600" s="152">
        <v>0</v>
      </c>
      <c r="U1600" s="477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4" t="s">
        <v>25</v>
      </c>
    </row>
    <row r="1601" spans="1:27" ht="14.45" hidden="1">
      <c r="A1601">
        <v>10253</v>
      </c>
      <c r="B1601">
        <v>10253</v>
      </c>
      <c r="C1601" s="475" t="s">
        <v>1645</v>
      </c>
      <c r="D1601" t="s">
        <v>152</v>
      </c>
      <c r="E1601" s="476">
        <v>1</v>
      </c>
      <c r="F1601" s="470">
        <v>25</v>
      </c>
      <c r="G1601">
        <v>1</v>
      </c>
      <c r="H1601">
        <v>1</v>
      </c>
      <c r="I1601" s="471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1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2">
        <v>0.04</v>
      </c>
      <c r="T1601" s="152">
        <v>0</v>
      </c>
      <c r="U1601" s="477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4" t="s">
        <v>25</v>
      </c>
    </row>
    <row r="1602" spans="1:27" ht="14.45" hidden="1">
      <c r="A1602">
        <v>10254</v>
      </c>
      <c r="B1602">
        <v>10254</v>
      </c>
      <c r="C1602" s="475" t="s">
        <v>1646</v>
      </c>
      <c r="D1602" t="s">
        <v>152</v>
      </c>
      <c r="E1602" s="476">
        <v>1</v>
      </c>
      <c r="F1602" s="470">
        <v>25</v>
      </c>
      <c r="G1602">
        <v>1</v>
      </c>
      <c r="H1602">
        <v>1</v>
      </c>
      <c r="I1602" s="471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1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2">
        <v>0.04</v>
      </c>
      <c r="T1602" s="152">
        <v>0</v>
      </c>
      <c r="U1602" s="477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4" t="s">
        <v>25</v>
      </c>
    </row>
    <row r="1603" spans="1:27" ht="14.45" hidden="1">
      <c r="A1603">
        <v>10255</v>
      </c>
      <c r="B1603">
        <v>10255</v>
      </c>
      <c r="C1603" s="475" t="s">
        <v>1548</v>
      </c>
      <c r="D1603" t="s">
        <v>152</v>
      </c>
      <c r="E1603" s="476">
        <v>1</v>
      </c>
      <c r="F1603" s="470">
        <v>5</v>
      </c>
      <c r="G1603">
        <v>1</v>
      </c>
      <c r="H1603">
        <v>1</v>
      </c>
      <c r="I1603" s="471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1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2">
        <v>0.04</v>
      </c>
      <c r="T1603" s="152">
        <v>0</v>
      </c>
      <c r="U1603" s="477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4" t="s">
        <v>25</v>
      </c>
    </row>
    <row r="1604" spans="1:27" ht="14.45" hidden="1">
      <c r="A1604">
        <v>10256</v>
      </c>
      <c r="B1604">
        <v>10256</v>
      </c>
      <c r="C1604" s="475" t="s">
        <v>1956</v>
      </c>
      <c r="D1604" t="s">
        <v>152</v>
      </c>
      <c r="E1604" s="476">
        <v>1</v>
      </c>
      <c r="F1604" s="153">
        <v>30</v>
      </c>
      <c r="G1604">
        <v>1</v>
      </c>
      <c r="H1604">
        <v>1</v>
      </c>
      <c r="I1604" s="471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1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2">
        <v>0.04</v>
      </c>
      <c r="T1604" s="152">
        <v>0</v>
      </c>
      <c r="U1604" s="477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4" t="s">
        <v>25</v>
      </c>
    </row>
    <row r="1605" spans="1:27" ht="14.45" hidden="1">
      <c r="A1605">
        <v>10257</v>
      </c>
      <c r="B1605">
        <v>10257</v>
      </c>
      <c r="C1605" s="475" t="s">
        <v>1957</v>
      </c>
      <c r="D1605" t="s">
        <v>152</v>
      </c>
      <c r="E1605" s="476">
        <v>1</v>
      </c>
      <c r="F1605" s="470">
        <v>30</v>
      </c>
      <c r="G1605">
        <v>1</v>
      </c>
      <c r="H1605">
        <v>1</v>
      </c>
      <c r="I1605" s="471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1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2">
        <v>0.04</v>
      </c>
      <c r="T1605" s="152">
        <v>0</v>
      </c>
      <c r="U1605" s="477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4" t="s">
        <v>25</v>
      </c>
    </row>
    <row r="1606" spans="1:27" ht="14.45" hidden="1">
      <c r="A1606">
        <v>10258</v>
      </c>
      <c r="B1606">
        <v>10258</v>
      </c>
      <c r="C1606" s="475" t="s">
        <v>1958</v>
      </c>
      <c r="D1606" t="s">
        <v>152</v>
      </c>
      <c r="E1606" s="476">
        <v>1</v>
      </c>
      <c r="F1606" s="470">
        <v>30</v>
      </c>
      <c r="G1606">
        <v>1</v>
      </c>
      <c r="H1606">
        <v>1</v>
      </c>
      <c r="I1606" s="471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1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2">
        <v>0.04</v>
      </c>
      <c r="T1606" s="152">
        <v>0</v>
      </c>
      <c r="U1606" s="477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4" t="s">
        <v>25</v>
      </c>
    </row>
    <row r="1607" spans="1:27" ht="14.45" hidden="1">
      <c r="A1607">
        <v>10259</v>
      </c>
      <c r="B1607">
        <v>10259</v>
      </c>
      <c r="C1607" s="475" t="s">
        <v>1651</v>
      </c>
      <c r="D1607" t="s">
        <v>152</v>
      </c>
      <c r="E1607" s="476">
        <v>1</v>
      </c>
      <c r="F1607" s="470">
        <v>31</v>
      </c>
      <c r="G1607">
        <v>1</v>
      </c>
      <c r="H1607">
        <v>1</v>
      </c>
      <c r="I1607" s="471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1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2">
        <v>0.04</v>
      </c>
      <c r="T1607" s="152">
        <v>0</v>
      </c>
      <c r="U1607" s="477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4" t="s">
        <v>25</v>
      </c>
    </row>
    <row r="1608" spans="1:27" ht="14.45" hidden="1">
      <c r="A1608">
        <v>10260</v>
      </c>
      <c r="B1608">
        <v>10260</v>
      </c>
      <c r="C1608" s="475" t="s">
        <v>1652</v>
      </c>
      <c r="D1608" t="s">
        <v>152</v>
      </c>
      <c r="E1608" s="476">
        <v>1</v>
      </c>
      <c r="F1608" s="470">
        <v>31</v>
      </c>
      <c r="G1608">
        <v>1</v>
      </c>
      <c r="H1608">
        <v>1</v>
      </c>
      <c r="I1608" s="471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1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2">
        <v>0.04</v>
      </c>
      <c r="T1608" s="152">
        <v>0</v>
      </c>
      <c r="U1608" s="477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4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7" activePane="bottomRight" state="frozen"/>
      <selection pane="bottomRight" activeCell="J37" sqref="J37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1"/>
    <col min="2" max="2" width="8.85546875" style="485"/>
    <col min="3" max="3" width="22.140625" customWidth="1"/>
    <col min="4" max="4" width="15.28515625" customWidth="1"/>
    <col min="5" max="7" width="9.140625" customWidth="1"/>
    <col min="8" max="8" width="9.140625" style="485" customWidth="1"/>
    <col min="9" max="9" width="15.5703125" style="485" customWidth="1"/>
    <col min="10" max="10" width="9" style="492" bestFit="1" customWidth="1"/>
    <col min="11" max="12" width="8.85546875" style="134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4"/>
    <col min="27" max="28" width="0" hidden="1" customWidth="1"/>
  </cols>
  <sheetData>
    <row r="1" spans="1:28" s="4" customFormat="1" ht="13.9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0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9" thickTop="1">
      <c r="A2" s="488">
        <v>1107</v>
      </c>
      <c r="B2" s="485">
        <v>99</v>
      </c>
      <c r="C2" s="155" t="s">
        <v>1976</v>
      </c>
      <c r="D2" s="155"/>
      <c r="E2" s="155"/>
      <c r="F2" s="155"/>
      <c r="G2" s="155"/>
      <c r="H2" s="485" t="s">
        <v>151</v>
      </c>
      <c r="I2" s="485">
        <v>2</v>
      </c>
      <c r="J2" s="492">
        <v>100</v>
      </c>
      <c r="K2" s="494">
        <v>1.6720000505447388E-2</v>
      </c>
      <c r="L2" s="494">
        <v>5.4029998779296873E-2</v>
      </c>
      <c r="M2" s="495">
        <f t="shared" ref="M2:M33" si="0">AVERAGE(N2:Q2)</f>
        <v>46.940461309523812</v>
      </c>
      <c r="N2" s="508">
        <v>31.793333333333333</v>
      </c>
      <c r="O2" s="508">
        <v>46.943928571428579</v>
      </c>
      <c r="P2" s="508">
        <v>66.346249999999998</v>
      </c>
      <c r="Q2" s="508">
        <v>42.678333333333335</v>
      </c>
      <c r="R2" s="496">
        <f t="shared" ref="R2:R33" si="1">AVERAGE(S2:V2)</f>
        <v>57.722009803921608</v>
      </c>
      <c r="S2" s="508">
        <v>42.307450980392161</v>
      </c>
      <c r="T2" s="508">
        <v>53.017411764705912</v>
      </c>
      <c r="U2" s="508">
        <v>77.396509803921646</v>
      </c>
      <c r="V2" s="508">
        <v>58.166666666666707</v>
      </c>
      <c r="W2" s="485">
        <v>1900</v>
      </c>
      <c r="X2" s="488">
        <v>2100</v>
      </c>
      <c r="Y2" s="155">
        <f>[4]constantes!$B$12</f>
        <v>0</v>
      </c>
      <c r="Z2" s="497">
        <v>318</v>
      </c>
      <c r="AA2" s="155"/>
      <c r="AB2" s="155"/>
    </row>
    <row r="3" spans="1:28">
      <c r="A3" s="488">
        <v>1015</v>
      </c>
      <c r="B3" s="485">
        <v>18</v>
      </c>
      <c r="C3" s="155" t="s">
        <v>1977</v>
      </c>
      <c r="D3" s="155"/>
      <c r="E3" s="155"/>
      <c r="F3" s="155"/>
      <c r="G3" s="155"/>
      <c r="H3" s="485" t="s">
        <v>148</v>
      </c>
      <c r="I3" s="485">
        <v>1</v>
      </c>
      <c r="J3" s="623">
        <f>1396.2+23</f>
        <v>1419.2</v>
      </c>
      <c r="K3" s="494">
        <v>2.9170000553131105E-2</v>
      </c>
      <c r="L3" s="494">
        <v>0.12121999740600586</v>
      </c>
      <c r="M3" s="495">
        <f t="shared" si="0"/>
        <v>733.80441964285717</v>
      </c>
      <c r="N3" s="508">
        <v>901.85666666666657</v>
      </c>
      <c r="O3" s="508">
        <v>701.20386904761915</v>
      </c>
      <c r="P3" s="508">
        <v>658.13583333333327</v>
      </c>
      <c r="Q3" s="508">
        <v>674.02130952380958</v>
      </c>
      <c r="R3" s="496">
        <f t="shared" si="1"/>
        <v>840.34005882352938</v>
      </c>
      <c r="S3" s="508">
        <v>1099.5054901960782</v>
      </c>
      <c r="T3" s="508">
        <v>802.37062745098012</v>
      </c>
      <c r="U3" s="508">
        <v>706.91478431372559</v>
      </c>
      <c r="V3" s="508">
        <v>752.56933333333336</v>
      </c>
      <c r="W3" s="485">
        <v>1900</v>
      </c>
      <c r="X3" s="488">
        <v>2100</v>
      </c>
      <c r="Y3" s="155">
        <f>[4]constantes!$B$12</f>
        <v>0</v>
      </c>
      <c r="Z3" s="497">
        <v>318</v>
      </c>
      <c r="AA3" s="155"/>
      <c r="AB3" s="155"/>
    </row>
    <row r="4" spans="1:28">
      <c r="A4" s="488">
        <v>1034</v>
      </c>
      <c r="B4" s="485">
        <v>47</v>
      </c>
      <c r="C4" s="155" t="s">
        <v>1978</v>
      </c>
      <c r="D4" s="155"/>
      <c r="E4" s="155"/>
      <c r="F4" s="155"/>
      <c r="G4" s="155"/>
      <c r="H4" s="485" t="s">
        <v>148</v>
      </c>
      <c r="I4" s="485">
        <v>1</v>
      </c>
      <c r="J4" s="492">
        <v>100.956</v>
      </c>
      <c r="K4" s="494">
        <v>1.6720000505447388E-2</v>
      </c>
      <c r="L4" s="494">
        <v>5.4029998779296873E-2</v>
      </c>
      <c r="M4" s="495">
        <f t="shared" si="0"/>
        <v>41.742767857142859</v>
      </c>
      <c r="N4" s="508">
        <v>37.665238095238095</v>
      </c>
      <c r="O4" s="508">
        <v>39.86785714285714</v>
      </c>
      <c r="P4" s="508">
        <v>49.612083333333338</v>
      </c>
      <c r="Q4" s="508">
        <v>39.825892857142854</v>
      </c>
      <c r="R4" s="496">
        <f t="shared" si="1"/>
        <v>59.559549019607829</v>
      </c>
      <c r="S4" s="508">
        <v>63.423999999999985</v>
      </c>
      <c r="T4" s="508">
        <v>56.401803921568614</v>
      </c>
      <c r="U4" s="508">
        <v>61.800313725490184</v>
      </c>
      <c r="V4" s="508">
        <v>56.612078431372538</v>
      </c>
      <c r="W4" s="485">
        <v>1900</v>
      </c>
      <c r="X4" s="488">
        <v>2100</v>
      </c>
      <c r="Y4" s="155">
        <f>[4]constantes!$B$12</f>
        <v>0</v>
      </c>
      <c r="Z4" s="497">
        <v>318</v>
      </c>
      <c r="AA4" s="155"/>
      <c r="AB4" s="155"/>
    </row>
    <row r="5" spans="1:28">
      <c r="A5" s="488">
        <v>1013</v>
      </c>
      <c r="B5" s="485">
        <v>16</v>
      </c>
      <c r="C5" s="155" t="s">
        <v>1979</v>
      </c>
      <c r="D5" s="155"/>
      <c r="E5" s="155"/>
      <c r="F5" s="155"/>
      <c r="G5" s="155"/>
      <c r="H5" s="485" t="s">
        <v>148</v>
      </c>
      <c r="I5" s="485">
        <v>1</v>
      </c>
      <c r="J5" s="492">
        <v>32</v>
      </c>
      <c r="K5" s="494">
        <v>2.3329999446868897E-2</v>
      </c>
      <c r="L5" s="494">
        <v>6.8610000610351565E-2</v>
      </c>
      <c r="M5" s="495">
        <f t="shared" si="0"/>
        <v>15.082113095238096</v>
      </c>
      <c r="N5" s="508">
        <v>21.886190476190478</v>
      </c>
      <c r="O5" s="508">
        <v>14.699345238095241</v>
      </c>
      <c r="P5" s="508">
        <v>10.941666666666665</v>
      </c>
      <c r="Q5" s="508">
        <v>12.801250000000001</v>
      </c>
      <c r="R5" s="496">
        <f t="shared" si="1"/>
        <v>16.69801960784314</v>
      </c>
      <c r="S5" s="508">
        <v>23.720862745098046</v>
      </c>
      <c r="T5" s="508">
        <v>15.454745098039217</v>
      </c>
      <c r="U5" s="508">
        <v>12.104862745098039</v>
      </c>
      <c r="V5" s="508">
        <v>15.511607843137256</v>
      </c>
      <c r="W5" s="485">
        <v>1900</v>
      </c>
      <c r="X5" s="488">
        <v>2100</v>
      </c>
      <c r="Y5" s="155">
        <f>[4]constantes!$B$12</f>
        <v>0</v>
      </c>
      <c r="Z5" s="497">
        <v>318</v>
      </c>
      <c r="AA5" s="155"/>
      <c r="AB5" s="155"/>
    </row>
    <row r="6" spans="1:28">
      <c r="A6" s="488">
        <v>1027</v>
      </c>
      <c r="B6" s="485">
        <v>38</v>
      </c>
      <c r="C6" s="155" t="s">
        <v>1980</v>
      </c>
      <c r="D6" s="155"/>
      <c r="E6" s="155"/>
      <c r="F6" s="155"/>
      <c r="G6" s="155"/>
      <c r="H6" s="485" t="s">
        <v>148</v>
      </c>
      <c r="I6" s="485">
        <v>1</v>
      </c>
      <c r="J6" s="492">
        <v>144</v>
      </c>
      <c r="K6" s="494">
        <v>1.6720000505447388E-2</v>
      </c>
      <c r="L6" s="494">
        <v>5.4029998779296873E-2</v>
      </c>
      <c r="M6" s="495">
        <f t="shared" si="0"/>
        <v>57.161175595238099</v>
      </c>
      <c r="N6" s="508">
        <v>87.292380952380952</v>
      </c>
      <c r="O6" s="508">
        <v>54.294761904761906</v>
      </c>
      <c r="P6" s="508">
        <v>42.142083333333339</v>
      </c>
      <c r="Q6" s="508">
        <v>44.915476190476191</v>
      </c>
      <c r="R6" s="496">
        <f t="shared" si="1"/>
        <v>69.845450980392172</v>
      </c>
      <c r="S6" s="508">
        <v>104.29780392156864</v>
      </c>
      <c r="T6" s="508">
        <v>61.93694117647059</v>
      </c>
      <c r="U6" s="508">
        <v>47.932470588235297</v>
      </c>
      <c r="V6" s="508">
        <v>65.214588235294116</v>
      </c>
      <c r="W6" s="485">
        <v>1900</v>
      </c>
      <c r="X6" s="488">
        <v>2100</v>
      </c>
      <c r="Y6" s="155">
        <f>[4]constantes!$B$12</f>
        <v>0</v>
      </c>
      <c r="Z6" s="497">
        <v>318</v>
      </c>
      <c r="AA6" s="155"/>
      <c r="AB6" s="155"/>
    </row>
    <row r="7" spans="1:28">
      <c r="A7" s="488">
        <v>1058</v>
      </c>
      <c r="B7" s="485">
        <v>143</v>
      </c>
      <c r="C7" s="155" t="s">
        <v>1981</v>
      </c>
      <c r="D7" s="155"/>
      <c r="E7" s="155"/>
      <c r="F7" s="155"/>
      <c r="G7" s="155"/>
      <c r="H7" s="485" t="s">
        <v>152</v>
      </c>
      <c r="I7" s="485">
        <v>1</v>
      </c>
      <c r="J7" s="492">
        <v>330</v>
      </c>
      <c r="K7" s="494">
        <v>2.5329999923706055E-2</v>
      </c>
      <c r="L7" s="494">
        <v>8.0909996032714843E-2</v>
      </c>
      <c r="M7" s="495">
        <f t="shared" si="0"/>
        <v>183.47078869047618</v>
      </c>
      <c r="N7" s="508">
        <v>251.29285714285712</v>
      </c>
      <c r="O7" s="508">
        <v>169.17047619047619</v>
      </c>
      <c r="P7" s="508">
        <v>114.36083333333333</v>
      </c>
      <c r="Q7" s="508">
        <v>199.05898809523811</v>
      </c>
      <c r="R7" s="496">
        <f t="shared" si="1"/>
        <v>175.11081372549023</v>
      </c>
      <c r="S7" s="508">
        <v>252.39639215686282</v>
      </c>
      <c r="T7" s="508">
        <v>155.71352941176468</v>
      </c>
      <c r="U7" s="508">
        <v>96.971607843137278</v>
      </c>
      <c r="V7" s="508">
        <v>195.36172549019611</v>
      </c>
      <c r="W7" s="485">
        <v>1900</v>
      </c>
      <c r="X7" s="488">
        <v>2100</v>
      </c>
      <c r="Y7" s="155">
        <f>[4]constantes!$B$12</f>
        <v>0</v>
      </c>
      <c r="Z7" s="497">
        <v>318</v>
      </c>
      <c r="AA7" s="155"/>
      <c r="AB7" s="155"/>
    </row>
    <row r="8" spans="1:28">
      <c r="A8" s="488">
        <v>1086</v>
      </c>
      <c r="B8" s="485">
        <v>312</v>
      </c>
      <c r="C8" s="155" t="s">
        <v>1982</v>
      </c>
      <c r="D8" s="155"/>
      <c r="E8" s="155"/>
      <c r="F8" s="155"/>
      <c r="G8" s="155"/>
      <c r="H8" s="488" t="s">
        <v>1983</v>
      </c>
      <c r="I8" s="487">
        <v>1</v>
      </c>
      <c r="J8" s="492">
        <v>90</v>
      </c>
      <c r="K8" s="494">
        <v>1.6720000505447388E-2</v>
      </c>
      <c r="L8" s="494">
        <v>5.4029998779296873E-2</v>
      </c>
      <c r="M8" s="495">
        <f t="shared" si="0"/>
        <v>52.538690476190474</v>
      </c>
      <c r="N8" s="508">
        <v>75.288571428571416</v>
      </c>
      <c r="O8" s="508">
        <v>50.311071428571431</v>
      </c>
      <c r="P8" s="508">
        <v>31.036249999999995</v>
      </c>
      <c r="Q8" s="508">
        <v>53.518869047619056</v>
      </c>
      <c r="R8" s="496">
        <f t="shared" si="1"/>
        <v>60.364196078431377</v>
      </c>
      <c r="S8" s="508">
        <v>83.18105882352944</v>
      </c>
      <c r="T8" s="508">
        <v>62.414666666666676</v>
      </c>
      <c r="U8" s="508">
        <v>36.991254901960794</v>
      </c>
      <c r="V8" s="508">
        <v>58.869803921568611</v>
      </c>
      <c r="W8" s="485">
        <v>1900</v>
      </c>
      <c r="X8" s="488">
        <v>2100</v>
      </c>
      <c r="Y8" s="155">
        <f>[4]constantes!$B$12</f>
        <v>0</v>
      </c>
      <c r="Z8" s="497">
        <v>318</v>
      </c>
      <c r="AA8" s="155"/>
      <c r="AB8" s="155"/>
    </row>
    <row r="9" spans="1:28">
      <c r="A9" s="488">
        <v>1125</v>
      </c>
      <c r="B9" s="485">
        <v>190</v>
      </c>
      <c r="C9" s="155" t="s">
        <v>1984</v>
      </c>
      <c r="D9" s="155"/>
      <c r="E9" s="155"/>
      <c r="F9" s="155"/>
      <c r="G9" s="155"/>
      <c r="H9" s="485" t="s">
        <v>1985</v>
      </c>
      <c r="I9" s="485">
        <v>3</v>
      </c>
      <c r="J9" s="492">
        <v>237.3</v>
      </c>
      <c r="K9" s="494">
        <v>2.1579999923706055E-2</v>
      </c>
      <c r="L9" s="494">
        <v>6.9200000762939459E-2</v>
      </c>
      <c r="M9" s="495">
        <f t="shared" si="0"/>
        <v>117.89684523809524</v>
      </c>
      <c r="N9" s="508">
        <v>102.56904761904762</v>
      </c>
      <c r="O9" s="508">
        <v>130.03107142857141</v>
      </c>
      <c r="P9" s="508">
        <v>123.35958333333333</v>
      </c>
      <c r="Q9" s="508">
        <v>115.62767857142858</v>
      </c>
      <c r="R9" s="496">
        <f t="shared" si="1"/>
        <v>131.17458823529412</v>
      </c>
      <c r="S9" s="508">
        <v>158.93682352941173</v>
      </c>
      <c r="T9" s="508">
        <v>147.31972549019608</v>
      </c>
      <c r="U9" s="508">
        <v>111.48176470588237</v>
      </c>
      <c r="V9" s="508">
        <v>106.96003921568628</v>
      </c>
      <c r="W9" s="485">
        <v>1900</v>
      </c>
      <c r="X9" s="488">
        <v>2100</v>
      </c>
      <c r="Y9" s="155">
        <f>[4]constantes!$B$12</f>
        <v>0</v>
      </c>
      <c r="Z9" s="497">
        <v>318</v>
      </c>
      <c r="AA9" s="155"/>
      <c r="AB9" s="155"/>
    </row>
    <row r="10" spans="1:28">
      <c r="A10" s="488">
        <v>1057</v>
      </c>
      <c r="B10" s="485">
        <v>141</v>
      </c>
      <c r="C10" s="155" t="s">
        <v>1986</v>
      </c>
      <c r="D10" s="155"/>
      <c r="E10" s="155"/>
      <c r="F10" s="155"/>
      <c r="G10" s="155"/>
      <c r="H10" s="485" t="s">
        <v>152</v>
      </c>
      <c r="I10" s="485">
        <v>1</v>
      </c>
      <c r="J10" s="492">
        <v>140</v>
      </c>
      <c r="K10" s="494">
        <v>1.6720000505447388E-2</v>
      </c>
      <c r="L10" s="494">
        <v>5.4029998779296873E-2</v>
      </c>
      <c r="M10" s="495">
        <f t="shared" si="0"/>
        <v>85.810848214285727</v>
      </c>
      <c r="N10" s="508">
        <v>111.38</v>
      </c>
      <c r="O10" s="508">
        <v>81.793869047619054</v>
      </c>
      <c r="P10" s="508">
        <v>59.747083333333329</v>
      </c>
      <c r="Q10" s="508">
        <v>90.322440476190479</v>
      </c>
      <c r="R10" s="496">
        <f t="shared" si="1"/>
        <v>80.791941176470573</v>
      </c>
      <c r="S10" s="508">
        <v>111.53121568627445</v>
      </c>
      <c r="T10" s="508">
        <v>74.253215686274515</v>
      </c>
      <c r="U10" s="508">
        <v>49.046901960784332</v>
      </c>
      <c r="V10" s="508">
        <v>88.336431372548972</v>
      </c>
      <c r="W10" s="485">
        <v>1900</v>
      </c>
      <c r="X10" s="488">
        <v>2100</v>
      </c>
      <c r="Y10" s="155">
        <f>[4]constantes!$B$12</f>
        <v>0</v>
      </c>
      <c r="Z10" s="497">
        <v>318</v>
      </c>
      <c r="AA10" s="155"/>
      <c r="AB10" s="155"/>
    </row>
    <row r="11" spans="1:28">
      <c r="A11" s="487">
        <v>1017</v>
      </c>
      <c r="B11" s="486">
        <v>83</v>
      </c>
      <c r="C11" s="155" t="s">
        <v>1987</v>
      </c>
      <c r="D11" s="155"/>
      <c r="E11" s="155"/>
      <c r="F11" s="155"/>
      <c r="G11" s="155"/>
      <c r="H11" s="485" t="s">
        <v>153</v>
      </c>
      <c r="I11" s="485">
        <v>2</v>
      </c>
      <c r="J11" s="492">
        <v>350.19900000000001</v>
      </c>
      <c r="K11" s="494">
        <v>2.9170000000000001E-2</v>
      </c>
      <c r="L11" s="494">
        <v>0.12121999999999999</v>
      </c>
      <c r="M11" s="495">
        <f t="shared" si="0"/>
        <v>164.71312499999999</v>
      </c>
      <c r="N11" s="508">
        <v>122.77142857142856</v>
      </c>
      <c r="O11" s="508">
        <v>146.2319642857143</v>
      </c>
      <c r="P11" s="508">
        <v>188.07499999999996</v>
      </c>
      <c r="Q11" s="508">
        <v>201.77410714285713</v>
      </c>
      <c r="R11" s="496">
        <f t="shared" si="1"/>
        <v>187.48126470588235</v>
      </c>
      <c r="S11" s="508">
        <v>162.49588235294118</v>
      </c>
      <c r="T11" s="508">
        <v>170.14952941176469</v>
      </c>
      <c r="U11" s="508">
        <v>209.46129411764704</v>
      </c>
      <c r="V11" s="508">
        <v>207.8183529411765</v>
      </c>
      <c r="W11" s="485">
        <v>2019</v>
      </c>
      <c r="X11" s="488">
        <v>2100</v>
      </c>
      <c r="Y11" s="155">
        <f>[4]constantes!$B$12</f>
        <v>0</v>
      </c>
      <c r="Z11" s="497">
        <v>318</v>
      </c>
      <c r="AA11" s="155"/>
      <c r="AB11" s="155"/>
    </row>
    <row r="12" spans="1:28">
      <c r="A12" s="488">
        <v>1132</v>
      </c>
      <c r="B12" s="485">
        <v>277</v>
      </c>
      <c r="C12" s="155" t="s">
        <v>1988</v>
      </c>
      <c r="D12" s="155"/>
      <c r="E12" s="155"/>
      <c r="F12" s="155"/>
      <c r="G12" s="155"/>
      <c r="H12" s="485" t="s">
        <v>156</v>
      </c>
      <c r="I12" s="485">
        <v>7</v>
      </c>
      <c r="J12" s="492">
        <v>249.75</v>
      </c>
      <c r="K12" s="494">
        <v>0.02</v>
      </c>
      <c r="L12" s="494">
        <v>0.05</v>
      </c>
      <c r="M12" s="495">
        <f t="shared" si="0"/>
        <v>126.00047619047618</v>
      </c>
      <c r="N12" s="508">
        <v>45.408095238095235</v>
      </c>
      <c r="O12" s="508">
        <v>194.40839285714284</v>
      </c>
      <c r="P12" s="508">
        <v>183.70583333333332</v>
      </c>
      <c r="Q12" s="508">
        <v>80.479583333333338</v>
      </c>
      <c r="R12" s="496">
        <f t="shared" si="1"/>
        <v>120.64750980392159</v>
      </c>
      <c r="S12" s="508">
        <v>88.182431372549033</v>
      </c>
      <c r="T12" s="508">
        <v>198.3980784313726</v>
      </c>
      <c r="U12" s="508">
        <v>136.01600000000002</v>
      </c>
      <c r="V12" s="508">
        <v>59.993529411764705</v>
      </c>
      <c r="W12" s="485">
        <v>1900</v>
      </c>
      <c r="X12" s="488">
        <v>2100</v>
      </c>
      <c r="Y12" s="155">
        <f>[4]constantes!$B$12</f>
        <v>0</v>
      </c>
      <c r="Z12" s="497">
        <v>318</v>
      </c>
      <c r="AA12" s="155"/>
      <c r="AB12" s="155"/>
    </row>
    <row r="13" spans="1:28">
      <c r="A13" s="488">
        <v>1026</v>
      </c>
      <c r="B13" s="485">
        <v>37</v>
      </c>
      <c r="C13" s="155" t="s">
        <v>1989</v>
      </c>
      <c r="D13" s="155"/>
      <c r="E13" s="155"/>
      <c r="F13" s="155"/>
      <c r="G13" s="155"/>
      <c r="H13" s="485" t="s">
        <v>148</v>
      </c>
      <c r="I13" s="485">
        <v>1</v>
      </c>
      <c r="J13" s="492">
        <v>140</v>
      </c>
      <c r="K13" s="494">
        <v>1.6720000505447388E-2</v>
      </c>
      <c r="L13" s="494">
        <v>5.4029998779296873E-2</v>
      </c>
      <c r="M13" s="495">
        <f t="shared" si="0"/>
        <v>46.736889880952383</v>
      </c>
      <c r="N13" s="508">
        <v>71.941428571428574</v>
      </c>
      <c r="O13" s="508">
        <v>45.626845238095235</v>
      </c>
      <c r="P13" s="508">
        <v>35.938749999999992</v>
      </c>
      <c r="Q13" s="508">
        <v>33.440535714285716</v>
      </c>
      <c r="R13" s="496">
        <f t="shared" si="1"/>
        <v>64.284000000000006</v>
      </c>
      <c r="S13" s="508">
        <v>97.371764705882356</v>
      </c>
      <c r="T13" s="508">
        <v>57.437921568627452</v>
      </c>
      <c r="U13" s="508">
        <v>44.946313725490207</v>
      </c>
      <c r="V13" s="508">
        <v>57.380000000000017</v>
      </c>
      <c r="W13" s="485">
        <v>1900</v>
      </c>
      <c r="X13" s="488">
        <v>2100</v>
      </c>
      <c r="Y13" s="155">
        <f>[4]constantes!$B$12</f>
        <v>0</v>
      </c>
      <c r="Z13" s="497">
        <v>318</v>
      </c>
      <c r="AA13" s="155"/>
      <c r="AB13" s="155"/>
    </row>
    <row r="14" spans="1:28">
      <c r="A14" s="488">
        <v>1097</v>
      </c>
      <c r="B14" s="485">
        <v>86</v>
      </c>
      <c r="C14" s="155" t="s">
        <v>1990</v>
      </c>
      <c r="D14" s="155"/>
      <c r="E14" s="155"/>
      <c r="F14" s="155"/>
      <c r="G14" s="155"/>
      <c r="H14" s="485" t="s">
        <v>1991</v>
      </c>
      <c r="I14" s="485">
        <v>2</v>
      </c>
      <c r="J14" s="492">
        <v>690</v>
      </c>
      <c r="K14" s="494">
        <v>2.9170000553131105E-2</v>
      </c>
      <c r="L14" s="494">
        <v>0.12121999740600586</v>
      </c>
      <c r="M14" s="495">
        <f t="shared" si="0"/>
        <v>334.698630952381</v>
      </c>
      <c r="N14" s="508">
        <v>126.03238095238095</v>
      </c>
      <c r="O14" s="508">
        <v>253.65821428571431</v>
      </c>
      <c r="P14" s="508">
        <v>564.65208333333339</v>
      </c>
      <c r="Q14" s="508">
        <v>394.45184523809525</v>
      </c>
      <c r="R14" s="496">
        <f t="shared" si="1"/>
        <v>353.08533333333332</v>
      </c>
      <c r="S14" s="508">
        <v>219.88078431372548</v>
      </c>
      <c r="T14" s="508">
        <v>296.14494117647064</v>
      </c>
      <c r="U14" s="508">
        <v>538.9970588235293</v>
      </c>
      <c r="V14" s="508">
        <v>357.31854901960781</v>
      </c>
      <c r="W14" s="485">
        <v>1900</v>
      </c>
      <c r="X14" s="488">
        <v>2100</v>
      </c>
      <c r="Y14" s="155">
        <f>[4]constantes!$B$12</f>
        <v>0</v>
      </c>
      <c r="Z14" s="497">
        <v>318</v>
      </c>
      <c r="AA14" s="155"/>
      <c r="AB14" s="155"/>
    </row>
    <row r="15" spans="1:28">
      <c r="A15" s="488">
        <v>1143</v>
      </c>
      <c r="B15" s="485">
        <v>20</v>
      </c>
      <c r="C15" s="155" t="s">
        <v>1992</v>
      </c>
      <c r="D15" s="155" t="s">
        <v>1993</v>
      </c>
      <c r="E15" s="155"/>
      <c r="F15" s="155"/>
      <c r="G15" s="155"/>
      <c r="H15" s="488" t="s">
        <v>152</v>
      </c>
      <c r="I15" s="487">
        <v>1</v>
      </c>
      <c r="J15" s="492">
        <v>52.5</v>
      </c>
      <c r="K15" s="494">
        <v>1.6719999999999999E-2</v>
      </c>
      <c r="L15" s="494">
        <v>5.4030000000000002E-2</v>
      </c>
      <c r="M15" s="495">
        <f t="shared" si="0"/>
        <v>30.991160714285712</v>
      </c>
      <c r="N15" s="508">
        <v>40.139999999999993</v>
      </c>
      <c r="O15" s="508">
        <v>27.567321428571422</v>
      </c>
      <c r="P15" s="508">
        <v>24.425000000000001</v>
      </c>
      <c r="Q15" s="508">
        <v>31.832321428571429</v>
      </c>
      <c r="R15" s="496">
        <f t="shared" si="1"/>
        <v>30.271421568627446</v>
      </c>
      <c r="S15" s="508">
        <v>39.356039215686259</v>
      </c>
      <c r="T15" s="508">
        <v>29.565568627450983</v>
      </c>
      <c r="U15" s="508">
        <v>24.10003921568628</v>
      </c>
      <c r="V15" s="508">
        <v>28.064039215686268</v>
      </c>
      <c r="W15" s="485">
        <v>1900</v>
      </c>
      <c r="X15" s="488">
        <v>2100</v>
      </c>
      <c r="Y15" s="155">
        <f>[4]constantes!$B$12</f>
        <v>0</v>
      </c>
      <c r="Z15" s="497">
        <v>318</v>
      </c>
      <c r="AA15" s="155"/>
      <c r="AB15" s="155"/>
    </row>
    <row r="16" spans="1:28">
      <c r="A16" s="488">
        <v>11451</v>
      </c>
      <c r="B16" s="485">
        <v>288</v>
      </c>
      <c r="C16" s="155" t="s">
        <v>1994</v>
      </c>
      <c r="D16" s="155" t="s">
        <v>1995</v>
      </c>
      <c r="E16" s="155"/>
      <c r="F16" s="155"/>
      <c r="G16" s="155"/>
      <c r="H16" s="488" t="s">
        <v>155</v>
      </c>
      <c r="I16" s="487">
        <v>4</v>
      </c>
      <c r="J16" s="492">
        <v>2780.0131578947367</v>
      </c>
      <c r="K16" s="494">
        <v>2.9170000000000001E-2</v>
      </c>
      <c r="L16" s="494">
        <v>0.05</v>
      </c>
      <c r="M16" s="495">
        <f t="shared" si="0"/>
        <v>1130.561850986842</v>
      </c>
      <c r="N16" s="508">
        <v>1913.4830565789473</v>
      </c>
      <c r="O16" s="508">
        <v>2083.0638592105261</v>
      </c>
      <c r="P16" s="508">
        <v>239.3591328947368</v>
      </c>
      <c r="Q16" s="508">
        <v>286.34135526315788</v>
      </c>
      <c r="R16" s="496">
        <f t="shared" si="1"/>
        <v>1119.5807990131577</v>
      </c>
      <c r="S16" s="508">
        <v>2015.2315381578946</v>
      </c>
      <c r="T16" s="508">
        <v>1916.8190723684208</v>
      </c>
      <c r="U16" s="508">
        <v>228.51708157894734</v>
      </c>
      <c r="V16" s="508">
        <v>317.75550394736837</v>
      </c>
      <c r="W16" s="485">
        <v>2019</v>
      </c>
      <c r="X16" s="488">
        <v>2100</v>
      </c>
      <c r="Y16" s="155">
        <f>[4]constantes!$B$12</f>
        <v>0</v>
      </c>
      <c r="Z16" s="497">
        <v>318</v>
      </c>
      <c r="AA16" s="155"/>
      <c r="AB16" s="155"/>
    </row>
    <row r="17" spans="1:28">
      <c r="A17" s="488">
        <v>11452</v>
      </c>
      <c r="B17" s="485">
        <v>288</v>
      </c>
      <c r="C17" s="155" t="s">
        <v>1996</v>
      </c>
      <c r="D17" s="155" t="s">
        <v>1995</v>
      </c>
      <c r="E17" s="155"/>
      <c r="F17" s="155"/>
      <c r="G17" s="155"/>
      <c r="H17" s="488" t="s">
        <v>155</v>
      </c>
      <c r="I17" s="487">
        <v>4</v>
      </c>
      <c r="J17" s="492">
        <v>3531.9342105263158</v>
      </c>
      <c r="K17" s="494">
        <v>2.9170000000000001E-2</v>
      </c>
      <c r="L17" s="494">
        <v>0.05</v>
      </c>
      <c r="M17" s="495">
        <f t="shared" si="0"/>
        <v>1436.3493450657895</v>
      </c>
      <c r="N17" s="508">
        <v>2431.0303171052633</v>
      </c>
      <c r="O17" s="508">
        <v>2646.4783039473682</v>
      </c>
      <c r="P17" s="508">
        <v>304.09953552631578</v>
      </c>
      <c r="Q17" s="508">
        <v>363.78922368421053</v>
      </c>
      <c r="R17" s="496">
        <f t="shared" si="1"/>
        <v>1422.3982049342105</v>
      </c>
      <c r="S17" s="508">
        <v>2560.2991092105262</v>
      </c>
      <c r="T17" s="508">
        <v>2435.2686381578947</v>
      </c>
      <c r="U17" s="508">
        <v>290.32499210526316</v>
      </c>
      <c r="V17" s="508">
        <v>403.70008026315787</v>
      </c>
      <c r="W17" s="485">
        <v>2020</v>
      </c>
      <c r="X17" s="488">
        <v>2100</v>
      </c>
      <c r="Y17" s="155">
        <f>[4]constantes!$B$12</f>
        <v>0</v>
      </c>
      <c r="Z17" s="497">
        <v>318</v>
      </c>
      <c r="AA17" s="155"/>
      <c r="AB17" s="155"/>
    </row>
    <row r="18" spans="1:28">
      <c r="A18" s="488">
        <v>11453</v>
      </c>
      <c r="B18" s="485">
        <v>288</v>
      </c>
      <c r="C18" s="155" t="s">
        <v>1997</v>
      </c>
      <c r="D18" s="155" t="s">
        <v>1995</v>
      </c>
      <c r="E18" s="155"/>
      <c r="F18" s="155"/>
      <c r="G18" s="155"/>
      <c r="H18" s="488" t="s">
        <v>155</v>
      </c>
      <c r="I18" s="487">
        <v>4</v>
      </c>
      <c r="J18" s="492">
        <v>3473.6842105263158</v>
      </c>
      <c r="K18" s="494">
        <v>2.9170000000000001E-2</v>
      </c>
      <c r="L18" s="494">
        <v>0.05</v>
      </c>
      <c r="M18" s="495">
        <f t="shared" si="0"/>
        <v>1412.6605263157894</v>
      </c>
      <c r="N18" s="508">
        <v>2390.9368421052632</v>
      </c>
      <c r="O18" s="508">
        <v>2602.8315789473681</v>
      </c>
      <c r="P18" s="508">
        <v>299.08421052631576</v>
      </c>
      <c r="Q18" s="508">
        <v>357.78947368421052</v>
      </c>
      <c r="R18" s="496">
        <f t="shared" si="1"/>
        <v>1398.9394736842105</v>
      </c>
      <c r="S18" s="508">
        <v>2518.0736842105262</v>
      </c>
      <c r="T18" s="508">
        <v>2395.1052631578946</v>
      </c>
      <c r="U18" s="508">
        <v>285.53684210526313</v>
      </c>
      <c r="V18" s="508">
        <v>397.04210526315791</v>
      </c>
      <c r="W18" s="485">
        <v>2018</v>
      </c>
      <c r="X18" s="488">
        <v>2100</v>
      </c>
      <c r="Y18" s="155">
        <f>[4]constantes!$B$12</f>
        <v>0</v>
      </c>
      <c r="Z18" s="497">
        <v>318</v>
      </c>
      <c r="AA18" s="155"/>
      <c r="AB18" s="155"/>
    </row>
    <row r="19" spans="1:28">
      <c r="A19" s="488">
        <v>11454</v>
      </c>
      <c r="B19" s="485">
        <v>288</v>
      </c>
      <c r="C19" s="155" t="s">
        <v>1998</v>
      </c>
      <c r="D19" s="155" t="s">
        <v>1995</v>
      </c>
      <c r="E19" s="155"/>
      <c r="F19" s="155"/>
      <c r="G19" s="155"/>
      <c r="H19" s="488" t="s">
        <v>155</v>
      </c>
      <c r="I19" s="487">
        <v>4</v>
      </c>
      <c r="J19" s="492">
        <v>1447.3684210526317</v>
      </c>
      <c r="K19" s="494">
        <v>2.9170000000000001E-2</v>
      </c>
      <c r="L19" s="494">
        <v>0.05</v>
      </c>
      <c r="M19" s="495">
        <f t="shared" si="0"/>
        <v>588.60855263157896</v>
      </c>
      <c r="N19" s="508">
        <v>996.22368421052647</v>
      </c>
      <c r="O19" s="508">
        <v>1084.5131578947369</v>
      </c>
      <c r="P19" s="508">
        <v>124.61842105263158</v>
      </c>
      <c r="Q19" s="508">
        <v>149.07894736842104</v>
      </c>
      <c r="R19" s="496">
        <f t="shared" si="1"/>
        <v>582.89144736842115</v>
      </c>
      <c r="S19" s="508">
        <v>1049.1973684210527</v>
      </c>
      <c r="T19" s="508">
        <v>997.96052631578959</v>
      </c>
      <c r="U19" s="508">
        <v>118.97368421052632</v>
      </c>
      <c r="V19" s="508">
        <v>165.43421052631581</v>
      </c>
      <c r="W19" s="485">
        <v>2019</v>
      </c>
      <c r="X19" s="488">
        <v>2100</v>
      </c>
      <c r="Y19" s="155">
        <f>[4]constantes!$B$12</f>
        <v>0</v>
      </c>
      <c r="Z19" s="497">
        <v>318</v>
      </c>
      <c r="AA19" s="155"/>
      <c r="AB19" s="155"/>
    </row>
    <row r="20" spans="1:28">
      <c r="A20" s="488">
        <v>1146</v>
      </c>
      <c r="B20" s="485">
        <v>204</v>
      </c>
      <c r="C20" s="155" t="s">
        <v>1999</v>
      </c>
      <c r="D20" s="155" t="s">
        <v>2000</v>
      </c>
      <c r="E20" s="155"/>
      <c r="F20" s="155"/>
      <c r="G20" s="155"/>
      <c r="H20" s="488" t="s">
        <v>2001</v>
      </c>
      <c r="I20" s="487">
        <v>7</v>
      </c>
      <c r="J20" s="492">
        <v>219</v>
      </c>
      <c r="K20" s="494">
        <v>2.9170000000000001E-2</v>
      </c>
      <c r="L20" s="494">
        <v>0.12121999999999999</v>
      </c>
      <c r="M20" s="495">
        <f t="shared" si="0"/>
        <v>124.42575892857144</v>
      </c>
      <c r="N20" s="508">
        <v>130.64857142857144</v>
      </c>
      <c r="O20" s="508">
        <v>200.16458333333335</v>
      </c>
      <c r="P20" s="508">
        <v>127.02791666666667</v>
      </c>
      <c r="Q20" s="508">
        <v>39.861964285714286</v>
      </c>
      <c r="R20" s="496">
        <f t="shared" si="1"/>
        <v>117.85719607843143</v>
      </c>
      <c r="S20" s="508">
        <v>131.40094117647061</v>
      </c>
      <c r="T20" s="508">
        <v>194.28596078431391</v>
      </c>
      <c r="U20" s="508">
        <v>112.53152941176468</v>
      </c>
      <c r="V20" s="508">
        <v>33.210352941176467</v>
      </c>
      <c r="W20" s="485">
        <v>2019</v>
      </c>
      <c r="X20" s="488">
        <v>2100</v>
      </c>
      <c r="Y20" s="155">
        <f>[4]constantes!$B$12</f>
        <v>0</v>
      </c>
      <c r="Z20" s="497">
        <v>318</v>
      </c>
      <c r="AA20" s="155"/>
      <c r="AB20" s="155"/>
    </row>
    <row r="21" spans="1:28">
      <c r="A21" s="488">
        <v>1024</v>
      </c>
      <c r="B21" s="485">
        <v>32</v>
      </c>
      <c r="C21" s="155" t="s">
        <v>2002</v>
      </c>
      <c r="D21" s="155"/>
      <c r="E21" s="155"/>
      <c r="F21" s="155"/>
      <c r="G21" s="155"/>
      <c r="H21" s="485" t="s">
        <v>152</v>
      </c>
      <c r="I21" s="485">
        <v>1</v>
      </c>
      <c r="J21" s="492">
        <v>658</v>
      </c>
      <c r="K21" s="494">
        <v>2.311000108718872E-2</v>
      </c>
      <c r="L21" s="494">
        <v>7.3660001754760743E-2</v>
      </c>
      <c r="M21" s="495">
        <f t="shared" si="0"/>
        <v>401.57840773809528</v>
      </c>
      <c r="N21" s="508">
        <v>414.03428571428572</v>
      </c>
      <c r="O21" s="508">
        <v>335.12601190476192</v>
      </c>
      <c r="P21" s="508">
        <v>436.31625000000003</v>
      </c>
      <c r="Q21" s="508">
        <v>420.83708333333334</v>
      </c>
      <c r="R21" s="496">
        <f t="shared" si="1"/>
        <v>390.34098039215678</v>
      </c>
      <c r="S21" s="508">
        <v>419.15623529411749</v>
      </c>
      <c r="T21" s="508">
        <v>359.46858823529402</v>
      </c>
      <c r="U21" s="508">
        <v>411.93219607843139</v>
      </c>
      <c r="V21" s="508">
        <v>370.80690196078427</v>
      </c>
      <c r="W21" s="485">
        <v>1900</v>
      </c>
      <c r="X21" s="488">
        <v>2100</v>
      </c>
      <c r="Y21" s="155">
        <f>[4]constantes!$B$12</f>
        <v>0</v>
      </c>
      <c r="Z21" s="497">
        <v>318</v>
      </c>
      <c r="AA21" s="155"/>
      <c r="AB21" s="155"/>
    </row>
    <row r="22" spans="1:28">
      <c r="A22" s="488">
        <v>1011</v>
      </c>
      <c r="B22" s="485">
        <v>14</v>
      </c>
      <c r="C22" s="155" t="s">
        <v>2003</v>
      </c>
      <c r="D22" s="155"/>
      <c r="E22" s="155"/>
      <c r="F22" s="155"/>
      <c r="G22" s="155"/>
      <c r="H22" s="485" t="s">
        <v>148</v>
      </c>
      <c r="I22" s="485">
        <v>1</v>
      </c>
      <c r="J22" s="492">
        <v>80.400000000000006</v>
      </c>
      <c r="K22" s="494">
        <v>1.6720000505447388E-2</v>
      </c>
      <c r="L22" s="494">
        <v>5.4029998779296873E-2</v>
      </c>
      <c r="M22" s="495">
        <f t="shared" si="0"/>
        <v>33.563095238095237</v>
      </c>
      <c r="N22" s="508">
        <v>41.650952380952383</v>
      </c>
      <c r="O22" s="508">
        <v>33.577083333333334</v>
      </c>
      <c r="P22" s="508">
        <v>31.127500000000001</v>
      </c>
      <c r="Q22" s="508">
        <v>27.896845238095239</v>
      </c>
      <c r="R22" s="496">
        <f t="shared" si="1"/>
        <v>39.372009803921571</v>
      </c>
      <c r="S22" s="508">
        <v>51.172784313725487</v>
      </c>
      <c r="T22" s="508">
        <v>37.715568627450992</v>
      </c>
      <c r="U22" s="508">
        <v>34.253568627450989</v>
      </c>
      <c r="V22" s="508">
        <v>34.346117647058819</v>
      </c>
      <c r="W22" s="485">
        <v>1900</v>
      </c>
      <c r="X22" s="488">
        <v>2100</v>
      </c>
      <c r="Y22" s="155">
        <f>[4]constantes!$B$12</f>
        <v>0</v>
      </c>
      <c r="Z22" s="497">
        <v>318</v>
      </c>
      <c r="AA22" s="155"/>
      <c r="AB22" s="155"/>
    </row>
    <row r="23" spans="1:28">
      <c r="A23" s="488">
        <v>1085</v>
      </c>
      <c r="B23" s="485">
        <v>311</v>
      </c>
      <c r="C23" s="155" t="s">
        <v>2004</v>
      </c>
      <c r="D23" s="155"/>
      <c r="E23" s="155"/>
      <c r="F23" s="155"/>
      <c r="G23" s="155"/>
      <c r="H23" s="485" t="s">
        <v>2005</v>
      </c>
      <c r="I23" s="485">
        <v>1</v>
      </c>
      <c r="J23" s="492">
        <v>65</v>
      </c>
      <c r="K23" s="494">
        <v>1.6720000505447388E-2</v>
      </c>
      <c r="L23" s="494">
        <v>5.4029998779296873E-2</v>
      </c>
      <c r="M23" s="495">
        <f t="shared" si="0"/>
        <v>37.12065476190476</v>
      </c>
      <c r="N23" s="508">
        <v>53.077619047619045</v>
      </c>
      <c r="O23" s="508">
        <v>35.907321428571429</v>
      </c>
      <c r="P23" s="508">
        <v>22.116249999999997</v>
      </c>
      <c r="Q23" s="508">
        <v>37.381428571428572</v>
      </c>
      <c r="R23" s="496">
        <f t="shared" si="1"/>
        <v>43.393490196078446</v>
      </c>
      <c r="S23" s="508">
        <v>59.605254901960798</v>
      </c>
      <c r="T23" s="508">
        <v>45.109058823529416</v>
      </c>
      <c r="U23" s="508">
        <v>26.823450980392163</v>
      </c>
      <c r="V23" s="508">
        <v>42.036196078431388</v>
      </c>
      <c r="W23" s="485">
        <v>1900</v>
      </c>
      <c r="X23" s="488">
        <v>2100</v>
      </c>
      <c r="Y23" s="155">
        <f>[4]constantes!$B$12</f>
        <v>0</v>
      </c>
      <c r="Z23" s="497">
        <v>318</v>
      </c>
      <c r="AA23" s="155"/>
      <c r="AB23" s="155"/>
    </row>
    <row r="24" spans="1:28">
      <c r="A24" s="488">
        <v>1001</v>
      </c>
      <c r="B24" s="485">
        <v>1</v>
      </c>
      <c r="C24" s="155" t="s">
        <v>2006</v>
      </c>
      <c r="D24" s="155"/>
      <c r="E24" s="155"/>
      <c r="F24" s="155"/>
      <c r="G24" s="155"/>
      <c r="H24" s="485" t="s">
        <v>152</v>
      </c>
      <c r="I24" s="485">
        <v>1</v>
      </c>
      <c r="J24" s="492">
        <v>46</v>
      </c>
      <c r="K24" s="494">
        <v>2.3329999446868897E-2</v>
      </c>
      <c r="L24" s="494">
        <v>6.8610000610351565E-2</v>
      </c>
      <c r="M24" s="495">
        <f t="shared" si="0"/>
        <v>21.597708333333333</v>
      </c>
      <c r="N24" s="508">
        <v>30.106190476190477</v>
      </c>
      <c r="O24" s="508">
        <v>20.480238095238096</v>
      </c>
      <c r="P24" s="508">
        <v>15.490416666666668</v>
      </c>
      <c r="Q24" s="508">
        <v>20.313988095238091</v>
      </c>
      <c r="R24" s="496">
        <f t="shared" si="1"/>
        <v>25.075676470588235</v>
      </c>
      <c r="S24" s="508">
        <v>35.537647058823531</v>
      </c>
      <c r="T24" s="508">
        <v>23.23960784313725</v>
      </c>
      <c r="U24" s="508">
        <v>18.394862745098038</v>
      </c>
      <c r="V24" s="508">
        <v>23.130588235294116</v>
      </c>
      <c r="W24" s="485">
        <v>1900</v>
      </c>
      <c r="X24" s="488">
        <v>2100</v>
      </c>
      <c r="Y24" s="155">
        <f>[4]constantes!$B$12</f>
        <v>0</v>
      </c>
      <c r="Z24" s="497">
        <v>318</v>
      </c>
      <c r="AA24" s="155"/>
      <c r="AB24" s="155"/>
    </row>
    <row r="25" spans="1:28">
      <c r="A25" s="488">
        <v>1099</v>
      </c>
      <c r="B25" s="485">
        <v>90</v>
      </c>
      <c r="C25" s="155" t="s">
        <v>2007</v>
      </c>
      <c r="D25" s="155"/>
      <c r="E25" s="155"/>
      <c r="F25" s="155"/>
      <c r="G25" s="155"/>
      <c r="H25" s="485" t="s">
        <v>1991</v>
      </c>
      <c r="I25" s="485">
        <v>2</v>
      </c>
      <c r="J25" s="492">
        <v>879.99900000000002</v>
      </c>
      <c r="K25" s="494">
        <v>2.9170000553131105E-2</v>
      </c>
      <c r="L25" s="494">
        <v>0.12121999740600586</v>
      </c>
      <c r="M25" s="495">
        <f t="shared" si="0"/>
        <v>379.64790178571423</v>
      </c>
      <c r="N25" s="508">
        <v>271.52523809523808</v>
      </c>
      <c r="O25" s="508">
        <v>338.86119047619047</v>
      </c>
      <c r="P25" s="508">
        <v>465.86666666666662</v>
      </c>
      <c r="Q25" s="508">
        <v>442.3385119047619</v>
      </c>
      <c r="R25" s="496">
        <f t="shared" si="1"/>
        <v>431.03691176470602</v>
      </c>
      <c r="S25" s="508">
        <v>357.30780392156868</v>
      </c>
      <c r="T25" s="508">
        <v>375.21643137254904</v>
      </c>
      <c r="U25" s="508">
        <v>529.9680000000003</v>
      </c>
      <c r="V25" s="508">
        <v>461.65541176470606</v>
      </c>
      <c r="W25" s="485">
        <v>1900</v>
      </c>
      <c r="X25" s="488">
        <v>2100</v>
      </c>
      <c r="Y25" s="155">
        <f>[4]constantes!$B$12</f>
        <v>0</v>
      </c>
      <c r="Z25" s="497">
        <v>318</v>
      </c>
      <c r="AA25" s="155"/>
      <c r="AB25" s="155"/>
    </row>
    <row r="26" spans="1:28">
      <c r="A26" s="488">
        <v>1073</v>
      </c>
      <c r="B26" s="485">
        <v>252</v>
      </c>
      <c r="C26" s="155" t="s">
        <v>2008</v>
      </c>
      <c r="D26" s="155"/>
      <c r="E26" s="155"/>
      <c r="F26" s="155"/>
      <c r="G26" s="155"/>
      <c r="H26" s="485" t="s">
        <v>2005</v>
      </c>
      <c r="I26" s="485">
        <v>1</v>
      </c>
      <c r="J26" s="492">
        <v>450</v>
      </c>
      <c r="K26" s="494">
        <v>2.5329999923706055E-2</v>
      </c>
      <c r="L26" s="494">
        <v>8.0909996032714843E-2</v>
      </c>
      <c r="M26" s="495">
        <f t="shared" si="0"/>
        <v>238.42513392857143</v>
      </c>
      <c r="N26" s="508">
        <v>148.6004761904762</v>
      </c>
      <c r="O26" s="508">
        <v>131.95904761904762</v>
      </c>
      <c r="P26" s="508">
        <v>363.26208333333335</v>
      </c>
      <c r="Q26" s="508">
        <v>309.87892857142856</v>
      </c>
      <c r="R26" s="496">
        <f t="shared" si="1"/>
        <v>272.31617647058818</v>
      </c>
      <c r="S26" s="508">
        <v>281.38411764705864</v>
      </c>
      <c r="T26" s="508">
        <v>233.03349019607836</v>
      </c>
      <c r="U26" s="508">
        <v>310.30200000000002</v>
      </c>
      <c r="V26" s="508">
        <v>264.54509803921565</v>
      </c>
      <c r="W26" s="485">
        <v>1900</v>
      </c>
      <c r="X26" s="488">
        <v>2100</v>
      </c>
      <c r="Y26" s="155">
        <f>[4]constantes!$B$12</f>
        <v>0</v>
      </c>
      <c r="Z26" s="497">
        <v>318</v>
      </c>
      <c r="AA26" s="155"/>
      <c r="AB26" s="155"/>
    </row>
    <row r="27" spans="1:28">
      <c r="A27" s="488">
        <v>1056</v>
      </c>
      <c r="B27" s="485">
        <v>139</v>
      </c>
      <c r="C27" s="155" t="s">
        <v>2009</v>
      </c>
      <c r="D27" s="155"/>
      <c r="E27" s="155"/>
      <c r="F27" s="155"/>
      <c r="G27" s="155"/>
      <c r="H27" s="485" t="s">
        <v>152</v>
      </c>
      <c r="I27" s="485">
        <v>1</v>
      </c>
      <c r="J27" s="492">
        <v>140.10000000000002</v>
      </c>
      <c r="K27" s="494">
        <v>1.6720000505447388E-2</v>
      </c>
      <c r="L27" s="494">
        <v>5.4029998779296873E-2</v>
      </c>
      <c r="M27" s="495">
        <f t="shared" si="0"/>
        <v>67.185773809523809</v>
      </c>
      <c r="N27" s="508">
        <v>95.327619047619052</v>
      </c>
      <c r="O27" s="508">
        <v>64.333333333333329</v>
      </c>
      <c r="P27" s="508">
        <v>39.615833333333335</v>
      </c>
      <c r="Q27" s="508">
        <v>69.466309523809514</v>
      </c>
      <c r="R27" s="496">
        <f t="shared" si="1"/>
        <v>66.657941176470587</v>
      </c>
      <c r="S27" s="508">
        <v>97.387803921568619</v>
      </c>
      <c r="T27" s="508">
        <v>58.447058823529424</v>
      </c>
      <c r="U27" s="508">
        <v>39.739843137254894</v>
      </c>
      <c r="V27" s="508">
        <v>71.057058823529417</v>
      </c>
      <c r="W27" s="485">
        <v>1900</v>
      </c>
      <c r="X27" s="488">
        <v>2100</v>
      </c>
      <c r="Y27" s="155">
        <f>[4]constantes!$B$12</f>
        <v>0</v>
      </c>
      <c r="Z27" s="497">
        <v>318</v>
      </c>
      <c r="AA27" s="155"/>
      <c r="AB27" s="155"/>
    </row>
    <row r="28" spans="1:28">
      <c r="A28" s="488">
        <v>1039</v>
      </c>
      <c r="B28" s="485">
        <v>52</v>
      </c>
      <c r="C28" s="155" t="s">
        <v>2010</v>
      </c>
      <c r="D28" s="155"/>
      <c r="E28" s="155"/>
      <c r="F28" s="155"/>
      <c r="G28" s="155"/>
      <c r="H28" s="485" t="s">
        <v>148</v>
      </c>
      <c r="I28" s="485">
        <v>1</v>
      </c>
      <c r="J28" s="492">
        <v>82.5</v>
      </c>
      <c r="K28" s="494">
        <v>2.3329999446868897E-2</v>
      </c>
      <c r="L28" s="494">
        <v>6.8610000610351565E-2</v>
      </c>
      <c r="M28" s="495">
        <f t="shared" si="0"/>
        <v>50.460982142857141</v>
      </c>
      <c r="N28" s="508">
        <v>42.83428571428572</v>
      </c>
      <c r="O28" s="508">
        <v>45.64696428571429</v>
      </c>
      <c r="P28" s="508">
        <v>61.825416666666662</v>
      </c>
      <c r="Q28" s="508">
        <v>51.537261904761898</v>
      </c>
      <c r="R28" s="496">
        <f t="shared" si="1"/>
        <v>59.196823529411773</v>
      </c>
      <c r="S28" s="508">
        <v>62.374431372549019</v>
      </c>
      <c r="T28" s="508">
        <v>55.232784313725489</v>
      </c>
      <c r="U28" s="508">
        <v>61.850705882352962</v>
      </c>
      <c r="V28" s="508">
        <v>57.32937254901961</v>
      </c>
      <c r="W28" s="485">
        <v>1900</v>
      </c>
      <c r="X28" s="488">
        <v>2100</v>
      </c>
      <c r="Y28" s="155">
        <f>[4]constantes!$B$12</f>
        <v>0</v>
      </c>
      <c r="Z28" s="497">
        <v>318</v>
      </c>
      <c r="AA28" s="155"/>
      <c r="AB28" s="155"/>
    </row>
    <row r="29" spans="1:28">
      <c r="A29" s="488">
        <v>1038</v>
      </c>
      <c r="B29" s="485">
        <v>51</v>
      </c>
      <c r="C29" s="155" t="s">
        <v>2011</v>
      </c>
      <c r="D29" s="155"/>
      <c r="E29" s="155"/>
      <c r="F29" s="155"/>
      <c r="G29" s="155"/>
      <c r="H29" s="485" t="s">
        <v>148</v>
      </c>
      <c r="I29" s="485">
        <v>1</v>
      </c>
      <c r="J29" s="492">
        <v>72</v>
      </c>
      <c r="K29" s="494">
        <v>2.3329999446868897E-2</v>
      </c>
      <c r="L29" s="494">
        <v>6.8610000610351565E-2</v>
      </c>
      <c r="M29" s="495">
        <f t="shared" si="0"/>
        <v>41.128556547619048</v>
      </c>
      <c r="N29" s="508">
        <v>34.197142857142858</v>
      </c>
      <c r="O29" s="508">
        <v>37.085833333333333</v>
      </c>
      <c r="P29" s="508">
        <v>51.050416666666671</v>
      </c>
      <c r="Q29" s="508">
        <v>42.180833333333332</v>
      </c>
      <c r="R29" s="496">
        <f t="shared" si="1"/>
        <v>48.677617647058824</v>
      </c>
      <c r="S29" s="508">
        <v>51.316980392156864</v>
      </c>
      <c r="T29" s="508">
        <v>45.275882352941174</v>
      </c>
      <c r="U29" s="508">
        <v>51.064980392156862</v>
      </c>
      <c r="V29" s="508">
        <v>47.052627450980403</v>
      </c>
      <c r="W29" s="485">
        <v>1900</v>
      </c>
      <c r="X29" s="488">
        <v>2100</v>
      </c>
      <c r="Y29" s="155">
        <f>[4]constantes!$B$12</f>
        <v>0</v>
      </c>
      <c r="Z29" s="497">
        <v>318</v>
      </c>
      <c r="AA29" s="155"/>
      <c r="AB29" s="155"/>
    </row>
    <row r="30" spans="1:28">
      <c r="A30" s="488">
        <v>1019</v>
      </c>
      <c r="B30" s="485">
        <v>27</v>
      </c>
      <c r="C30" s="155" t="s">
        <v>2012</v>
      </c>
      <c r="D30" s="155"/>
      <c r="E30" s="155"/>
      <c r="F30" s="155"/>
      <c r="G30" s="155"/>
      <c r="H30" s="485" t="s">
        <v>152</v>
      </c>
      <c r="I30" s="485">
        <v>1</v>
      </c>
      <c r="J30" s="492">
        <v>240</v>
      </c>
      <c r="K30" s="494">
        <v>2.5329999923706055E-2</v>
      </c>
      <c r="L30" s="494">
        <v>8.0909996032714843E-2</v>
      </c>
      <c r="M30" s="495">
        <f t="shared" si="0"/>
        <v>155.6828273809524</v>
      </c>
      <c r="N30" s="508">
        <v>142.76904761904765</v>
      </c>
      <c r="O30" s="508">
        <v>129.91988095238096</v>
      </c>
      <c r="P30" s="508">
        <v>182.38416666666669</v>
      </c>
      <c r="Q30" s="508">
        <v>167.65821428571428</v>
      </c>
      <c r="R30" s="496">
        <f t="shared" si="1"/>
        <v>151.65219607843136</v>
      </c>
      <c r="S30" s="508">
        <v>132.31721568627447</v>
      </c>
      <c r="T30" s="508">
        <v>135.39878431372549</v>
      </c>
      <c r="U30" s="508">
        <v>189.37839215686276</v>
      </c>
      <c r="V30" s="508">
        <v>149.51439215686275</v>
      </c>
      <c r="W30" s="485">
        <v>1900</v>
      </c>
      <c r="X30" s="488">
        <v>2100</v>
      </c>
      <c r="Y30" s="155">
        <f>[4]constantes!$B$12</f>
        <v>0</v>
      </c>
      <c r="Z30" s="497">
        <v>318</v>
      </c>
      <c r="AA30" s="155"/>
      <c r="AB30" s="155"/>
    </row>
    <row r="31" spans="1:28">
      <c r="A31" s="488">
        <v>1020</v>
      </c>
      <c r="B31" s="485">
        <v>28</v>
      </c>
      <c r="C31" s="155" t="s">
        <v>2013</v>
      </c>
      <c r="D31" s="155"/>
      <c r="E31" s="155"/>
      <c r="F31" s="155"/>
      <c r="G31" s="155"/>
      <c r="H31" s="485" t="s">
        <v>152</v>
      </c>
      <c r="I31" s="485">
        <v>1</v>
      </c>
      <c r="J31" s="492">
        <v>210</v>
      </c>
      <c r="K31" s="494">
        <v>2.5329999923706055E-2</v>
      </c>
      <c r="L31" s="494">
        <v>8.0909996032714843E-2</v>
      </c>
      <c r="M31" s="495">
        <f t="shared" si="0"/>
        <v>132.71107142857142</v>
      </c>
      <c r="N31" s="508">
        <v>125.41095238095238</v>
      </c>
      <c r="O31" s="508">
        <v>110.62535714285714</v>
      </c>
      <c r="P31" s="508">
        <v>151.90875000000003</v>
      </c>
      <c r="Q31" s="508">
        <v>142.89922619047618</v>
      </c>
      <c r="R31" s="496">
        <f t="shared" si="1"/>
        <v>128.75527450980394</v>
      </c>
      <c r="S31" s="508">
        <v>116.22000000000001</v>
      </c>
      <c r="T31" s="508">
        <v>114.05788235294118</v>
      </c>
      <c r="U31" s="508">
        <v>156.65501960784312</v>
      </c>
      <c r="V31" s="508">
        <v>128.08819607843139</v>
      </c>
      <c r="W31" s="485">
        <v>1900</v>
      </c>
      <c r="X31" s="488">
        <v>2100</v>
      </c>
      <c r="Y31" s="155">
        <f>[4]constantes!$B$12</f>
        <v>0</v>
      </c>
      <c r="Z31" s="497">
        <v>318</v>
      </c>
      <c r="AA31" s="155"/>
      <c r="AB31" s="155"/>
    </row>
    <row r="32" spans="1:28">
      <c r="A32" s="488">
        <v>1040</v>
      </c>
      <c r="B32" s="485">
        <v>61</v>
      </c>
      <c r="C32" s="155" t="s">
        <v>2014</v>
      </c>
      <c r="D32" s="155"/>
      <c r="E32" s="155"/>
      <c r="F32" s="155"/>
      <c r="G32" s="155"/>
      <c r="H32" s="485" t="s">
        <v>153</v>
      </c>
      <c r="I32" s="485">
        <v>1</v>
      </c>
      <c r="J32" s="492">
        <v>627</v>
      </c>
      <c r="K32" s="494">
        <v>2.5329999923706055E-2</v>
      </c>
      <c r="L32" s="494">
        <v>8.0909996032714843E-2</v>
      </c>
      <c r="M32" s="495">
        <f t="shared" si="0"/>
        <v>302.79383928571423</v>
      </c>
      <c r="N32" s="508">
        <v>229.98476190476188</v>
      </c>
      <c r="O32" s="508">
        <v>265.17565476190475</v>
      </c>
      <c r="P32" s="508">
        <v>405.02083333333331</v>
      </c>
      <c r="Q32" s="508">
        <v>310.9941071428571</v>
      </c>
      <c r="R32" s="496">
        <f t="shared" si="1"/>
        <v>392.42257843137259</v>
      </c>
      <c r="S32" s="508">
        <v>419.62211764705881</v>
      </c>
      <c r="T32" s="508">
        <v>354.65600000000001</v>
      </c>
      <c r="U32" s="508">
        <v>416.1217647058823</v>
      </c>
      <c r="V32" s="508">
        <v>379.29043137254911</v>
      </c>
      <c r="W32" s="485">
        <v>1900</v>
      </c>
      <c r="X32" s="488">
        <v>2100</v>
      </c>
      <c r="Y32" s="155">
        <f>[4]constantes!$B$12</f>
        <v>0</v>
      </c>
      <c r="Z32" s="497">
        <v>318</v>
      </c>
      <c r="AA32" s="155"/>
      <c r="AB32" s="155"/>
    </row>
    <row r="33" spans="1:28">
      <c r="A33" s="488">
        <v>1105</v>
      </c>
      <c r="B33" s="485">
        <v>97</v>
      </c>
      <c r="C33" s="155" t="s">
        <v>2015</v>
      </c>
      <c r="D33" s="155"/>
      <c r="E33" s="155"/>
      <c r="F33" s="155"/>
      <c r="G33" s="155"/>
      <c r="H33" s="485" t="s">
        <v>151</v>
      </c>
      <c r="I33" s="485">
        <v>2</v>
      </c>
      <c r="J33" s="492">
        <v>129.999</v>
      </c>
      <c r="K33" s="494">
        <v>1.6720000505447388E-2</v>
      </c>
      <c r="L33" s="494">
        <v>5.4029998779296873E-2</v>
      </c>
      <c r="M33" s="495">
        <f t="shared" si="0"/>
        <v>62.472738095238093</v>
      </c>
      <c r="N33" s="508">
        <v>45.569047619047616</v>
      </c>
      <c r="O33" s="508">
        <v>62.171130952380942</v>
      </c>
      <c r="P33" s="508">
        <v>84.614583333333329</v>
      </c>
      <c r="Q33" s="508">
        <v>57.536190476190484</v>
      </c>
      <c r="R33" s="496">
        <f t="shared" si="1"/>
        <v>70.835823529411755</v>
      </c>
      <c r="S33" s="508">
        <v>54.311490196078431</v>
      </c>
      <c r="T33" s="508">
        <v>65.386745098039199</v>
      </c>
      <c r="U33" s="508">
        <v>93.646901960784291</v>
      </c>
      <c r="V33" s="508">
        <v>69.998156862745091</v>
      </c>
      <c r="W33" s="485">
        <v>1900</v>
      </c>
      <c r="X33" s="488">
        <v>2100</v>
      </c>
      <c r="Y33" s="155">
        <f>[4]constantes!$B$12</f>
        <v>0</v>
      </c>
      <c r="Z33" s="497">
        <v>318</v>
      </c>
      <c r="AA33" s="155"/>
      <c r="AB33" s="155"/>
    </row>
    <row r="34" spans="1:28">
      <c r="A34" s="488">
        <v>1036</v>
      </c>
      <c r="B34" s="485">
        <v>49</v>
      </c>
      <c r="C34" s="155" t="s">
        <v>2016</v>
      </c>
      <c r="D34" s="155"/>
      <c r="E34" s="155"/>
      <c r="F34" s="155"/>
      <c r="G34" s="155"/>
      <c r="H34" s="485" t="s">
        <v>148</v>
      </c>
      <c r="I34" s="485">
        <v>1</v>
      </c>
      <c r="J34" s="492">
        <v>414</v>
      </c>
      <c r="K34" s="494">
        <v>2.5329999923706055E-2</v>
      </c>
      <c r="L34" s="494">
        <v>8.0909996032714843E-2</v>
      </c>
      <c r="M34" s="495">
        <f t="shared" ref="M34:M65" si="2">AVERAGE(N34:Q34)</f>
        <v>158.37821428571428</v>
      </c>
      <c r="N34" s="508">
        <v>98.924761904761908</v>
      </c>
      <c r="O34" s="508">
        <v>138.45565476190475</v>
      </c>
      <c r="P34" s="508">
        <v>224.96041666666667</v>
      </c>
      <c r="Q34" s="508">
        <v>171.17202380952384</v>
      </c>
      <c r="R34" s="496">
        <f t="shared" ref="R34:R65" si="3">AVERAGE(S34:V34)</f>
        <v>208.80174509803922</v>
      </c>
      <c r="S34" s="508">
        <v>226.16588235294122</v>
      </c>
      <c r="T34" s="508">
        <v>184.79039215686271</v>
      </c>
      <c r="U34" s="508">
        <v>226.54388235294118</v>
      </c>
      <c r="V34" s="508">
        <v>197.70682352941176</v>
      </c>
      <c r="W34" s="485">
        <v>1900</v>
      </c>
      <c r="X34" s="488">
        <v>2100</v>
      </c>
      <c r="Y34" s="155">
        <f>[4]constantes!$B$12</f>
        <v>0</v>
      </c>
      <c r="Z34" s="497">
        <v>318</v>
      </c>
      <c r="AA34" s="155"/>
      <c r="AB34" s="155"/>
    </row>
    <row r="35" spans="1:28">
      <c r="A35" s="488">
        <v>1133</v>
      </c>
      <c r="B35" s="485">
        <v>280</v>
      </c>
      <c r="C35" s="155" t="s">
        <v>2017</v>
      </c>
      <c r="D35" s="155"/>
      <c r="E35" s="155"/>
      <c r="F35" s="155"/>
      <c r="G35" s="155"/>
      <c r="H35" s="488" t="s">
        <v>152</v>
      </c>
      <c r="I35" s="487">
        <v>7</v>
      </c>
      <c r="J35" s="492">
        <v>78</v>
      </c>
      <c r="K35" s="498">
        <v>2.3329999446868897E-2</v>
      </c>
      <c r="L35" s="498">
        <v>6.8610000610351565E-2</v>
      </c>
      <c r="M35" s="495">
        <f t="shared" si="2"/>
        <v>60.014360119047609</v>
      </c>
      <c r="N35" s="508">
        <v>60.44142857142856</v>
      </c>
      <c r="O35" s="508">
        <v>65.709999999999994</v>
      </c>
      <c r="P35" s="508">
        <v>65.474583333333328</v>
      </c>
      <c r="Q35" s="508">
        <v>48.431428571428569</v>
      </c>
      <c r="R35" s="496">
        <f t="shared" si="3"/>
        <v>58.523715686274521</v>
      </c>
      <c r="S35" s="508">
        <v>62.884313725490223</v>
      </c>
      <c r="T35" s="508">
        <v>65.710000000000022</v>
      </c>
      <c r="U35" s="508">
        <v>64.565803921568644</v>
      </c>
      <c r="V35" s="508">
        <v>40.934745098039201</v>
      </c>
      <c r="W35" s="485">
        <v>1900</v>
      </c>
      <c r="X35" s="488">
        <v>2100</v>
      </c>
      <c r="Y35" s="155">
        <f>[4]constantes!$B$12</f>
        <v>0</v>
      </c>
      <c r="Z35" s="497">
        <v>318</v>
      </c>
      <c r="AA35" s="155"/>
      <c r="AB35" s="155"/>
    </row>
    <row r="36" spans="1:28">
      <c r="A36" s="487">
        <v>1065</v>
      </c>
      <c r="B36" s="486">
        <v>228</v>
      </c>
      <c r="C36" s="155" t="s">
        <v>2018</v>
      </c>
      <c r="D36" s="155"/>
      <c r="E36" s="155"/>
      <c r="F36" s="155"/>
      <c r="G36" s="155"/>
      <c r="H36" s="485" t="s">
        <v>160</v>
      </c>
      <c r="I36" s="485">
        <v>10</v>
      </c>
      <c r="J36" s="492">
        <v>307</v>
      </c>
      <c r="K36" s="494">
        <v>2.9170000000000001E-2</v>
      </c>
      <c r="L36" s="494">
        <v>0.12121999999999999</v>
      </c>
      <c r="M36" s="495">
        <f t="shared" si="2"/>
        <v>190.1559226190476</v>
      </c>
      <c r="N36" s="508">
        <v>256.19285714285712</v>
      </c>
      <c r="O36" s="508">
        <v>228.13029761904761</v>
      </c>
      <c r="P36" s="508">
        <v>111.95458333333333</v>
      </c>
      <c r="Q36" s="508">
        <v>164.34595238095238</v>
      </c>
      <c r="R36" s="496">
        <f t="shared" si="3"/>
        <v>183.84393137254895</v>
      </c>
      <c r="S36" s="508">
        <v>262.22184313725467</v>
      </c>
      <c r="T36" s="508">
        <v>213.3149803921568</v>
      </c>
      <c r="U36" s="508">
        <v>105.34529411764707</v>
      </c>
      <c r="V36" s="508">
        <v>154.49360784313726</v>
      </c>
      <c r="W36" s="485">
        <v>2020</v>
      </c>
      <c r="X36" s="488">
        <v>2100</v>
      </c>
      <c r="Y36" s="155">
        <f>[4]constantes!$B$12</f>
        <v>0</v>
      </c>
      <c r="Z36" s="497">
        <v>318</v>
      </c>
      <c r="AA36" s="155"/>
      <c r="AB36" s="155"/>
    </row>
    <row r="37" spans="1:28">
      <c r="A37" s="488">
        <v>1122</v>
      </c>
      <c r="B37" s="485">
        <v>176</v>
      </c>
      <c r="C37" s="155" t="s">
        <v>2019</v>
      </c>
      <c r="D37" s="155"/>
      <c r="E37" s="155"/>
      <c r="F37" s="155"/>
      <c r="G37" s="155"/>
      <c r="H37" s="485" t="s">
        <v>154</v>
      </c>
      <c r="I37" s="485">
        <v>3</v>
      </c>
      <c r="J37" s="492">
        <v>4279.6000000000004</v>
      </c>
      <c r="K37" s="494">
        <v>2.8239998817443848E-2</v>
      </c>
      <c r="L37" s="494">
        <v>0.11154000282287597</v>
      </c>
      <c r="M37" s="495">
        <f t="shared" si="2"/>
        <v>1799.3961458333333</v>
      </c>
      <c r="N37" s="508">
        <v>1394.8185714285717</v>
      </c>
      <c r="O37" s="508">
        <v>1766.8432142857143</v>
      </c>
      <c r="P37" s="508">
        <v>2391.9625000000001</v>
      </c>
      <c r="Q37" s="508">
        <v>1643.9602976190474</v>
      </c>
      <c r="R37" s="496">
        <f t="shared" si="3"/>
        <v>1741.1362254901958</v>
      </c>
      <c r="S37" s="508">
        <v>1783.4683921568628</v>
      </c>
      <c r="T37" s="508">
        <v>1763.9440784313726</v>
      </c>
      <c r="U37" s="508">
        <v>1978.2165098039211</v>
      </c>
      <c r="V37" s="508">
        <v>1438.915921568627</v>
      </c>
      <c r="W37" s="485">
        <v>1900</v>
      </c>
      <c r="X37" s="488">
        <v>2100</v>
      </c>
      <c r="Y37" s="155">
        <f>[4]constantes!$B$12</f>
        <v>0</v>
      </c>
      <c r="Z37" s="497">
        <v>318</v>
      </c>
      <c r="AA37" s="155"/>
      <c r="AB37" s="155"/>
    </row>
    <row r="38" spans="1:28">
      <c r="A38" s="488">
        <v>1022</v>
      </c>
      <c r="B38" s="485">
        <v>30</v>
      </c>
      <c r="C38" s="155" t="s">
        <v>2020</v>
      </c>
      <c r="D38" s="155"/>
      <c r="E38" s="155"/>
      <c r="F38" s="155"/>
      <c r="G38" s="155"/>
      <c r="H38" s="485" t="s">
        <v>2005</v>
      </c>
      <c r="I38" s="485">
        <v>1</v>
      </c>
      <c r="J38" s="492">
        <v>375</v>
      </c>
      <c r="K38" s="494">
        <v>2.5329999923706055E-2</v>
      </c>
      <c r="L38" s="494">
        <v>8.0909996032714843E-2</v>
      </c>
      <c r="M38" s="495">
        <f t="shared" si="2"/>
        <v>231.74208333333334</v>
      </c>
      <c r="N38" s="508">
        <v>309.83380952380952</v>
      </c>
      <c r="O38" s="508">
        <v>249.80321428571429</v>
      </c>
      <c r="P38" s="508">
        <v>157.37458333333333</v>
      </c>
      <c r="Q38" s="508">
        <v>209.95672619047619</v>
      </c>
      <c r="R38" s="496">
        <f t="shared" si="3"/>
        <v>232.28687254901953</v>
      </c>
      <c r="S38" s="508">
        <v>320.26337254901932</v>
      </c>
      <c r="T38" s="508">
        <v>252.32501960784302</v>
      </c>
      <c r="U38" s="508">
        <v>147.31078431372552</v>
      </c>
      <c r="V38" s="508">
        <v>209.24831372549019</v>
      </c>
      <c r="W38" s="485">
        <v>1900</v>
      </c>
      <c r="X38" s="488">
        <v>2100</v>
      </c>
      <c r="Y38" s="155">
        <f>[4]constantes!$B$12</f>
        <v>0</v>
      </c>
      <c r="Z38" s="497">
        <v>318</v>
      </c>
      <c r="AA38" s="155"/>
      <c r="AB38" s="155"/>
    </row>
    <row r="39" spans="1:28">
      <c r="A39" s="488">
        <v>1068</v>
      </c>
      <c r="B39" s="485">
        <v>203</v>
      </c>
      <c r="C39" s="155" t="s">
        <v>2021</v>
      </c>
      <c r="D39" s="155"/>
      <c r="E39" s="155"/>
      <c r="F39" s="155"/>
      <c r="G39" s="155"/>
      <c r="H39" s="485" t="s">
        <v>2005</v>
      </c>
      <c r="I39" s="485">
        <v>1</v>
      </c>
      <c r="J39" s="492">
        <v>96.447000000000003</v>
      </c>
      <c r="K39" s="494">
        <v>1.6720000505447388E-2</v>
      </c>
      <c r="L39" s="494">
        <v>5.4029998779296873E-2</v>
      </c>
      <c r="M39" s="495">
        <f t="shared" si="2"/>
        <v>49.274062499999999</v>
      </c>
      <c r="N39" s="508">
        <v>70.628095238095241</v>
      </c>
      <c r="O39" s="508">
        <v>50.540059523809511</v>
      </c>
      <c r="P39" s="508">
        <v>30.647916666666671</v>
      </c>
      <c r="Q39" s="508">
        <v>45.280178571428571</v>
      </c>
      <c r="R39" s="496">
        <f t="shared" si="3"/>
        <v>51.514029411764696</v>
      </c>
      <c r="S39" s="508">
        <v>75.852901960784308</v>
      </c>
      <c r="T39" s="508">
        <v>54.182235294117639</v>
      </c>
      <c r="U39" s="508">
        <v>30.731843137254899</v>
      </c>
      <c r="V39" s="508">
        <v>45.289137254901966</v>
      </c>
      <c r="W39" s="485">
        <v>1900</v>
      </c>
      <c r="X39" s="488">
        <v>2100</v>
      </c>
      <c r="Y39" s="155">
        <f>[4]constantes!$B$12</f>
        <v>0</v>
      </c>
      <c r="Z39" s="497">
        <v>318</v>
      </c>
      <c r="AA39" s="155"/>
      <c r="AB39" s="155"/>
    </row>
    <row r="40" spans="1:28">
      <c r="A40" s="488">
        <v>1021</v>
      </c>
      <c r="B40" s="485">
        <v>29</v>
      </c>
      <c r="C40" s="155" t="s">
        <v>2022</v>
      </c>
      <c r="D40" s="155"/>
      <c r="E40" s="155"/>
      <c r="F40" s="155"/>
      <c r="G40" s="155"/>
      <c r="H40" s="485" t="s">
        <v>2005</v>
      </c>
      <c r="I40" s="485">
        <v>1</v>
      </c>
      <c r="J40" s="492">
        <v>127</v>
      </c>
      <c r="K40" s="494">
        <v>2.5329999923706055E-2</v>
      </c>
      <c r="L40" s="494">
        <v>8.0909996032714843E-2</v>
      </c>
      <c r="M40" s="495">
        <f t="shared" si="2"/>
        <v>68.142767857142857</v>
      </c>
      <c r="N40" s="508">
        <v>97.827619047619052</v>
      </c>
      <c r="O40" s="508">
        <v>69.726845238095237</v>
      </c>
      <c r="P40" s="508">
        <v>41.863333333333337</v>
      </c>
      <c r="Q40" s="508">
        <v>63.153273809523817</v>
      </c>
      <c r="R40" s="496">
        <f t="shared" si="3"/>
        <v>70.077617647058858</v>
      </c>
      <c r="S40" s="508">
        <v>102.96811764705889</v>
      </c>
      <c r="T40" s="508">
        <v>73.938666666666691</v>
      </c>
      <c r="U40" s="508">
        <v>41.436823529411775</v>
      </c>
      <c r="V40" s="508">
        <v>61.966862745098048</v>
      </c>
      <c r="W40" s="485">
        <v>1900</v>
      </c>
      <c r="X40" s="488">
        <v>2100</v>
      </c>
      <c r="Y40" s="155">
        <f>[4]constantes!$B$12</f>
        <v>0</v>
      </c>
      <c r="Z40" s="497">
        <v>318</v>
      </c>
      <c r="AA40" s="155"/>
      <c r="AB40" s="155"/>
    </row>
    <row r="41" spans="1:28">
      <c r="A41" s="488">
        <v>1127</v>
      </c>
      <c r="B41" s="485">
        <v>272</v>
      </c>
      <c r="C41" s="155" t="s">
        <v>2023</v>
      </c>
      <c r="D41" s="155"/>
      <c r="E41" s="155"/>
      <c r="F41" s="155"/>
      <c r="G41" s="155"/>
      <c r="H41" s="485" t="s">
        <v>155</v>
      </c>
      <c r="I41" s="485">
        <v>4</v>
      </c>
      <c r="J41" s="492">
        <v>42.8</v>
      </c>
      <c r="K41" s="494">
        <v>2.3329999446868897E-2</v>
      </c>
      <c r="L41" s="494">
        <v>6.8610000610351565E-2</v>
      </c>
      <c r="M41" s="495">
        <f t="shared" si="2"/>
        <v>29.682663690476197</v>
      </c>
      <c r="N41" s="508">
        <v>27.220476190476194</v>
      </c>
      <c r="O41" s="508">
        <v>37.676666666666669</v>
      </c>
      <c r="P41" s="508">
        <v>32.317916666666669</v>
      </c>
      <c r="Q41" s="508">
        <v>21.515595238095241</v>
      </c>
      <c r="R41" s="496">
        <f t="shared" si="3"/>
        <v>29.100960784313717</v>
      </c>
      <c r="S41" s="508">
        <v>30.548117647058813</v>
      </c>
      <c r="T41" s="508">
        <v>36.700313725490183</v>
      </c>
      <c r="U41" s="508">
        <v>28.856627450980387</v>
      </c>
      <c r="V41" s="508">
        <v>20.298784313725491</v>
      </c>
      <c r="W41" s="485">
        <v>1900</v>
      </c>
      <c r="X41" s="488">
        <v>2100</v>
      </c>
      <c r="Y41" s="155">
        <f>[4]constantes!$B$12</f>
        <v>0</v>
      </c>
      <c r="Z41" s="497">
        <v>318</v>
      </c>
      <c r="AA41" s="155"/>
      <c r="AB41" s="155"/>
    </row>
    <row r="42" spans="1:28">
      <c r="A42" s="488">
        <v>1114</v>
      </c>
      <c r="B42" s="485">
        <v>114</v>
      </c>
      <c r="C42" s="155" t="s">
        <v>2024</v>
      </c>
      <c r="D42" s="155"/>
      <c r="E42" s="155"/>
      <c r="F42" s="155"/>
      <c r="G42" s="155"/>
      <c r="H42" s="485" t="s">
        <v>151</v>
      </c>
      <c r="I42" s="485">
        <v>2</v>
      </c>
      <c r="J42" s="492">
        <v>125</v>
      </c>
      <c r="K42" s="494">
        <v>2.5329999923706055E-2</v>
      </c>
      <c r="L42" s="494">
        <v>8.0909996032714843E-2</v>
      </c>
      <c r="M42" s="495">
        <f t="shared" si="2"/>
        <v>75.370282738095241</v>
      </c>
      <c r="N42" s="508">
        <v>45.570952380952377</v>
      </c>
      <c r="O42" s="508">
        <v>63.65505952380952</v>
      </c>
      <c r="P42" s="508">
        <v>103.50208333333335</v>
      </c>
      <c r="Q42" s="508">
        <v>88.753035714285716</v>
      </c>
      <c r="R42" s="496">
        <f t="shared" si="3"/>
        <v>80.833803921568631</v>
      </c>
      <c r="S42" s="508">
        <v>54.599490196078428</v>
      </c>
      <c r="T42" s="508">
        <v>73.797764705882358</v>
      </c>
      <c r="U42" s="508">
        <v>106.83945098039219</v>
      </c>
      <c r="V42" s="508">
        <v>88.098509803921573</v>
      </c>
      <c r="W42" s="485">
        <v>1900</v>
      </c>
      <c r="X42" s="488">
        <v>2100</v>
      </c>
      <c r="Y42" s="155">
        <f>[4]constantes!$B$12</f>
        <v>0</v>
      </c>
      <c r="Z42" s="497">
        <v>318</v>
      </c>
      <c r="AA42" s="155"/>
      <c r="AB42" s="155"/>
    </row>
    <row r="43" spans="1:28">
      <c r="A43" s="488">
        <v>1084</v>
      </c>
      <c r="B43" s="485">
        <v>310</v>
      </c>
      <c r="C43" s="155" t="s">
        <v>2025</v>
      </c>
      <c r="D43" s="155"/>
      <c r="E43" s="155"/>
      <c r="F43" s="155"/>
      <c r="G43" s="155"/>
      <c r="H43" s="488" t="s">
        <v>152</v>
      </c>
      <c r="I43" s="487">
        <v>1</v>
      </c>
      <c r="J43" s="492">
        <v>261</v>
      </c>
      <c r="K43" s="498">
        <v>1.7450000047683715E-2</v>
      </c>
      <c r="L43" s="498">
        <v>5.5650000572204587E-2</v>
      </c>
      <c r="M43" s="495">
        <f t="shared" si="2"/>
        <v>160.98787202380953</v>
      </c>
      <c r="N43" s="508">
        <v>204.81190476190474</v>
      </c>
      <c r="O43" s="508">
        <v>220.58690476190478</v>
      </c>
      <c r="P43" s="508">
        <v>129.38</v>
      </c>
      <c r="Q43" s="508">
        <v>89.172678571428563</v>
      </c>
      <c r="R43" s="496">
        <f t="shared" si="3"/>
        <v>155.46006862745099</v>
      </c>
      <c r="S43" s="508">
        <v>233.57380392156861</v>
      </c>
      <c r="T43" s="508">
        <v>221.89113725490196</v>
      </c>
      <c r="U43" s="508">
        <v>85.898588235294099</v>
      </c>
      <c r="V43" s="508">
        <v>80.476745098039203</v>
      </c>
      <c r="W43" s="485">
        <v>1900</v>
      </c>
      <c r="X43" s="488">
        <v>2100</v>
      </c>
      <c r="Y43" s="155">
        <f>[4]constantes!$B$12</f>
        <v>0</v>
      </c>
      <c r="Z43" s="497">
        <v>318</v>
      </c>
      <c r="AA43" s="155"/>
      <c r="AB43" s="155"/>
    </row>
    <row r="44" spans="1:28">
      <c r="A44" s="488">
        <v>1016</v>
      </c>
      <c r="B44" s="485">
        <v>24</v>
      </c>
      <c r="C44" s="155" t="s">
        <v>2026</v>
      </c>
      <c r="D44" s="155"/>
      <c r="E44" s="155"/>
      <c r="F44" s="155"/>
      <c r="G44" s="155"/>
      <c r="H44" s="485" t="s">
        <v>152</v>
      </c>
      <c r="I44" s="485">
        <v>1</v>
      </c>
      <c r="J44" s="492">
        <v>1192</v>
      </c>
      <c r="K44" s="494">
        <v>2.9170000553131105E-2</v>
      </c>
      <c r="L44" s="494">
        <v>0.12121999740600586</v>
      </c>
      <c r="M44" s="495">
        <f t="shared" si="2"/>
        <v>501.7702976190476</v>
      </c>
      <c r="N44" s="508">
        <v>448.7661904761905</v>
      </c>
      <c r="O44" s="508">
        <v>368.84083333333336</v>
      </c>
      <c r="P44" s="508">
        <v>657.43666666666661</v>
      </c>
      <c r="Q44" s="508">
        <v>532.03750000000002</v>
      </c>
      <c r="R44" s="496">
        <f t="shared" si="3"/>
        <v>482.35464705882356</v>
      </c>
      <c r="S44" s="508">
        <v>458.02878431372551</v>
      </c>
      <c r="T44" s="508">
        <v>396.80796078431376</v>
      </c>
      <c r="U44" s="508">
        <v>619.48486274509821</v>
      </c>
      <c r="V44" s="508">
        <v>455.09698039215692</v>
      </c>
      <c r="W44" s="485">
        <v>1900</v>
      </c>
      <c r="X44" s="488">
        <v>2100</v>
      </c>
      <c r="Y44" s="155">
        <f>[4]constantes!$B$12</f>
        <v>0</v>
      </c>
      <c r="Z44" s="497">
        <v>318</v>
      </c>
      <c r="AA44" s="155"/>
      <c r="AB44" s="155"/>
    </row>
    <row r="45" spans="1:28">
      <c r="A45" s="488">
        <v>1081</v>
      </c>
      <c r="B45" s="485">
        <v>290</v>
      </c>
      <c r="C45" s="155" t="s">
        <v>2027</v>
      </c>
      <c r="D45" s="155"/>
      <c r="E45" s="155"/>
      <c r="F45" s="155"/>
      <c r="G45" s="155"/>
      <c r="H45" s="489" t="s">
        <v>2005</v>
      </c>
      <c r="I45" s="489">
        <v>1</v>
      </c>
      <c r="J45" s="492">
        <v>32.01</v>
      </c>
      <c r="K45" s="500">
        <v>2.3329999446868897E-2</v>
      </c>
      <c r="L45" s="500">
        <v>6.8610000610351565E-2</v>
      </c>
      <c r="M45" s="495">
        <f t="shared" si="2"/>
        <v>19.883080357142855</v>
      </c>
      <c r="N45" s="508">
        <v>24.101428571428571</v>
      </c>
      <c r="O45" s="508">
        <v>19.070416666666663</v>
      </c>
      <c r="P45" s="508">
        <v>16.596666666666664</v>
      </c>
      <c r="Q45" s="508">
        <v>19.763809523809524</v>
      </c>
      <c r="R45" s="496">
        <f t="shared" si="3"/>
        <v>23.849431372549017</v>
      </c>
      <c r="S45" s="508">
        <v>27.550823529411758</v>
      </c>
      <c r="T45" s="508">
        <v>24.132627450980394</v>
      </c>
      <c r="U45" s="508">
        <v>19.980745098039211</v>
      </c>
      <c r="V45" s="508">
        <v>23.733529411764707</v>
      </c>
      <c r="W45" s="485">
        <v>1900</v>
      </c>
      <c r="X45" s="488">
        <v>2100</v>
      </c>
      <c r="Y45" s="155">
        <f>[4]constantes!$B$12</f>
        <v>0</v>
      </c>
      <c r="Z45" s="497">
        <v>318</v>
      </c>
      <c r="AA45" s="155"/>
      <c r="AB45" s="155"/>
    </row>
    <row r="46" spans="1:28">
      <c r="A46" s="488">
        <v>1006</v>
      </c>
      <c r="B46" s="485">
        <v>8</v>
      </c>
      <c r="C46" s="155" t="s">
        <v>2028</v>
      </c>
      <c r="D46" s="155"/>
      <c r="E46" s="155"/>
      <c r="F46" s="155"/>
      <c r="G46" s="155"/>
      <c r="H46" s="489" t="s">
        <v>148</v>
      </c>
      <c r="I46" s="489">
        <v>1</v>
      </c>
      <c r="J46" s="492">
        <v>1104</v>
      </c>
      <c r="K46" s="494">
        <v>2.5329999923706055E-2</v>
      </c>
      <c r="L46" s="494">
        <v>8.0909996032714843E-2</v>
      </c>
      <c r="M46" s="495">
        <f t="shared" si="2"/>
        <v>503.34605654761901</v>
      </c>
      <c r="N46" s="508">
        <v>603.63428571428574</v>
      </c>
      <c r="O46" s="508">
        <v>446.08732142857139</v>
      </c>
      <c r="P46" s="508">
        <v>478.38625000000002</v>
      </c>
      <c r="Q46" s="508">
        <v>485.27636904761903</v>
      </c>
      <c r="R46" s="496">
        <f t="shared" si="3"/>
        <v>531.53059803921553</v>
      </c>
      <c r="S46" s="508">
        <v>691.20772549019568</v>
      </c>
      <c r="T46" s="508">
        <v>464.47976470588225</v>
      </c>
      <c r="U46" s="508">
        <v>492.59678431372532</v>
      </c>
      <c r="V46" s="508">
        <v>477.83811764705888</v>
      </c>
      <c r="W46" s="485">
        <v>1900</v>
      </c>
      <c r="X46" s="488">
        <v>2100</v>
      </c>
      <c r="Y46" s="155">
        <f>[4]constantes!$B$12</f>
        <v>0</v>
      </c>
      <c r="Z46" s="497">
        <v>318</v>
      </c>
      <c r="AA46" s="155"/>
      <c r="AB46" s="155"/>
    </row>
    <row r="47" spans="1:28">
      <c r="A47" s="488">
        <v>1126</v>
      </c>
      <c r="B47" s="485">
        <v>267</v>
      </c>
      <c r="C47" s="155" t="s">
        <v>2029</v>
      </c>
      <c r="D47" s="155"/>
      <c r="E47" s="155"/>
      <c r="F47" s="155"/>
      <c r="G47" s="155"/>
      <c r="H47" s="485" t="s">
        <v>149</v>
      </c>
      <c r="I47" s="485">
        <v>4</v>
      </c>
      <c r="J47" s="492">
        <v>1087</v>
      </c>
      <c r="K47" s="498">
        <v>2.5329999923706055E-2</v>
      </c>
      <c r="L47" s="498">
        <v>8.0909996032714843E-2</v>
      </c>
      <c r="M47" s="495">
        <f t="shared" si="2"/>
        <v>583.31889880952372</v>
      </c>
      <c r="N47" s="508">
        <v>780.21</v>
      </c>
      <c r="O47" s="508">
        <v>642.17553571428573</v>
      </c>
      <c r="P47" s="508">
        <v>391.00541666666669</v>
      </c>
      <c r="Q47" s="508">
        <v>519.88464285714281</v>
      </c>
      <c r="R47" s="496">
        <f t="shared" si="3"/>
        <v>606.4376666666667</v>
      </c>
      <c r="S47" s="508">
        <v>871.86819607843142</v>
      </c>
      <c r="T47" s="508">
        <v>684.08478431372532</v>
      </c>
      <c r="U47" s="508">
        <v>361.37701960784312</v>
      </c>
      <c r="V47" s="508">
        <v>508.42066666666665</v>
      </c>
      <c r="W47" s="485">
        <v>1900</v>
      </c>
      <c r="X47" s="488">
        <v>2100</v>
      </c>
      <c r="Y47" s="155">
        <f>[4]constantes!$B$12</f>
        <v>0</v>
      </c>
      <c r="Z47" s="497">
        <v>318</v>
      </c>
      <c r="AA47" s="155"/>
      <c r="AB47" s="155"/>
    </row>
    <row r="48" spans="1:28">
      <c r="A48" s="488">
        <v>1012</v>
      </c>
      <c r="B48" s="485">
        <v>15</v>
      </c>
      <c r="C48" s="155" t="s">
        <v>2030</v>
      </c>
      <c r="D48" s="155"/>
      <c r="E48" s="155"/>
      <c r="F48" s="155"/>
      <c r="G48" s="155"/>
      <c r="H48" s="485" t="s">
        <v>148</v>
      </c>
      <c r="I48" s="485">
        <v>1</v>
      </c>
      <c r="J48" s="492">
        <v>108.8</v>
      </c>
      <c r="K48" s="494">
        <v>2.3329999446868897E-2</v>
      </c>
      <c r="L48" s="494">
        <v>6.8610000610351565E-2</v>
      </c>
      <c r="M48" s="495">
        <f t="shared" si="2"/>
        <v>50.010505952380946</v>
      </c>
      <c r="N48" s="508">
        <v>72.445238095238096</v>
      </c>
      <c r="O48" s="508">
        <v>48.819880952380949</v>
      </c>
      <c r="P48" s="508">
        <v>36.477916666666665</v>
      </c>
      <c r="Q48" s="508">
        <v>42.298988095238094</v>
      </c>
      <c r="R48" s="496">
        <f t="shared" si="3"/>
        <v>55.362098039215688</v>
      </c>
      <c r="S48" s="508">
        <v>78.362862745098028</v>
      </c>
      <c r="T48" s="508">
        <v>51.271411764705896</v>
      </c>
      <c r="U48" s="508">
        <v>40.384823529411769</v>
      </c>
      <c r="V48" s="508">
        <v>51.429294117647053</v>
      </c>
      <c r="W48" s="485">
        <v>1900</v>
      </c>
      <c r="X48" s="488">
        <v>2100</v>
      </c>
      <c r="Y48" s="155">
        <f>[4]constantes!$B$12</f>
        <v>0</v>
      </c>
      <c r="Z48" s="497">
        <v>318</v>
      </c>
      <c r="AA48" s="155"/>
      <c r="AB48" s="155"/>
    </row>
    <row r="49" spans="1:28">
      <c r="A49" s="488">
        <v>1134</v>
      </c>
      <c r="B49" s="485">
        <v>284</v>
      </c>
      <c r="C49" s="155" t="s">
        <v>2031</v>
      </c>
      <c r="D49" s="155" t="s">
        <v>2032</v>
      </c>
      <c r="E49" s="155"/>
      <c r="F49" s="155"/>
      <c r="G49" s="155"/>
      <c r="H49" s="488" t="s">
        <v>2001</v>
      </c>
      <c r="I49" s="487">
        <v>4</v>
      </c>
      <c r="J49" s="492">
        <v>252</v>
      </c>
      <c r="K49" s="494">
        <v>2.5329999923706055E-2</v>
      </c>
      <c r="L49" s="494">
        <v>8.0909996032714843E-2</v>
      </c>
      <c r="M49" s="495">
        <f t="shared" si="2"/>
        <v>144.66671130952381</v>
      </c>
      <c r="N49" s="508">
        <v>151.97190476190477</v>
      </c>
      <c r="O49" s="508">
        <v>230.55250000000001</v>
      </c>
      <c r="P49" s="508">
        <v>148.85333333333332</v>
      </c>
      <c r="Q49" s="508">
        <v>47.289107142857141</v>
      </c>
      <c r="R49" s="496">
        <f t="shared" si="3"/>
        <v>137.33299019607844</v>
      </c>
      <c r="S49" s="508">
        <v>153.30992156862746</v>
      </c>
      <c r="T49" s="508">
        <v>224.17035294117647</v>
      </c>
      <c r="U49" s="508">
        <v>132.41435294117647</v>
      </c>
      <c r="V49" s="508">
        <v>39.437333333333335</v>
      </c>
      <c r="W49" s="485">
        <v>1900</v>
      </c>
      <c r="X49" s="488">
        <v>2100</v>
      </c>
      <c r="Y49" s="155">
        <f>[4]constantes!$B$12</f>
        <v>0</v>
      </c>
      <c r="Z49" s="497">
        <v>318</v>
      </c>
      <c r="AA49" s="155"/>
      <c r="AB49" s="155"/>
    </row>
    <row r="50" spans="1:28">
      <c r="A50" s="488">
        <v>1052</v>
      </c>
      <c r="B50" s="485">
        <v>132</v>
      </c>
      <c r="C50" s="155" t="s">
        <v>2033</v>
      </c>
      <c r="D50" s="155"/>
      <c r="E50" s="155"/>
      <c r="F50" s="155"/>
      <c r="G50" s="155"/>
      <c r="H50" s="485" t="s">
        <v>284</v>
      </c>
      <c r="I50" s="485">
        <v>1</v>
      </c>
      <c r="J50" s="492">
        <v>131.988</v>
      </c>
      <c r="K50" s="494">
        <v>1.6720000505447388E-2</v>
      </c>
      <c r="L50" s="494">
        <v>5.4029998779296873E-2</v>
      </c>
      <c r="M50" s="495">
        <f t="shared" si="2"/>
        <v>68.081919642857144</v>
      </c>
      <c r="N50" s="508">
        <v>78.84142857142858</v>
      </c>
      <c r="O50" s="508">
        <v>66.060773809523809</v>
      </c>
      <c r="P50" s="508">
        <v>61.086666666666666</v>
      </c>
      <c r="Q50" s="508">
        <v>66.33880952380953</v>
      </c>
      <c r="R50" s="496">
        <f t="shared" si="3"/>
        <v>70.068509803921557</v>
      </c>
      <c r="S50" s="508">
        <v>100.11498039215684</v>
      </c>
      <c r="T50" s="508">
        <v>66.662588235294123</v>
      </c>
      <c r="U50" s="508">
        <v>45.255411764705876</v>
      </c>
      <c r="V50" s="508">
        <v>68.241058823529386</v>
      </c>
      <c r="W50" s="485">
        <v>1900</v>
      </c>
      <c r="X50" s="488">
        <v>2100</v>
      </c>
      <c r="Y50" s="155">
        <f>[4]constantes!$B$12</f>
        <v>0</v>
      </c>
      <c r="Z50" s="497">
        <v>318</v>
      </c>
      <c r="AA50" s="155"/>
      <c r="AB50" s="155"/>
    </row>
    <row r="51" spans="1:28">
      <c r="A51" s="488">
        <v>1110</v>
      </c>
      <c r="B51" s="485">
        <v>103</v>
      </c>
      <c r="C51" s="155" t="s">
        <v>2034</v>
      </c>
      <c r="D51" s="155"/>
      <c r="E51" s="155"/>
      <c r="F51" s="155"/>
      <c r="G51" s="155"/>
      <c r="H51" s="485" t="s">
        <v>1991</v>
      </c>
      <c r="I51" s="485">
        <v>2</v>
      </c>
      <c r="J51" s="492">
        <v>855</v>
      </c>
      <c r="K51" s="494">
        <v>2.9170000553131105E-2</v>
      </c>
      <c r="L51" s="494">
        <v>0.12121999740600586</v>
      </c>
      <c r="M51" s="495">
        <f t="shared" si="2"/>
        <v>428.7702976190476</v>
      </c>
      <c r="N51" s="508">
        <v>241.41761904761904</v>
      </c>
      <c r="O51" s="508">
        <v>374.00785714285712</v>
      </c>
      <c r="P51" s="508">
        <v>594.96541666666667</v>
      </c>
      <c r="Q51" s="508">
        <v>504.69029761904761</v>
      </c>
      <c r="R51" s="496">
        <f t="shared" si="3"/>
        <v>458.5567843137253</v>
      </c>
      <c r="S51" s="508">
        <v>319.27054901960781</v>
      </c>
      <c r="T51" s="508">
        <v>404.69541176470597</v>
      </c>
      <c r="U51" s="508">
        <v>613.03807843137213</v>
      </c>
      <c r="V51" s="508">
        <v>497.22309803921536</v>
      </c>
      <c r="W51" s="485">
        <v>1900</v>
      </c>
      <c r="X51" s="488">
        <v>2100</v>
      </c>
      <c r="Y51" s="155">
        <f>[4]constantes!$B$12</f>
        <v>0</v>
      </c>
      <c r="Z51" s="497">
        <v>318</v>
      </c>
      <c r="AA51" s="155"/>
      <c r="AB51" s="155"/>
    </row>
    <row r="52" spans="1:28">
      <c r="A52" s="488">
        <v>1087</v>
      </c>
      <c r="B52" s="485">
        <v>315</v>
      </c>
      <c r="C52" s="155" t="s">
        <v>2035</v>
      </c>
      <c r="D52" s="155"/>
      <c r="E52" s="155"/>
      <c r="F52" s="155"/>
      <c r="G52" s="155"/>
      <c r="H52" s="485" t="s">
        <v>2005</v>
      </c>
      <c r="I52" s="485">
        <v>1</v>
      </c>
      <c r="J52" s="492">
        <v>68.400000000000006</v>
      </c>
      <c r="K52" s="494">
        <v>1.6720000505447388E-2</v>
      </c>
      <c r="L52" s="494">
        <v>5.4029998779296873E-2</v>
      </c>
      <c r="M52" s="495">
        <f t="shared" si="2"/>
        <v>40.246309523809529</v>
      </c>
      <c r="N52" s="508">
        <v>58.018095238095235</v>
      </c>
      <c r="O52" s="508">
        <v>37.902678571428567</v>
      </c>
      <c r="P52" s="508">
        <v>23.429166666666671</v>
      </c>
      <c r="Q52" s="508">
        <v>41.63529761904762</v>
      </c>
      <c r="R52" s="496">
        <f t="shared" si="3"/>
        <v>45.151078431372547</v>
      </c>
      <c r="S52" s="508">
        <v>62.956352941176476</v>
      </c>
      <c r="T52" s="508">
        <v>46.135333333333335</v>
      </c>
      <c r="U52" s="508">
        <v>27.091254901960781</v>
      </c>
      <c r="V52" s="508">
        <v>44.421372549019601</v>
      </c>
      <c r="W52" s="485">
        <v>1900</v>
      </c>
      <c r="X52" s="488">
        <v>2100</v>
      </c>
      <c r="Y52" s="155">
        <f>[4]constantes!$B$12</f>
        <v>0</v>
      </c>
      <c r="Z52" s="497">
        <v>318</v>
      </c>
      <c r="AA52" s="155"/>
      <c r="AB52" s="155"/>
    </row>
    <row r="53" spans="1:28">
      <c r="A53" s="488">
        <v>1091</v>
      </c>
      <c r="B53" s="485">
        <v>72</v>
      </c>
      <c r="C53" s="155" t="s">
        <v>2036</v>
      </c>
      <c r="D53" s="155"/>
      <c r="E53" s="155"/>
      <c r="F53" s="155"/>
      <c r="G53" s="155"/>
      <c r="H53" s="485" t="s">
        <v>153</v>
      </c>
      <c r="I53" s="485">
        <v>2</v>
      </c>
      <c r="J53" s="492">
        <v>120.16800000000001</v>
      </c>
      <c r="K53" s="494">
        <v>2.5329999923706055E-2</v>
      </c>
      <c r="L53" s="494">
        <v>8.0909996032714843E-2</v>
      </c>
      <c r="M53" s="495">
        <f t="shared" si="2"/>
        <v>66.8042261904762</v>
      </c>
      <c r="N53" s="508">
        <v>60.52571428571428</v>
      </c>
      <c r="O53" s="508">
        <v>66.188333333333333</v>
      </c>
      <c r="P53" s="508">
        <v>65.167500000000004</v>
      </c>
      <c r="Q53" s="508">
        <v>75.335357142857148</v>
      </c>
      <c r="R53" s="496">
        <f t="shared" si="3"/>
        <v>69.290568627450995</v>
      </c>
      <c r="S53" s="508">
        <v>64.217058823529413</v>
      </c>
      <c r="T53" s="508">
        <v>64.891725490196094</v>
      </c>
      <c r="U53" s="508">
        <v>71.664666666666676</v>
      </c>
      <c r="V53" s="508">
        <v>76.388823529411781</v>
      </c>
      <c r="W53" s="485">
        <v>1900</v>
      </c>
      <c r="X53" s="488">
        <v>2100</v>
      </c>
      <c r="Y53" s="155">
        <f>[4]constantes!$B$12</f>
        <v>0</v>
      </c>
      <c r="Z53" s="497">
        <v>318</v>
      </c>
      <c r="AA53" s="155"/>
      <c r="AB53" s="155"/>
    </row>
    <row r="54" spans="1:28">
      <c r="A54" s="488">
        <v>1003</v>
      </c>
      <c r="B54" s="485">
        <v>4</v>
      </c>
      <c r="C54" s="155" t="s">
        <v>2037</v>
      </c>
      <c r="D54" s="155"/>
      <c r="E54" s="155"/>
      <c r="F54" s="155"/>
      <c r="G54" s="155"/>
      <c r="H54" s="485" t="s">
        <v>152</v>
      </c>
      <c r="I54" s="485">
        <v>1</v>
      </c>
      <c r="J54" s="492">
        <v>180</v>
      </c>
      <c r="K54" s="494">
        <v>2.5329999923706055E-2</v>
      </c>
      <c r="L54" s="494">
        <v>8.0909996032714843E-2</v>
      </c>
      <c r="M54" s="495">
        <f t="shared" si="2"/>
        <v>83.657485119047621</v>
      </c>
      <c r="N54" s="508">
        <v>125.07857142857142</v>
      </c>
      <c r="O54" s="508">
        <v>78.731904761904758</v>
      </c>
      <c r="P54" s="508">
        <v>48.531250000000007</v>
      </c>
      <c r="Q54" s="508">
        <v>82.28821428571429</v>
      </c>
      <c r="R54" s="496">
        <f t="shared" si="3"/>
        <v>94.242852941176466</v>
      </c>
      <c r="S54" s="508">
        <v>143.15050980392149</v>
      </c>
      <c r="T54" s="508">
        <v>83.487019607843152</v>
      </c>
      <c r="U54" s="508">
        <v>56.77145098039216</v>
      </c>
      <c r="V54" s="508">
        <v>93.562431372549028</v>
      </c>
      <c r="W54" s="485">
        <v>1900</v>
      </c>
      <c r="X54" s="488">
        <v>2100</v>
      </c>
      <c r="Y54" s="155">
        <f>[4]constantes!$B$12</f>
        <v>0</v>
      </c>
      <c r="Z54" s="497">
        <v>318</v>
      </c>
      <c r="AA54" s="155"/>
      <c r="AB54" s="155"/>
    </row>
    <row r="55" spans="1:28">
      <c r="A55" s="488">
        <v>1046</v>
      </c>
      <c r="B55" s="485">
        <v>123</v>
      </c>
      <c r="C55" s="155" t="s">
        <v>2038</v>
      </c>
      <c r="D55" s="155"/>
      <c r="E55" s="155"/>
      <c r="F55" s="155"/>
      <c r="G55" s="155"/>
      <c r="H55" s="485" t="s">
        <v>284</v>
      </c>
      <c r="I55" s="485">
        <v>1</v>
      </c>
      <c r="J55" s="492">
        <v>222</v>
      </c>
      <c r="K55" s="494">
        <v>2.5329999923706055E-2</v>
      </c>
      <c r="L55" s="494">
        <v>8.0909996032714843E-2</v>
      </c>
      <c r="M55" s="495">
        <f t="shared" si="2"/>
        <v>102.84572916666666</v>
      </c>
      <c r="N55" s="508">
        <v>133.99857142857141</v>
      </c>
      <c r="O55" s="508">
        <v>100.34833333333331</v>
      </c>
      <c r="P55" s="508">
        <v>81.717083333333335</v>
      </c>
      <c r="Q55" s="508">
        <v>95.318928571428572</v>
      </c>
      <c r="R55" s="496">
        <f t="shared" si="3"/>
        <v>111.35822549019606</v>
      </c>
      <c r="S55" s="508">
        <v>157.7685490196078</v>
      </c>
      <c r="T55" s="508">
        <v>100.79988235294115</v>
      </c>
      <c r="U55" s="508">
        <v>83.808039215686293</v>
      </c>
      <c r="V55" s="508">
        <v>103.05643137254903</v>
      </c>
      <c r="W55" s="485">
        <v>1900</v>
      </c>
      <c r="X55" s="488">
        <v>2100</v>
      </c>
      <c r="Y55" s="155">
        <f>[4]constantes!$B$12</f>
        <v>0</v>
      </c>
      <c r="Z55" s="497">
        <v>318</v>
      </c>
      <c r="AA55" s="155"/>
      <c r="AB55" s="155"/>
    </row>
    <row r="56" spans="1:28">
      <c r="A56" s="488">
        <v>1004</v>
      </c>
      <c r="B56" s="485">
        <v>6</v>
      </c>
      <c r="C56" s="155" t="s">
        <v>2039</v>
      </c>
      <c r="D56" s="155"/>
      <c r="E56" s="155"/>
      <c r="F56" s="155"/>
      <c r="G56" s="155"/>
      <c r="H56" s="485" t="s">
        <v>152</v>
      </c>
      <c r="I56" s="485">
        <v>1</v>
      </c>
      <c r="J56" s="492">
        <v>1312</v>
      </c>
      <c r="K56" s="494">
        <v>2.5329999923706055E-2</v>
      </c>
      <c r="L56" s="494">
        <v>8.0909996032714843E-2</v>
      </c>
      <c r="M56" s="495">
        <f t="shared" si="2"/>
        <v>591.66244047619045</v>
      </c>
      <c r="N56" s="508">
        <v>694.7061904761905</v>
      </c>
      <c r="O56" s="508">
        <v>527.24755952380951</v>
      </c>
      <c r="P56" s="508">
        <v>566.65583333333336</v>
      </c>
      <c r="Q56" s="508">
        <v>578.04017857142856</v>
      </c>
      <c r="R56" s="496">
        <f t="shared" si="3"/>
        <v>640.22281372549048</v>
      </c>
      <c r="S56" s="508">
        <v>756.89203921568696</v>
      </c>
      <c r="T56" s="508">
        <v>571.4466666666666</v>
      </c>
      <c r="U56" s="508">
        <v>628.59654901960801</v>
      </c>
      <c r="V56" s="508">
        <v>603.95600000000002</v>
      </c>
      <c r="W56" s="485">
        <v>1900</v>
      </c>
      <c r="X56" s="488">
        <v>2100</v>
      </c>
      <c r="Y56" s="155">
        <f>[4]constantes!$B$12</f>
        <v>0</v>
      </c>
      <c r="Z56" s="497">
        <v>318</v>
      </c>
      <c r="AA56" s="155"/>
      <c r="AB56" s="155"/>
    </row>
    <row r="57" spans="1:28">
      <c r="A57" s="488">
        <v>1092</v>
      </c>
      <c r="B57" s="485">
        <v>74</v>
      </c>
      <c r="C57" s="155" t="s">
        <v>2040</v>
      </c>
      <c r="D57" s="155"/>
      <c r="E57" s="155"/>
      <c r="F57" s="155"/>
      <c r="G57" s="155"/>
      <c r="H57" s="485" t="s">
        <v>153</v>
      </c>
      <c r="I57" s="485">
        <v>2</v>
      </c>
      <c r="J57" s="492">
        <v>1676</v>
      </c>
      <c r="K57" s="494">
        <v>2.9170000553131105E-2</v>
      </c>
      <c r="L57" s="494">
        <v>0.12121999740600586</v>
      </c>
      <c r="M57" s="495">
        <f t="shared" si="2"/>
        <v>592.94242559523809</v>
      </c>
      <c r="N57" s="508">
        <v>478.66190476190474</v>
      </c>
      <c r="O57" s="508">
        <v>524.28505952380954</v>
      </c>
      <c r="P57" s="508">
        <v>680.58208333333334</v>
      </c>
      <c r="Q57" s="508">
        <v>688.24065476190481</v>
      </c>
      <c r="R57" s="496">
        <f t="shared" si="3"/>
        <v>712.11798039215694</v>
      </c>
      <c r="S57" s="508">
        <v>649.47325490196079</v>
      </c>
      <c r="T57" s="508">
        <v>622.00113725490189</v>
      </c>
      <c r="U57" s="508">
        <v>808.67105882352962</v>
      </c>
      <c r="V57" s="508">
        <v>768.32647058823534</v>
      </c>
      <c r="W57" s="485">
        <v>1900</v>
      </c>
      <c r="X57" s="488">
        <v>2100</v>
      </c>
      <c r="Y57" s="155">
        <f>[4]constantes!$B$12</f>
        <v>0</v>
      </c>
      <c r="Z57" s="497">
        <v>318</v>
      </c>
      <c r="AA57" s="155"/>
      <c r="AB57" s="155"/>
    </row>
    <row r="58" spans="1:28">
      <c r="A58" s="488">
        <v>1115</v>
      </c>
      <c r="B58" s="485">
        <v>115</v>
      </c>
      <c r="C58" s="155" t="s">
        <v>2041</v>
      </c>
      <c r="D58" s="155"/>
      <c r="E58" s="155"/>
      <c r="F58" s="155"/>
      <c r="G58" s="155"/>
      <c r="H58" s="485" t="s">
        <v>153</v>
      </c>
      <c r="I58" s="485">
        <v>2</v>
      </c>
      <c r="J58" s="492">
        <v>260</v>
      </c>
      <c r="K58" s="494">
        <v>2.5329999923706055E-2</v>
      </c>
      <c r="L58" s="494">
        <v>8.0909996032714843E-2</v>
      </c>
      <c r="M58" s="495">
        <f t="shared" si="2"/>
        <v>99.57034226190477</v>
      </c>
      <c r="N58" s="508">
        <v>83.800952380952381</v>
      </c>
      <c r="O58" s="508">
        <v>84.466130952380965</v>
      </c>
      <c r="P58" s="508">
        <v>124.98541666666669</v>
      </c>
      <c r="Q58" s="508">
        <v>105.02886904761904</v>
      </c>
      <c r="R58" s="496">
        <f t="shared" si="3"/>
        <v>119.22089215686275</v>
      </c>
      <c r="S58" s="508">
        <v>122.80474509803923</v>
      </c>
      <c r="T58" s="508">
        <v>103.43176470588236</v>
      </c>
      <c r="U58" s="508">
        <v>135.3038039215686</v>
      </c>
      <c r="V58" s="508">
        <v>115.34325490196079</v>
      </c>
      <c r="W58" s="485">
        <v>1900</v>
      </c>
      <c r="X58" s="488">
        <v>2100</v>
      </c>
      <c r="Y58" s="155">
        <f>[4]constantes!$B$12</f>
        <v>0</v>
      </c>
      <c r="Z58" s="497">
        <v>318</v>
      </c>
      <c r="AA58" s="155"/>
      <c r="AB58" s="155"/>
    </row>
    <row r="59" spans="1:28">
      <c r="A59" s="488">
        <v>1135</v>
      </c>
      <c r="B59" s="485">
        <v>89</v>
      </c>
      <c r="C59" s="155" t="s">
        <v>2042</v>
      </c>
      <c r="D59" s="155" t="s">
        <v>2043</v>
      </c>
      <c r="E59" s="155"/>
      <c r="F59" s="155"/>
      <c r="G59" s="155"/>
      <c r="H59" s="488" t="s">
        <v>1991</v>
      </c>
      <c r="I59" s="488">
        <v>2</v>
      </c>
      <c r="J59" s="492">
        <v>189</v>
      </c>
      <c r="K59" s="494">
        <v>2.5329999923706055E-2</v>
      </c>
      <c r="L59" s="494">
        <v>8.0909996032714843E-2</v>
      </c>
      <c r="M59" s="495">
        <f t="shared" si="2"/>
        <v>77.833467261904758</v>
      </c>
      <c r="N59" s="508">
        <v>58.21857142857143</v>
      </c>
      <c r="O59" s="508">
        <v>69.580952380952382</v>
      </c>
      <c r="P59" s="508">
        <v>94.987499999999997</v>
      </c>
      <c r="Q59" s="508">
        <v>88.54684523809523</v>
      </c>
      <c r="R59" s="496">
        <f t="shared" si="3"/>
        <v>90.359754901960756</v>
      </c>
      <c r="S59" s="508">
        <v>76.395960784313715</v>
      </c>
      <c r="T59" s="508">
        <v>78.385254901960778</v>
      </c>
      <c r="U59" s="508">
        <v>110.47439215686269</v>
      </c>
      <c r="V59" s="508">
        <v>96.183411764705852</v>
      </c>
      <c r="W59" s="485">
        <v>1900</v>
      </c>
      <c r="X59" s="488">
        <v>2100</v>
      </c>
      <c r="Y59" s="155">
        <f>[4]constantes!$B$12</f>
        <v>0</v>
      </c>
      <c r="Z59" s="497">
        <v>318</v>
      </c>
      <c r="AA59" s="155"/>
      <c r="AB59" s="155"/>
    </row>
    <row r="60" spans="1:28">
      <c r="A60" s="488">
        <v>1067</v>
      </c>
      <c r="B60" s="485">
        <v>196</v>
      </c>
      <c r="C60" s="155" t="s">
        <v>2044</v>
      </c>
      <c r="D60" s="155"/>
      <c r="E60" s="155"/>
      <c r="F60" s="155"/>
      <c r="G60" s="155"/>
      <c r="H60" s="485" t="s">
        <v>160</v>
      </c>
      <c r="I60" s="485">
        <v>1</v>
      </c>
      <c r="J60" s="492">
        <v>120</v>
      </c>
      <c r="K60" s="494">
        <v>1.6720000505447388E-2</v>
      </c>
      <c r="L60" s="494">
        <v>5.4029998779296873E-2</v>
      </c>
      <c r="M60" s="495">
        <f t="shared" si="2"/>
        <v>42.40159226190476</v>
      </c>
      <c r="N60" s="508">
        <v>48.706190476190478</v>
      </c>
      <c r="O60" s="508">
        <v>43.818750000000001</v>
      </c>
      <c r="P60" s="508">
        <v>37.961666666666666</v>
      </c>
      <c r="Q60" s="508">
        <v>39.119761904761901</v>
      </c>
      <c r="R60" s="496">
        <f t="shared" si="3"/>
        <v>42.486999999999995</v>
      </c>
      <c r="S60" s="508">
        <v>48.329176470588216</v>
      </c>
      <c r="T60" s="508">
        <v>43.831333333333355</v>
      </c>
      <c r="U60" s="508">
        <v>37.685411764705876</v>
      </c>
      <c r="V60" s="508">
        <v>40.102078431372554</v>
      </c>
      <c r="W60" s="485">
        <v>1900</v>
      </c>
      <c r="X60" s="488">
        <v>2100</v>
      </c>
      <c r="Y60" s="155">
        <f>[4]constantes!$B$12</f>
        <v>0</v>
      </c>
      <c r="Z60" s="497">
        <v>318</v>
      </c>
      <c r="AA60" s="155"/>
      <c r="AB60" s="155"/>
    </row>
    <row r="61" spans="1:28">
      <c r="A61" s="488">
        <v>1064</v>
      </c>
      <c r="B61" s="485">
        <v>192</v>
      </c>
      <c r="C61" s="155" t="s">
        <v>2045</v>
      </c>
      <c r="D61" s="155"/>
      <c r="E61" s="155"/>
      <c r="F61" s="155"/>
      <c r="G61" s="155"/>
      <c r="H61" s="485" t="s">
        <v>152</v>
      </c>
      <c r="I61" s="485">
        <v>1</v>
      </c>
      <c r="J61" s="492">
        <v>140</v>
      </c>
      <c r="K61" s="494">
        <v>1.6720000505447388E-2</v>
      </c>
      <c r="L61" s="494">
        <v>5.4029998779296873E-2</v>
      </c>
      <c r="M61" s="495">
        <f t="shared" si="2"/>
        <v>68.338601190476183</v>
      </c>
      <c r="N61" s="508">
        <v>90.583809523809521</v>
      </c>
      <c r="O61" s="508">
        <v>65.921785714285718</v>
      </c>
      <c r="P61" s="508">
        <v>44.951249999999995</v>
      </c>
      <c r="Q61" s="508">
        <v>71.897559523809505</v>
      </c>
      <c r="R61" s="496">
        <f t="shared" si="3"/>
        <v>65.975411764705882</v>
      </c>
      <c r="S61" s="508">
        <v>93.003529411764688</v>
      </c>
      <c r="T61" s="508">
        <v>58.993490196078447</v>
      </c>
      <c r="U61" s="508">
        <v>38.700823529411785</v>
      </c>
      <c r="V61" s="508">
        <v>73.203803921568621</v>
      </c>
      <c r="W61" s="485">
        <v>1900</v>
      </c>
      <c r="X61" s="488">
        <v>2100</v>
      </c>
      <c r="Y61" s="155">
        <f>[4]constantes!$B$12</f>
        <v>0</v>
      </c>
      <c r="Z61" s="497">
        <v>318</v>
      </c>
      <c r="AA61" s="155"/>
      <c r="AB61" s="155"/>
    </row>
    <row r="62" spans="1:28">
      <c r="A62" s="488">
        <v>1043</v>
      </c>
      <c r="B62" s="485">
        <v>119</v>
      </c>
      <c r="C62" s="155" t="s">
        <v>2046</v>
      </c>
      <c r="D62" s="155"/>
      <c r="E62" s="155"/>
      <c r="F62" s="155"/>
      <c r="G62" s="155"/>
      <c r="H62" s="485" t="s">
        <v>148</v>
      </c>
      <c r="I62" s="485">
        <v>1</v>
      </c>
      <c r="J62" s="492">
        <v>889</v>
      </c>
      <c r="K62" s="494">
        <v>2.4600000381469728E-2</v>
      </c>
      <c r="L62" s="494">
        <v>7.8639998435974121E-2</v>
      </c>
      <c r="M62" s="495">
        <f t="shared" si="2"/>
        <v>104.91242559523809</v>
      </c>
      <c r="N62" s="508">
        <v>59.709523809523809</v>
      </c>
      <c r="O62" s="508">
        <v>49.835000000000001</v>
      </c>
      <c r="P62" s="508">
        <v>181.98958333333334</v>
      </c>
      <c r="Q62" s="508">
        <v>128.11559523809521</v>
      </c>
      <c r="R62" s="496">
        <f t="shared" si="3"/>
        <v>129.35938235294117</v>
      </c>
      <c r="S62" s="508">
        <v>89.392980392156872</v>
      </c>
      <c r="T62" s="508">
        <v>74.437607843137243</v>
      </c>
      <c r="U62" s="508">
        <v>211.25803921568627</v>
      </c>
      <c r="V62" s="508">
        <v>142.34890196078433</v>
      </c>
      <c r="W62" s="485">
        <v>1900</v>
      </c>
      <c r="X62" s="488">
        <v>2100</v>
      </c>
      <c r="Y62" s="155">
        <f>[4]constantes!$B$12</f>
        <v>0</v>
      </c>
      <c r="Z62" s="497">
        <v>318</v>
      </c>
      <c r="AA62" s="155"/>
      <c r="AB62" s="155"/>
    </row>
    <row r="63" spans="1:28">
      <c r="A63" s="488">
        <v>1028</v>
      </c>
      <c r="B63" s="485">
        <v>39</v>
      </c>
      <c r="C63" s="155" t="s">
        <v>2047</v>
      </c>
      <c r="D63" s="155"/>
      <c r="E63" s="155"/>
      <c r="F63" s="155"/>
      <c r="G63" s="155"/>
      <c r="H63" s="485" t="s">
        <v>148</v>
      </c>
      <c r="I63" s="485">
        <v>1</v>
      </c>
      <c r="J63" s="492">
        <v>131.39999999999998</v>
      </c>
      <c r="K63" s="494">
        <v>1.6720000505447388E-2</v>
      </c>
      <c r="L63" s="494">
        <v>5.4029998779296873E-2</v>
      </c>
      <c r="M63" s="495">
        <f t="shared" si="2"/>
        <v>64.232306547619046</v>
      </c>
      <c r="N63" s="508">
        <v>93.167619047619041</v>
      </c>
      <c r="O63" s="508">
        <v>61.345714285714287</v>
      </c>
      <c r="P63" s="508">
        <v>47.901666666666671</v>
      </c>
      <c r="Q63" s="508">
        <v>54.514226190476194</v>
      </c>
      <c r="R63" s="496">
        <f t="shared" si="3"/>
        <v>74.658068627450987</v>
      </c>
      <c r="S63" s="508">
        <v>103.56333333333339</v>
      </c>
      <c r="T63" s="508">
        <v>68.881411764705888</v>
      </c>
      <c r="U63" s="508">
        <v>53.503372549019595</v>
      </c>
      <c r="V63" s="508">
        <v>72.684156862745098</v>
      </c>
      <c r="W63" s="485">
        <v>1900</v>
      </c>
      <c r="X63" s="488">
        <v>2100</v>
      </c>
      <c r="Y63" s="155">
        <f>[4]constantes!$B$12</f>
        <v>0</v>
      </c>
      <c r="Z63" s="497">
        <v>318</v>
      </c>
      <c r="AA63" s="155"/>
      <c r="AB63" s="155"/>
    </row>
    <row r="64" spans="1:28">
      <c r="A64" s="488">
        <v>1008</v>
      </c>
      <c r="B64" s="485">
        <v>10</v>
      </c>
      <c r="C64" s="155" t="s">
        <v>2048</v>
      </c>
      <c r="D64" s="155"/>
      <c r="E64" s="155"/>
      <c r="F64" s="155"/>
      <c r="G64" s="155"/>
      <c r="H64" s="485" t="s">
        <v>152</v>
      </c>
      <c r="I64" s="485">
        <v>1</v>
      </c>
      <c r="J64" s="492">
        <v>210</v>
      </c>
      <c r="K64" s="494">
        <v>1.6720000505447388E-2</v>
      </c>
      <c r="L64" s="494">
        <v>5.4029998779296873E-2</v>
      </c>
      <c r="M64" s="495">
        <f t="shared" si="2"/>
        <v>136.6638988095238</v>
      </c>
      <c r="N64" s="508">
        <v>157.04238095238097</v>
      </c>
      <c r="O64" s="508">
        <v>121.72047619047619</v>
      </c>
      <c r="P64" s="508">
        <v>132.62833333333333</v>
      </c>
      <c r="Q64" s="508">
        <v>135.26440476190476</v>
      </c>
      <c r="R64" s="496">
        <f t="shared" si="3"/>
        <v>140.13155882352942</v>
      </c>
      <c r="S64" s="508">
        <v>165.39062745098053</v>
      </c>
      <c r="T64" s="508">
        <v>127.56172549019607</v>
      </c>
      <c r="U64" s="508">
        <v>136.36094117647056</v>
      </c>
      <c r="V64" s="508">
        <v>131.21294117647057</v>
      </c>
      <c r="W64" s="485">
        <v>1900</v>
      </c>
      <c r="X64" s="488">
        <v>2100</v>
      </c>
      <c r="Y64" s="155">
        <f>[4]constantes!$B$12</f>
        <v>0</v>
      </c>
      <c r="Z64" s="497">
        <v>318</v>
      </c>
      <c r="AA64" s="155"/>
      <c r="AB64" s="155"/>
    </row>
    <row r="65" spans="1:28">
      <c r="A65" s="488">
        <v>1050</v>
      </c>
      <c r="B65" s="485">
        <v>130</v>
      </c>
      <c r="C65" s="155" t="s">
        <v>2049</v>
      </c>
      <c r="D65" s="155"/>
      <c r="E65" s="155"/>
      <c r="F65" s="155"/>
      <c r="G65" s="155"/>
      <c r="H65" s="485" t="s">
        <v>152</v>
      </c>
      <c r="I65" s="485">
        <v>1</v>
      </c>
      <c r="J65" s="492">
        <v>187.16900000000001</v>
      </c>
      <c r="K65" s="494">
        <v>1.8650000095367433E-2</v>
      </c>
      <c r="L65" s="494">
        <v>5.828999996185303E-2</v>
      </c>
      <c r="M65" s="495">
        <f t="shared" si="2"/>
        <v>90.094806547619058</v>
      </c>
      <c r="N65" s="508">
        <v>130.19619047619048</v>
      </c>
      <c r="O65" s="508">
        <v>93.065773809523819</v>
      </c>
      <c r="P65" s="508">
        <v>51.419583333333343</v>
      </c>
      <c r="Q65" s="508">
        <v>85.697678571428568</v>
      </c>
      <c r="R65" s="496">
        <f t="shared" si="3"/>
        <v>97.70416666666668</v>
      </c>
      <c r="S65" s="508">
        <v>148.79294117647069</v>
      </c>
      <c r="T65" s="508">
        <v>93.850274509803924</v>
      </c>
      <c r="U65" s="508">
        <v>53.707019607843137</v>
      </c>
      <c r="V65" s="508">
        <v>94.466431372548982</v>
      </c>
      <c r="W65" s="485">
        <v>1900</v>
      </c>
      <c r="X65" s="488">
        <v>2100</v>
      </c>
      <c r="Y65" s="155">
        <f>[4]constantes!$B$12</f>
        <v>0</v>
      </c>
      <c r="Z65" s="497">
        <v>318</v>
      </c>
      <c r="AA65" s="155"/>
      <c r="AB65" s="155"/>
    </row>
    <row r="66" spans="1:28">
      <c r="A66" s="488">
        <v>1031</v>
      </c>
      <c r="B66" s="485">
        <v>44</v>
      </c>
      <c r="C66" s="155" t="s">
        <v>2050</v>
      </c>
      <c r="D66" s="155"/>
      <c r="E66" s="155"/>
      <c r="F66" s="155"/>
      <c r="G66" s="155"/>
      <c r="H66" s="485" t="s">
        <v>148</v>
      </c>
      <c r="I66" s="485">
        <v>1</v>
      </c>
      <c r="J66" s="492">
        <v>4251.5</v>
      </c>
      <c r="K66" s="494">
        <v>2.5329999923706055E-2</v>
      </c>
      <c r="L66" s="494">
        <v>8.0909996032714843E-2</v>
      </c>
      <c r="M66" s="495">
        <f t="shared" ref="M66:M97" si="4">AVERAGE(N66:Q66)</f>
        <v>1843.0313839285714</v>
      </c>
      <c r="N66" s="508">
        <v>2238.5819047619048</v>
      </c>
      <c r="O66" s="508">
        <v>1665.718988095238</v>
      </c>
      <c r="P66" s="508">
        <v>1728.0112499999998</v>
      </c>
      <c r="Q66" s="508">
        <v>1739.8133928571431</v>
      </c>
      <c r="R66" s="496">
        <f t="shared" ref="R66:R97" si="5">AVERAGE(S66:V66)</f>
        <v>2168.7701176470587</v>
      </c>
      <c r="S66" s="508">
        <v>2945.0959999999991</v>
      </c>
      <c r="T66" s="508">
        <v>2039.1219607843141</v>
      </c>
      <c r="U66" s="508">
        <v>1778.6177254901961</v>
      </c>
      <c r="V66" s="508">
        <v>1912.2447843137252</v>
      </c>
      <c r="W66" s="485">
        <v>1900</v>
      </c>
      <c r="X66" s="488">
        <v>2100</v>
      </c>
      <c r="Y66" s="155">
        <f>[4]constantes!$B$12</f>
        <v>0</v>
      </c>
      <c r="Z66" s="497">
        <v>318</v>
      </c>
      <c r="AA66" s="155"/>
      <c r="AB66" s="155"/>
    </row>
    <row r="67" spans="1:28">
      <c r="A67" s="488">
        <v>1060</v>
      </c>
      <c r="B67" s="485">
        <v>148</v>
      </c>
      <c r="C67" s="155" t="s">
        <v>2051</v>
      </c>
      <c r="D67" s="155"/>
      <c r="E67" s="155"/>
      <c r="F67" s="155"/>
      <c r="G67" s="155"/>
      <c r="H67" s="485" t="s">
        <v>152</v>
      </c>
      <c r="I67" s="485">
        <v>1</v>
      </c>
      <c r="J67" s="492">
        <v>399</v>
      </c>
      <c r="K67" s="494">
        <v>2.5329999923706055E-2</v>
      </c>
      <c r="L67" s="494">
        <v>8.0909996032714843E-2</v>
      </c>
      <c r="M67" s="495">
        <f t="shared" si="4"/>
        <v>187.38827380952381</v>
      </c>
      <c r="N67" s="508">
        <v>76.592857142857142</v>
      </c>
      <c r="O67" s="508">
        <v>90.218214285714282</v>
      </c>
      <c r="P67" s="508">
        <v>322.70458333333335</v>
      </c>
      <c r="Q67" s="508">
        <v>260.03744047619051</v>
      </c>
      <c r="R67" s="496">
        <f t="shared" si="5"/>
        <v>179.64358823529415</v>
      </c>
      <c r="S67" s="508">
        <v>159.69827450980401</v>
      </c>
      <c r="T67" s="508">
        <v>106.99803921568629</v>
      </c>
      <c r="U67" s="508">
        <v>248.80411764705886</v>
      </c>
      <c r="V67" s="508">
        <v>203.07392156862741</v>
      </c>
      <c r="W67" s="485">
        <v>1900</v>
      </c>
      <c r="X67" s="488">
        <v>2100</v>
      </c>
      <c r="Y67" s="155">
        <f>[4]constantes!$B$12</f>
        <v>0</v>
      </c>
      <c r="Z67" s="497">
        <v>318</v>
      </c>
      <c r="AA67" s="155"/>
      <c r="AB67" s="155"/>
    </row>
    <row r="68" spans="1:28" ht="12" customHeight="1">
      <c r="A68" s="488">
        <v>1101</v>
      </c>
      <c r="B68" s="485">
        <v>92</v>
      </c>
      <c r="C68" s="155" t="s">
        <v>2052</v>
      </c>
      <c r="D68" s="155"/>
      <c r="E68" s="155"/>
      <c r="F68" s="155"/>
      <c r="G68" s="155"/>
      <c r="H68" s="485" t="s">
        <v>151</v>
      </c>
      <c r="I68" s="485">
        <v>2</v>
      </c>
      <c r="J68" s="492">
        <v>1450</v>
      </c>
      <c r="K68" s="494">
        <v>2.9170000553131105E-2</v>
      </c>
      <c r="L68" s="494">
        <v>0.12121999740600586</v>
      </c>
      <c r="M68" s="495">
        <f t="shared" si="4"/>
        <v>746.6543154761905</v>
      </c>
      <c r="N68" s="508">
        <v>442.48</v>
      </c>
      <c r="O68" s="508">
        <v>656.75928571428562</v>
      </c>
      <c r="P68" s="508">
        <v>1026.8970833333333</v>
      </c>
      <c r="Q68" s="508">
        <v>860.48089285714286</v>
      </c>
      <c r="R68" s="496">
        <f t="shared" si="5"/>
        <v>796.0990392156865</v>
      </c>
      <c r="S68" s="508">
        <v>582.39788235294134</v>
      </c>
      <c r="T68" s="508">
        <v>704.5930196078433</v>
      </c>
      <c r="U68" s="508">
        <v>1049.5474509803923</v>
      </c>
      <c r="V68" s="508">
        <v>847.85780392156903</v>
      </c>
      <c r="W68" s="485">
        <v>1900</v>
      </c>
      <c r="X68" s="488">
        <v>2100</v>
      </c>
      <c r="Y68" s="155">
        <f>[4]constantes!$B$12</f>
        <v>0</v>
      </c>
      <c r="Z68" s="497">
        <v>318</v>
      </c>
      <c r="AA68" s="155"/>
      <c r="AB68" s="155"/>
    </row>
    <row r="69" spans="1:28">
      <c r="A69" s="488">
        <v>1129</v>
      </c>
      <c r="B69" s="485">
        <v>66</v>
      </c>
      <c r="C69" s="155" t="s">
        <v>2053</v>
      </c>
      <c r="D69" s="155"/>
      <c r="E69" s="155"/>
      <c r="F69" s="155"/>
      <c r="G69" s="155"/>
      <c r="H69" s="485" t="s">
        <v>153</v>
      </c>
      <c r="I69" s="485">
        <v>5</v>
      </c>
      <c r="J69" s="492">
        <v>14000</v>
      </c>
      <c r="K69" s="494">
        <v>0.06</v>
      </c>
      <c r="L69" s="494">
        <v>0.1</v>
      </c>
      <c r="M69" s="495">
        <f t="shared" si="4"/>
        <v>7280.4463244047629</v>
      </c>
      <c r="N69" s="508">
        <v>7801.7042857142869</v>
      </c>
      <c r="O69" s="508">
        <v>7273.9891666666663</v>
      </c>
      <c r="P69" s="508">
        <v>6993.1337500000009</v>
      </c>
      <c r="Q69" s="508">
        <v>7052.9580952380957</v>
      </c>
      <c r="R69" s="496">
        <f t="shared" si="5"/>
        <v>9272.0776078431372</v>
      </c>
      <c r="S69" s="508">
        <v>10522.452980392156</v>
      </c>
      <c r="T69" s="508">
        <v>9132.3163529411777</v>
      </c>
      <c r="U69" s="508">
        <v>8432.1894901960823</v>
      </c>
      <c r="V69" s="508">
        <v>9001.3516078431367</v>
      </c>
      <c r="W69" s="485">
        <v>1900</v>
      </c>
      <c r="X69" s="488">
        <v>2100</v>
      </c>
      <c r="Y69" s="155">
        <f>[4]constantes!$B$12</f>
        <v>0</v>
      </c>
      <c r="Z69" s="497">
        <v>318</v>
      </c>
      <c r="AA69" s="155"/>
      <c r="AB69" s="155"/>
    </row>
    <row r="70" spans="1:28">
      <c r="A70" s="487">
        <v>1111</v>
      </c>
      <c r="B70" s="486">
        <v>186</v>
      </c>
      <c r="C70" s="155" t="s">
        <v>2054</v>
      </c>
      <c r="D70" s="155"/>
      <c r="E70" s="155"/>
      <c r="F70" s="155"/>
      <c r="G70" s="155"/>
      <c r="H70" s="485" t="s">
        <v>284</v>
      </c>
      <c r="I70" s="485">
        <v>1</v>
      </c>
      <c r="J70" s="492">
        <v>150</v>
      </c>
      <c r="K70" s="494">
        <v>2.5329999923706055E-2</v>
      </c>
      <c r="L70" s="494">
        <v>8.0909996032714843E-2</v>
      </c>
      <c r="M70" s="495">
        <f t="shared" si="4"/>
        <v>84.04050595238094</v>
      </c>
      <c r="N70" s="508">
        <v>119.0590476190476</v>
      </c>
      <c r="O70" s="508">
        <v>87.951130952380936</v>
      </c>
      <c r="P70" s="508">
        <v>44.603750000000012</v>
      </c>
      <c r="Q70" s="508">
        <v>84.548095238095229</v>
      </c>
      <c r="R70" s="496">
        <f t="shared" si="5"/>
        <v>89.741617647058732</v>
      </c>
      <c r="S70" s="508">
        <v>131.16631372549</v>
      </c>
      <c r="T70" s="508">
        <v>89.784588235294066</v>
      </c>
      <c r="U70" s="508">
        <v>47.079137254901951</v>
      </c>
      <c r="V70" s="508">
        <v>90.936431372548967</v>
      </c>
      <c r="W70" s="485">
        <v>2019</v>
      </c>
      <c r="X70" s="488">
        <v>2100</v>
      </c>
      <c r="Y70" s="155">
        <f>[4]constantes!$B$12</f>
        <v>0</v>
      </c>
      <c r="Z70" s="497">
        <v>318</v>
      </c>
      <c r="AA70" s="155"/>
      <c r="AB70" s="155"/>
    </row>
    <row r="71" spans="1:28">
      <c r="A71" s="488">
        <v>1121</v>
      </c>
      <c r="B71" s="485">
        <v>172</v>
      </c>
      <c r="C71" s="155" t="s">
        <v>2055</v>
      </c>
      <c r="D71" s="155"/>
      <c r="E71" s="155"/>
      <c r="F71" s="155"/>
      <c r="G71" s="155"/>
      <c r="H71" s="485" t="s">
        <v>154</v>
      </c>
      <c r="I71" s="485">
        <v>3</v>
      </c>
      <c r="J71" s="492">
        <v>1479.6</v>
      </c>
      <c r="K71" s="494">
        <v>2.9170000553131105E-2</v>
      </c>
      <c r="L71" s="494">
        <v>0.12121999740600586</v>
      </c>
      <c r="M71" s="495">
        <f t="shared" si="4"/>
        <v>793.76535714285706</v>
      </c>
      <c r="N71" s="508">
        <v>620.69285714285718</v>
      </c>
      <c r="O71" s="508">
        <v>779.79988095238093</v>
      </c>
      <c r="P71" s="508">
        <v>1055.2020833333333</v>
      </c>
      <c r="Q71" s="508">
        <v>719.36660714285711</v>
      </c>
      <c r="R71" s="496">
        <f t="shared" si="5"/>
        <v>762.64038235294129</v>
      </c>
      <c r="S71" s="508">
        <v>773.10937254901967</v>
      </c>
      <c r="T71" s="508">
        <v>772.52733333333356</v>
      </c>
      <c r="U71" s="508">
        <v>872.92399999999998</v>
      </c>
      <c r="V71" s="508">
        <v>632.00082352941183</v>
      </c>
      <c r="W71" s="485">
        <v>1900</v>
      </c>
      <c r="X71" s="488">
        <v>2100</v>
      </c>
      <c r="Y71" s="155">
        <f>[4]constantes!$B$12</f>
        <v>0</v>
      </c>
      <c r="Z71" s="497">
        <v>318</v>
      </c>
      <c r="AA71" s="155"/>
      <c r="AB71" s="155"/>
    </row>
    <row r="72" spans="1:28">
      <c r="A72" s="488">
        <v>1118</v>
      </c>
      <c r="B72" s="485">
        <v>154</v>
      </c>
      <c r="C72" s="155" t="s">
        <v>2056</v>
      </c>
      <c r="D72" s="155"/>
      <c r="E72" s="155"/>
      <c r="F72" s="155"/>
      <c r="G72" s="155"/>
      <c r="H72" s="485" t="s">
        <v>154</v>
      </c>
      <c r="I72" s="485">
        <v>3</v>
      </c>
      <c r="J72" s="492">
        <v>462.01099999999997</v>
      </c>
      <c r="K72" s="494">
        <v>2.5329999923706055E-2</v>
      </c>
      <c r="L72" s="494">
        <v>8.0909996032714843E-2</v>
      </c>
      <c r="M72" s="495">
        <f t="shared" si="4"/>
        <v>221.18915178571427</v>
      </c>
      <c r="N72" s="508">
        <v>165.08190476190478</v>
      </c>
      <c r="O72" s="508">
        <v>129.52940476190477</v>
      </c>
      <c r="P72" s="508">
        <v>273.34625</v>
      </c>
      <c r="Q72" s="508">
        <v>316.7990476190476</v>
      </c>
      <c r="R72" s="496">
        <f t="shared" si="5"/>
        <v>218.25328431372549</v>
      </c>
      <c r="S72" s="508">
        <v>258.30792156862748</v>
      </c>
      <c r="T72" s="508">
        <v>143.39145098039219</v>
      </c>
      <c r="U72" s="508">
        <v>210.1883921568627</v>
      </c>
      <c r="V72" s="508">
        <v>261.12537254901957</v>
      </c>
      <c r="W72" s="485">
        <v>1900</v>
      </c>
      <c r="X72" s="488">
        <v>2100</v>
      </c>
      <c r="Y72" s="155">
        <f>[4]constantes!$B$12</f>
        <v>0</v>
      </c>
      <c r="Z72" s="497">
        <v>318</v>
      </c>
      <c r="AA72" s="155"/>
      <c r="AB72" s="155"/>
    </row>
    <row r="73" spans="1:28">
      <c r="A73" s="488">
        <v>1113</v>
      </c>
      <c r="B73" s="485">
        <v>113</v>
      </c>
      <c r="C73" s="155" t="s">
        <v>2057</v>
      </c>
      <c r="D73" s="155"/>
      <c r="E73" s="155"/>
      <c r="F73" s="155"/>
      <c r="G73" s="155"/>
      <c r="H73" s="485" t="s">
        <v>151</v>
      </c>
      <c r="I73" s="485">
        <v>2</v>
      </c>
      <c r="J73" s="492">
        <v>500</v>
      </c>
      <c r="K73" s="494">
        <v>2.5329999923706055E-2</v>
      </c>
      <c r="L73" s="494">
        <v>8.0909996032714843E-2</v>
      </c>
      <c r="M73" s="495">
        <f t="shared" si="4"/>
        <v>168.99575892857141</v>
      </c>
      <c r="N73" s="508">
        <v>72.90523809523809</v>
      </c>
      <c r="O73" s="508">
        <v>125.88380952380953</v>
      </c>
      <c r="P73" s="508">
        <v>246.80541666666667</v>
      </c>
      <c r="Q73" s="508">
        <v>230.3885714285714</v>
      </c>
      <c r="R73" s="496">
        <f t="shared" si="5"/>
        <v>197.61921568627452</v>
      </c>
      <c r="S73" s="508">
        <v>110.74776470588233</v>
      </c>
      <c r="T73" s="508">
        <v>174.69552941176471</v>
      </c>
      <c r="U73" s="508">
        <v>279.75007843137251</v>
      </c>
      <c r="V73" s="508">
        <v>225.28349019607847</v>
      </c>
      <c r="W73" s="485">
        <v>1900</v>
      </c>
      <c r="X73" s="488">
        <v>2100</v>
      </c>
      <c r="Y73" s="155">
        <f>[4]constantes!$B$12</f>
        <v>0</v>
      </c>
      <c r="Z73" s="497">
        <v>318</v>
      </c>
      <c r="AA73" s="155"/>
      <c r="AB73" s="155"/>
    </row>
    <row r="74" spans="1:28">
      <c r="A74" s="488">
        <v>1082</v>
      </c>
      <c r="B74" s="485">
        <v>304</v>
      </c>
      <c r="C74" s="155" t="s">
        <v>2058</v>
      </c>
      <c r="D74" s="155"/>
      <c r="E74" s="155"/>
      <c r="F74" s="155"/>
      <c r="G74" s="155"/>
      <c r="H74" s="485" t="s">
        <v>160</v>
      </c>
      <c r="I74" s="485">
        <v>1</v>
      </c>
      <c r="J74" s="492">
        <v>60.8</v>
      </c>
      <c r="K74" s="494">
        <v>1.6720000505447388E-2</v>
      </c>
      <c r="L74" s="494">
        <v>5.4029998779296873E-2</v>
      </c>
      <c r="M74" s="495">
        <f t="shared" si="4"/>
        <v>42.424285714285709</v>
      </c>
      <c r="N74" s="508">
        <v>52.587142857142844</v>
      </c>
      <c r="O74" s="508">
        <v>44.648095238095237</v>
      </c>
      <c r="P74" s="508">
        <v>33.511249999999997</v>
      </c>
      <c r="Q74" s="508">
        <v>38.950654761904758</v>
      </c>
      <c r="R74" s="496">
        <f t="shared" si="5"/>
        <v>44.951637254901932</v>
      </c>
      <c r="S74" s="508">
        <v>52.044431372548956</v>
      </c>
      <c r="T74" s="508">
        <v>46.759450980392124</v>
      </c>
      <c r="U74" s="508">
        <v>36.607882352941182</v>
      </c>
      <c r="V74" s="508">
        <v>44.394784313725459</v>
      </c>
      <c r="W74" s="485">
        <v>1900</v>
      </c>
      <c r="X74" s="488">
        <v>2100</v>
      </c>
      <c r="Y74" s="155">
        <f>[4]constantes!$B$12</f>
        <v>0</v>
      </c>
      <c r="Z74" s="497">
        <v>318</v>
      </c>
      <c r="AA74" s="155"/>
      <c r="AB74" s="155"/>
    </row>
    <row r="75" spans="1:28">
      <c r="A75" s="488">
        <v>1083</v>
      </c>
      <c r="B75" s="485">
        <v>305</v>
      </c>
      <c r="C75" s="155" t="s">
        <v>2059</v>
      </c>
      <c r="D75" s="155"/>
      <c r="E75" s="155"/>
      <c r="F75" s="155"/>
      <c r="G75" s="155"/>
      <c r="H75" s="485" t="s">
        <v>160</v>
      </c>
      <c r="I75" s="485">
        <v>1</v>
      </c>
      <c r="J75" s="492">
        <v>96.57</v>
      </c>
      <c r="K75" s="494">
        <v>1.6720000505447388E-2</v>
      </c>
      <c r="L75" s="494">
        <v>5.4029998779296873E-2</v>
      </c>
      <c r="M75" s="495">
        <f t="shared" si="4"/>
        <v>67.484241071428556</v>
      </c>
      <c r="N75" s="508">
        <v>81.013333333333321</v>
      </c>
      <c r="O75" s="508">
        <v>70.814345238095214</v>
      </c>
      <c r="P75" s="508">
        <v>54.776666666666664</v>
      </c>
      <c r="Q75" s="508">
        <v>63.33261904761904</v>
      </c>
      <c r="R75" s="496">
        <f t="shared" si="5"/>
        <v>71.020362745098012</v>
      </c>
      <c r="S75" s="508">
        <v>80.224941176470523</v>
      </c>
      <c r="T75" s="508">
        <v>73.68815686274506</v>
      </c>
      <c r="U75" s="508">
        <v>59.662117647058835</v>
      </c>
      <c r="V75" s="508">
        <v>70.506235294117616</v>
      </c>
      <c r="W75" s="485">
        <v>1900</v>
      </c>
      <c r="X75" s="488">
        <v>2100</v>
      </c>
      <c r="Y75" s="155">
        <f>[4]constantes!$B$12</f>
        <v>0</v>
      </c>
      <c r="Z75" s="497">
        <v>318</v>
      </c>
      <c r="AA75" s="155"/>
      <c r="AB75" s="155"/>
    </row>
    <row r="76" spans="1:28">
      <c r="A76" s="488">
        <v>1023</v>
      </c>
      <c r="B76" s="485">
        <v>31</v>
      </c>
      <c r="C76" s="155" t="s">
        <v>2060</v>
      </c>
      <c r="D76" s="155"/>
      <c r="E76" s="155"/>
      <c r="F76" s="155"/>
      <c r="G76" s="155"/>
      <c r="H76" s="485" t="s">
        <v>152</v>
      </c>
      <c r="I76" s="485">
        <v>1</v>
      </c>
      <c r="J76" s="492">
        <v>2082</v>
      </c>
      <c r="K76" s="494">
        <v>2.9170000553131105E-2</v>
      </c>
      <c r="L76" s="494">
        <v>0.12121999740600586</v>
      </c>
      <c r="M76" s="495">
        <f t="shared" si="4"/>
        <v>924.32473214285721</v>
      </c>
      <c r="N76" s="508">
        <v>924.60523809523818</v>
      </c>
      <c r="O76" s="508">
        <v>781.07095238095235</v>
      </c>
      <c r="P76" s="508">
        <v>1057.6483333333333</v>
      </c>
      <c r="Q76" s="508">
        <v>933.97440476190479</v>
      </c>
      <c r="R76" s="496">
        <f t="shared" si="5"/>
        <v>989.05003921568618</v>
      </c>
      <c r="S76" s="508">
        <v>1114.7019215686275</v>
      </c>
      <c r="T76" s="508">
        <v>911.8830588235295</v>
      </c>
      <c r="U76" s="508">
        <v>1040.9975294117646</v>
      </c>
      <c r="V76" s="508">
        <v>888.61764705882354</v>
      </c>
      <c r="W76" s="485">
        <v>1900</v>
      </c>
      <c r="X76" s="488">
        <v>2100</v>
      </c>
      <c r="Y76" s="155">
        <f>[4]constantes!$B$12</f>
        <v>0</v>
      </c>
      <c r="Z76" s="497">
        <v>318</v>
      </c>
      <c r="AA76" s="155"/>
      <c r="AB76" s="155"/>
    </row>
    <row r="77" spans="1:28">
      <c r="A77" s="488">
        <v>1002</v>
      </c>
      <c r="B77" s="485">
        <v>2</v>
      </c>
      <c r="C77" s="155" t="s">
        <v>2061</v>
      </c>
      <c r="D77" s="155"/>
      <c r="E77" s="155"/>
      <c r="F77" s="155"/>
      <c r="G77" s="155"/>
      <c r="H77" s="485" t="s">
        <v>152</v>
      </c>
      <c r="I77" s="485">
        <v>1</v>
      </c>
      <c r="J77" s="492">
        <v>52</v>
      </c>
      <c r="K77" s="494">
        <v>2.3329999446868897E-2</v>
      </c>
      <c r="L77" s="494">
        <v>6.8610000610351565E-2</v>
      </c>
      <c r="M77" s="495">
        <f t="shared" si="4"/>
        <v>28.731562500000003</v>
      </c>
      <c r="N77" s="508">
        <v>39.73952380952381</v>
      </c>
      <c r="O77" s="508">
        <v>25.451964285714286</v>
      </c>
      <c r="P77" s="508">
        <v>20.248750000000001</v>
      </c>
      <c r="Q77" s="508">
        <v>29.486011904761909</v>
      </c>
      <c r="R77" s="496">
        <f t="shared" si="5"/>
        <v>29.84742156862746</v>
      </c>
      <c r="S77" s="508">
        <v>42.097647058823561</v>
      </c>
      <c r="T77" s="508">
        <v>26.271254901960791</v>
      </c>
      <c r="U77" s="508">
        <v>21.703098039215689</v>
      </c>
      <c r="V77" s="508">
        <v>29.3176862745098</v>
      </c>
      <c r="W77" s="485">
        <v>1900</v>
      </c>
      <c r="X77" s="488">
        <v>2100</v>
      </c>
      <c r="Y77" s="155">
        <f>[4]constantes!$B$12</f>
        <v>0</v>
      </c>
      <c r="Z77" s="497">
        <v>318</v>
      </c>
      <c r="AA77" s="155"/>
      <c r="AB77" s="155"/>
    </row>
    <row r="78" spans="1:28">
      <c r="A78" s="488">
        <v>1112</v>
      </c>
      <c r="B78" s="485">
        <v>112</v>
      </c>
      <c r="C78" s="155" t="s">
        <v>2062</v>
      </c>
      <c r="D78" s="155"/>
      <c r="E78" s="155"/>
      <c r="F78" s="155"/>
      <c r="G78" s="155"/>
      <c r="H78" s="485" t="s">
        <v>151</v>
      </c>
      <c r="I78" s="485">
        <v>2</v>
      </c>
      <c r="J78" s="492">
        <v>180</v>
      </c>
      <c r="K78" s="494">
        <v>1.6720000505447388E-2</v>
      </c>
      <c r="L78" s="494">
        <v>5.4029998779296873E-2</v>
      </c>
      <c r="M78" s="495">
        <f t="shared" si="4"/>
        <v>109.23788690476189</v>
      </c>
      <c r="N78" s="508">
        <v>52.136666666666663</v>
      </c>
      <c r="O78" s="508">
        <v>75.590595238095247</v>
      </c>
      <c r="P78" s="508">
        <v>165.42833333333331</v>
      </c>
      <c r="Q78" s="508">
        <v>143.7959523809524</v>
      </c>
      <c r="R78" s="496">
        <f t="shared" si="5"/>
        <v>120.25260784313716</v>
      </c>
      <c r="S78" s="508">
        <v>79.822784313725492</v>
      </c>
      <c r="T78" s="508">
        <v>104.9407450980392</v>
      </c>
      <c r="U78" s="508">
        <v>162.92560784313699</v>
      </c>
      <c r="V78" s="508">
        <v>133.32129411764694</v>
      </c>
      <c r="W78" s="485">
        <v>1900</v>
      </c>
      <c r="X78" s="488">
        <v>2100</v>
      </c>
      <c r="Y78" s="155">
        <f>[4]constantes!$B$12</f>
        <v>0</v>
      </c>
      <c r="Z78" s="497">
        <v>318</v>
      </c>
      <c r="AA78" s="155"/>
      <c r="AB78" s="155"/>
    </row>
    <row r="79" spans="1:28">
      <c r="A79" s="488">
        <v>1007</v>
      </c>
      <c r="B79" s="485">
        <v>9</v>
      </c>
      <c r="C79" s="155" t="s">
        <v>2063</v>
      </c>
      <c r="D79" s="155"/>
      <c r="E79" s="155"/>
      <c r="F79" s="155"/>
      <c r="G79" s="155"/>
      <c r="H79" s="485" t="s">
        <v>148</v>
      </c>
      <c r="I79" s="485">
        <v>1</v>
      </c>
      <c r="J79" s="492">
        <v>424</v>
      </c>
      <c r="K79" s="494">
        <v>2.5329999923706055E-2</v>
      </c>
      <c r="L79" s="494">
        <v>8.0909996032714843E-2</v>
      </c>
      <c r="M79" s="495">
        <f t="shared" si="4"/>
        <v>345.80520833333333</v>
      </c>
      <c r="N79" s="508">
        <v>374.26571428571424</v>
      </c>
      <c r="O79" s="508">
        <v>301.97624999999999</v>
      </c>
      <c r="P79" s="508">
        <v>353.53791666666666</v>
      </c>
      <c r="Q79" s="508">
        <v>353.44095238095241</v>
      </c>
      <c r="R79" s="496">
        <f t="shared" si="5"/>
        <v>343.37045098039232</v>
      </c>
      <c r="S79" s="508">
        <v>358.91258823529438</v>
      </c>
      <c r="T79" s="508">
        <v>313.99690196078433</v>
      </c>
      <c r="U79" s="508">
        <v>361.96811764705905</v>
      </c>
      <c r="V79" s="508">
        <v>338.60419607843158</v>
      </c>
      <c r="W79" s="485">
        <v>1900</v>
      </c>
      <c r="X79" s="488">
        <v>2100</v>
      </c>
      <c r="Y79" s="155">
        <f>[4]constantes!$B$12</f>
        <v>0</v>
      </c>
      <c r="Z79" s="497">
        <v>318</v>
      </c>
      <c r="AA79" s="155"/>
      <c r="AB79" s="155"/>
    </row>
    <row r="80" spans="1:28">
      <c r="A80" s="488">
        <v>1044</v>
      </c>
      <c r="B80" s="485">
        <v>120</v>
      </c>
      <c r="C80" s="155" t="s">
        <v>2064</v>
      </c>
      <c r="D80" s="155"/>
      <c r="E80" s="155"/>
      <c r="F80" s="155"/>
      <c r="G80" s="155"/>
      <c r="H80" s="485" t="s">
        <v>148</v>
      </c>
      <c r="I80" s="485">
        <v>1</v>
      </c>
      <c r="J80" s="492">
        <v>27.6</v>
      </c>
      <c r="K80" s="494">
        <v>2.3329999446868897E-2</v>
      </c>
      <c r="L80" s="494">
        <v>6.8610000610351565E-2</v>
      </c>
      <c r="M80" s="495">
        <f t="shared" si="4"/>
        <v>14.476934523809524</v>
      </c>
      <c r="N80" s="508">
        <v>18.721428571428572</v>
      </c>
      <c r="O80" s="508">
        <v>13.690357142857144</v>
      </c>
      <c r="P80" s="508">
        <v>12.575416666666667</v>
      </c>
      <c r="Q80" s="508">
        <v>12.920535714285714</v>
      </c>
      <c r="R80" s="496">
        <f t="shared" si="5"/>
        <v>15.360343137254905</v>
      </c>
      <c r="S80" s="508">
        <v>20.969960784313731</v>
      </c>
      <c r="T80" s="508">
        <v>14.296431372549018</v>
      </c>
      <c r="U80" s="508">
        <v>12.590588235294121</v>
      </c>
      <c r="V80" s="508">
        <v>13.584392156862746</v>
      </c>
      <c r="W80" s="485">
        <v>1900</v>
      </c>
      <c r="X80" s="488">
        <v>2100</v>
      </c>
      <c r="Y80" s="155">
        <f>[4]constantes!$B$12</f>
        <v>0</v>
      </c>
      <c r="Z80" s="497">
        <v>318</v>
      </c>
      <c r="AA80" s="155"/>
      <c r="AB80" s="155"/>
    </row>
    <row r="81" spans="1:28">
      <c r="A81" s="488">
        <v>1066</v>
      </c>
      <c r="B81" s="485">
        <v>195</v>
      </c>
      <c r="C81" s="155" t="s">
        <v>2065</v>
      </c>
      <c r="D81" s="155"/>
      <c r="E81" s="155"/>
      <c r="F81" s="155"/>
      <c r="G81" s="155"/>
      <c r="H81" s="485" t="s">
        <v>160</v>
      </c>
      <c r="I81" s="485">
        <v>1</v>
      </c>
      <c r="J81" s="492">
        <v>118</v>
      </c>
      <c r="K81" s="494">
        <v>1.6720000505447388E-2</v>
      </c>
      <c r="L81" s="494">
        <v>5.4029998779296873E-2</v>
      </c>
      <c r="M81" s="495">
        <f t="shared" si="4"/>
        <v>77.642023809523806</v>
      </c>
      <c r="N81" s="508">
        <v>94.053809523809534</v>
      </c>
      <c r="O81" s="508">
        <v>77.637916666666669</v>
      </c>
      <c r="P81" s="508">
        <v>66.111666666666665</v>
      </c>
      <c r="Q81" s="508">
        <v>72.764702380952386</v>
      </c>
      <c r="R81" s="496">
        <f t="shared" si="5"/>
        <v>75.565558823529415</v>
      </c>
      <c r="S81" s="508">
        <v>90.310666666666691</v>
      </c>
      <c r="T81" s="508">
        <v>76.524352941176431</v>
      </c>
      <c r="U81" s="508">
        <v>64.226627450980402</v>
      </c>
      <c r="V81" s="508">
        <v>71.200588235294106</v>
      </c>
      <c r="W81" s="485">
        <v>1900</v>
      </c>
      <c r="X81" s="488">
        <v>2100</v>
      </c>
      <c r="Y81" s="155">
        <f>[4]constantes!$B$12</f>
        <v>0</v>
      </c>
      <c r="Z81" s="497">
        <v>318</v>
      </c>
      <c r="AA81" s="155"/>
      <c r="AB81" s="155"/>
    </row>
    <row r="82" spans="1:28">
      <c r="A82" s="488">
        <v>1142</v>
      </c>
      <c r="B82" s="485">
        <v>285</v>
      </c>
      <c r="C82" s="155" t="s">
        <v>2066</v>
      </c>
      <c r="D82" s="155" t="s">
        <v>2067</v>
      </c>
      <c r="E82" s="155"/>
      <c r="F82" s="155"/>
      <c r="G82" s="155"/>
      <c r="H82" s="488" t="s">
        <v>2068</v>
      </c>
      <c r="I82" s="487">
        <v>6</v>
      </c>
      <c r="J82" s="492">
        <v>3750</v>
      </c>
      <c r="K82" s="494">
        <v>5.0000000000000001E-3</v>
      </c>
      <c r="L82" s="494">
        <v>0</v>
      </c>
      <c r="M82" s="495">
        <f t="shared" si="4"/>
        <v>2168.1492559523813</v>
      </c>
      <c r="N82" s="508">
        <v>3431.36</v>
      </c>
      <c r="O82" s="508">
        <v>3360.0270238095241</v>
      </c>
      <c r="P82" s="508">
        <v>857.72249999999997</v>
      </c>
      <c r="Q82" s="508">
        <v>1023.4875000000002</v>
      </c>
      <c r="R82" s="496">
        <f t="shared" si="5"/>
        <v>2270.1974901960784</v>
      </c>
      <c r="S82" s="508">
        <v>3520.635137254902</v>
      </c>
      <c r="T82" s="508">
        <v>3334.6987843137254</v>
      </c>
      <c r="U82" s="508">
        <v>990.25333333333344</v>
      </c>
      <c r="V82" s="508">
        <v>1235.2027058823526</v>
      </c>
      <c r="W82" s="485">
        <v>1900</v>
      </c>
      <c r="X82" s="488">
        <v>2100</v>
      </c>
      <c r="Y82" s="155">
        <f>[4]constantes!$B$12</f>
        <v>0</v>
      </c>
      <c r="Z82" s="497">
        <v>318</v>
      </c>
      <c r="AA82" s="155"/>
      <c r="AB82" s="155"/>
    </row>
    <row r="83" spans="1:28">
      <c r="A83" s="488">
        <v>1032</v>
      </c>
      <c r="B83" s="485">
        <v>45</v>
      </c>
      <c r="C83" s="155" t="s">
        <v>2069</v>
      </c>
      <c r="D83" s="155"/>
      <c r="E83" s="155"/>
      <c r="F83" s="155"/>
      <c r="G83" s="155"/>
      <c r="H83" s="485" t="s">
        <v>148</v>
      </c>
      <c r="I83" s="485">
        <v>1</v>
      </c>
      <c r="J83" s="492">
        <v>1551.2</v>
      </c>
      <c r="K83" s="494">
        <v>2.5329999923706055E-2</v>
      </c>
      <c r="L83" s="494">
        <v>8.0909996032714843E-2</v>
      </c>
      <c r="M83" s="495">
        <f t="shared" si="4"/>
        <v>922.2218154761905</v>
      </c>
      <c r="N83" s="508">
        <v>1058.3452380952383</v>
      </c>
      <c r="O83" s="508">
        <v>844.08523809523797</v>
      </c>
      <c r="P83" s="508">
        <v>883.50458333333336</v>
      </c>
      <c r="Q83" s="508">
        <v>902.95220238095226</v>
      </c>
      <c r="R83" s="496">
        <f t="shared" si="5"/>
        <v>1018.0190098039216</v>
      </c>
      <c r="S83" s="508">
        <v>1184.5638823529414</v>
      </c>
      <c r="T83" s="508">
        <v>993.86815686274497</v>
      </c>
      <c r="U83" s="508">
        <v>915.00835294117644</v>
      </c>
      <c r="V83" s="508">
        <v>978.63564705882357</v>
      </c>
      <c r="W83" s="485">
        <v>1900</v>
      </c>
      <c r="X83" s="488">
        <v>2100</v>
      </c>
      <c r="Y83" s="155">
        <f>[4]constantes!$B$12</f>
        <v>0</v>
      </c>
      <c r="Z83" s="497">
        <v>318</v>
      </c>
      <c r="AA83" s="155"/>
      <c r="AB83" s="155"/>
    </row>
    <row r="84" spans="1:28">
      <c r="A84" s="488">
        <v>1037</v>
      </c>
      <c r="B84" s="485">
        <v>50</v>
      </c>
      <c r="C84" s="155" t="s">
        <v>2070</v>
      </c>
      <c r="D84" s="155"/>
      <c r="E84" s="155"/>
      <c r="F84" s="155"/>
      <c r="G84" s="155"/>
      <c r="H84" s="485" t="s">
        <v>153</v>
      </c>
      <c r="I84" s="485">
        <v>1</v>
      </c>
      <c r="J84" s="492">
        <v>73.8</v>
      </c>
      <c r="K84" s="494">
        <v>2.3329999446868897E-2</v>
      </c>
      <c r="L84" s="494">
        <v>6.8610000610351565E-2</v>
      </c>
      <c r="M84" s="495">
        <f t="shared" si="4"/>
        <v>48.558139880952382</v>
      </c>
      <c r="N84" s="508">
        <v>39.647619047619052</v>
      </c>
      <c r="O84" s="508">
        <v>43.639940476190475</v>
      </c>
      <c r="P84" s="508">
        <v>60.84041666666667</v>
      </c>
      <c r="Q84" s="508">
        <v>50.104583333333331</v>
      </c>
      <c r="R84" s="496">
        <f t="shared" si="5"/>
        <v>56.308284313725466</v>
      </c>
      <c r="S84" s="508">
        <v>57.784588235294088</v>
      </c>
      <c r="T84" s="508">
        <v>52.513176470588213</v>
      </c>
      <c r="U84" s="508">
        <v>60.238980392156861</v>
      </c>
      <c r="V84" s="508">
        <v>54.696392156862721</v>
      </c>
      <c r="W84" s="485">
        <v>1900</v>
      </c>
      <c r="X84" s="488">
        <v>2100</v>
      </c>
      <c r="Y84" s="155">
        <f>[4]constantes!$B$12</f>
        <v>0</v>
      </c>
      <c r="Z84" s="497">
        <v>318</v>
      </c>
      <c r="AA84" s="155"/>
      <c r="AB84" s="155"/>
    </row>
    <row r="85" spans="1:28">
      <c r="A85" s="488">
        <v>1076</v>
      </c>
      <c r="B85" s="485">
        <v>261</v>
      </c>
      <c r="C85" s="155" t="s">
        <v>2071</v>
      </c>
      <c r="D85" s="155"/>
      <c r="E85" s="155"/>
      <c r="F85" s="155"/>
      <c r="G85" s="155"/>
      <c r="H85" s="485" t="s">
        <v>1983</v>
      </c>
      <c r="I85" s="485">
        <v>1</v>
      </c>
      <c r="J85" s="492">
        <v>902.5</v>
      </c>
      <c r="K85" s="494">
        <v>2.5329999923706055E-2</v>
      </c>
      <c r="L85" s="494">
        <v>8.0909996032714843E-2</v>
      </c>
      <c r="M85" s="495">
        <f t="shared" si="4"/>
        <v>473.78293154761911</v>
      </c>
      <c r="N85" s="508">
        <v>538.09238095238095</v>
      </c>
      <c r="O85" s="508">
        <v>422.32702380952384</v>
      </c>
      <c r="P85" s="508">
        <v>432.47041666666672</v>
      </c>
      <c r="Q85" s="508">
        <v>502.24190476190478</v>
      </c>
      <c r="R85" s="496">
        <f t="shared" si="5"/>
        <v>537.1428921568629</v>
      </c>
      <c r="S85" s="508">
        <v>760.3066666666673</v>
      </c>
      <c r="T85" s="508">
        <v>537.94815686274535</v>
      </c>
      <c r="U85" s="508">
        <v>373.54160784313723</v>
      </c>
      <c r="V85" s="508">
        <v>476.77513725490189</v>
      </c>
      <c r="W85" s="485">
        <v>1900</v>
      </c>
      <c r="X85" s="488">
        <v>2100</v>
      </c>
      <c r="Y85" s="155">
        <f>[4]constantes!$B$12</f>
        <v>0</v>
      </c>
      <c r="Z85" s="497">
        <v>318</v>
      </c>
      <c r="AA85" s="155"/>
      <c r="AB85" s="155"/>
    </row>
    <row r="86" spans="1:28">
      <c r="A86" s="488">
        <v>1100</v>
      </c>
      <c r="B86" s="485">
        <v>91</v>
      </c>
      <c r="C86" s="155" t="s">
        <v>2072</v>
      </c>
      <c r="D86" s="155"/>
      <c r="E86" s="155"/>
      <c r="F86" s="155"/>
      <c r="G86" s="155"/>
      <c r="H86" s="485" t="s">
        <v>151</v>
      </c>
      <c r="I86" s="485">
        <v>2</v>
      </c>
      <c r="J86" s="492">
        <v>1140</v>
      </c>
      <c r="K86" s="494">
        <v>2.9170000553131105E-2</v>
      </c>
      <c r="L86" s="494">
        <v>0.12121999740600586</v>
      </c>
      <c r="M86" s="495">
        <f t="shared" si="4"/>
        <v>549.85431547619055</v>
      </c>
      <c r="N86" s="508">
        <v>283.12857142857143</v>
      </c>
      <c r="O86" s="508">
        <v>471.64660714285714</v>
      </c>
      <c r="P86" s="508">
        <v>800.82</v>
      </c>
      <c r="Q86" s="508">
        <v>643.82208333333335</v>
      </c>
      <c r="R86" s="496">
        <f t="shared" si="5"/>
        <v>599.4613627450982</v>
      </c>
      <c r="S86" s="508">
        <v>429.35788235294126</v>
      </c>
      <c r="T86" s="508">
        <v>521.28874509803927</v>
      </c>
      <c r="U86" s="508">
        <v>818.56411764705911</v>
      </c>
      <c r="V86" s="508">
        <v>628.63470588235316</v>
      </c>
      <c r="W86" s="485">
        <v>1900</v>
      </c>
      <c r="X86" s="488">
        <v>2100</v>
      </c>
      <c r="Y86" s="155">
        <f>[4]constantes!$B$12</f>
        <v>0</v>
      </c>
      <c r="Z86" s="497">
        <v>318</v>
      </c>
      <c r="AA86" s="155"/>
      <c r="AB86" s="155"/>
    </row>
    <row r="87" spans="1:28">
      <c r="A87" s="488">
        <v>1078</v>
      </c>
      <c r="B87" s="485">
        <v>278</v>
      </c>
      <c r="C87" s="155" t="s">
        <v>2073</v>
      </c>
      <c r="D87" s="155"/>
      <c r="E87" s="155"/>
      <c r="F87" s="155"/>
      <c r="G87" s="155"/>
      <c r="H87" s="485" t="s">
        <v>160</v>
      </c>
      <c r="I87" s="485">
        <v>1</v>
      </c>
      <c r="J87" s="492">
        <v>210</v>
      </c>
      <c r="K87" s="494">
        <v>1.6720000505447388E-2</v>
      </c>
      <c r="L87" s="494">
        <v>5.4029998779296873E-2</v>
      </c>
      <c r="M87" s="495">
        <f t="shared" si="4"/>
        <v>88.598839285714277</v>
      </c>
      <c r="N87" s="508">
        <v>100.20666666666666</v>
      </c>
      <c r="O87" s="508">
        <v>77.558571428571426</v>
      </c>
      <c r="P87" s="508">
        <v>89.677500000000009</v>
      </c>
      <c r="Q87" s="508">
        <v>86.952619047619024</v>
      </c>
      <c r="R87" s="496">
        <f t="shared" si="5"/>
        <v>84.300254901960784</v>
      </c>
      <c r="S87" s="508">
        <v>139.14290196078431</v>
      </c>
      <c r="T87" s="508">
        <v>72.136039215686282</v>
      </c>
      <c r="U87" s="508">
        <v>55.74674509803922</v>
      </c>
      <c r="V87" s="508">
        <v>70.175333333333327</v>
      </c>
      <c r="W87" s="485">
        <v>1900</v>
      </c>
      <c r="X87" s="488">
        <v>2100</v>
      </c>
      <c r="Y87" s="155">
        <f>[4]constantes!$B$12</f>
        <v>0</v>
      </c>
      <c r="Z87" s="497">
        <v>318</v>
      </c>
      <c r="AA87" s="155"/>
      <c r="AB87" s="155"/>
    </row>
    <row r="88" spans="1:28">
      <c r="A88" s="488">
        <v>1014</v>
      </c>
      <c r="B88" s="485">
        <v>17</v>
      </c>
      <c r="C88" s="155" t="s">
        <v>2074</v>
      </c>
      <c r="D88" s="155"/>
      <c r="E88" s="155"/>
      <c r="F88" s="155"/>
      <c r="G88" s="155"/>
      <c r="H88" s="485" t="s">
        <v>152</v>
      </c>
      <c r="I88" s="485">
        <v>1</v>
      </c>
      <c r="J88" s="492">
        <v>1488</v>
      </c>
      <c r="K88" s="494">
        <v>2.5329999923706055E-2</v>
      </c>
      <c r="L88" s="494">
        <v>8.0909996032714843E-2</v>
      </c>
      <c r="M88" s="495">
        <f t="shared" si="4"/>
        <v>653.59650297619055</v>
      </c>
      <c r="N88" s="508">
        <v>821.06857142857143</v>
      </c>
      <c r="O88" s="508">
        <v>634.13988095238108</v>
      </c>
      <c r="P88" s="508">
        <v>572.33958333333328</v>
      </c>
      <c r="Q88" s="508">
        <v>586.83797619047618</v>
      </c>
      <c r="R88" s="496">
        <f t="shared" si="5"/>
        <v>795.31122549019608</v>
      </c>
      <c r="S88" s="508">
        <v>1064.5192549019609</v>
      </c>
      <c r="T88" s="508">
        <v>758.56976470588222</v>
      </c>
      <c r="U88" s="508">
        <v>656.63913725490204</v>
      </c>
      <c r="V88" s="508">
        <v>701.51674509803922</v>
      </c>
      <c r="W88" s="485">
        <v>1900</v>
      </c>
      <c r="X88" s="488">
        <v>2100</v>
      </c>
      <c r="Y88" s="155">
        <f>[4]constantes!$B$12</f>
        <v>0</v>
      </c>
      <c r="Z88" s="497">
        <v>318</v>
      </c>
      <c r="AA88" s="155"/>
      <c r="AB88" s="155"/>
    </row>
    <row r="89" spans="1:28">
      <c r="A89" s="488">
        <v>1005</v>
      </c>
      <c r="B89" s="485">
        <v>7</v>
      </c>
      <c r="C89" s="155" t="s">
        <v>2075</v>
      </c>
      <c r="D89" s="155"/>
      <c r="E89" s="155"/>
      <c r="F89" s="155"/>
      <c r="G89" s="155"/>
      <c r="H89" s="485" t="s">
        <v>152</v>
      </c>
      <c r="I89" s="485">
        <v>1</v>
      </c>
      <c r="J89" s="492">
        <v>478</v>
      </c>
      <c r="K89" s="494">
        <v>0.16719999999999999</v>
      </c>
      <c r="L89" s="494">
        <v>5.4029998779296873E-2</v>
      </c>
      <c r="M89" s="495">
        <f t="shared" si="4"/>
        <v>290.02247023809525</v>
      </c>
      <c r="N89" s="508">
        <v>324.02714285714291</v>
      </c>
      <c r="O89" s="508">
        <v>260.40089285714288</v>
      </c>
      <c r="P89" s="508">
        <v>294.37375000000003</v>
      </c>
      <c r="Q89" s="508">
        <v>281.2880952380952</v>
      </c>
      <c r="R89" s="496">
        <f t="shared" si="5"/>
        <v>300.70562745098044</v>
      </c>
      <c r="S89" s="508">
        <v>333.34384313725508</v>
      </c>
      <c r="T89" s="508">
        <v>276.55207843137265</v>
      </c>
      <c r="U89" s="508">
        <v>308.9869803921568</v>
      </c>
      <c r="V89" s="508">
        <v>283.93960784313725</v>
      </c>
      <c r="W89" s="485">
        <v>1900</v>
      </c>
      <c r="X89" s="488">
        <v>2100</v>
      </c>
      <c r="Y89" s="155">
        <f>[4]constantes!$B$12</f>
        <v>0</v>
      </c>
      <c r="Z89" s="497">
        <v>318</v>
      </c>
      <c r="AA89" s="155"/>
      <c r="AB89" s="155"/>
    </row>
    <row r="90" spans="1:28">
      <c r="A90" s="488">
        <v>1059</v>
      </c>
      <c r="B90" s="485">
        <v>144</v>
      </c>
      <c r="C90" s="155" t="s">
        <v>2076</v>
      </c>
      <c r="D90" s="155"/>
      <c r="E90" s="155"/>
      <c r="F90" s="155"/>
      <c r="G90" s="155"/>
      <c r="H90" s="485" t="s">
        <v>152</v>
      </c>
      <c r="I90" s="485">
        <v>1</v>
      </c>
      <c r="J90" s="492">
        <v>198</v>
      </c>
      <c r="K90" s="494">
        <v>1.6720000505447388E-2</v>
      </c>
      <c r="L90" s="494">
        <v>5.4029998779296873E-2</v>
      </c>
      <c r="M90" s="495">
        <f t="shared" si="4"/>
        <v>136.81456845238091</v>
      </c>
      <c r="N90" s="508">
        <v>167.19142857142856</v>
      </c>
      <c r="O90" s="508">
        <v>135.16815476190473</v>
      </c>
      <c r="P90" s="508">
        <v>100.17249999999997</v>
      </c>
      <c r="Q90" s="508">
        <v>144.72619047619048</v>
      </c>
      <c r="R90" s="496">
        <f t="shared" si="5"/>
        <v>129.29962745098038</v>
      </c>
      <c r="S90" s="508">
        <v>164.9199607843137</v>
      </c>
      <c r="T90" s="508">
        <v>125.76941176470592</v>
      </c>
      <c r="U90" s="508">
        <v>85.75839215686274</v>
      </c>
      <c r="V90" s="508">
        <v>140.7507450980392</v>
      </c>
      <c r="W90" s="485">
        <v>1900</v>
      </c>
      <c r="X90" s="488">
        <v>2100</v>
      </c>
      <c r="Y90" s="155">
        <f>[4]constantes!$B$12</f>
        <v>0</v>
      </c>
      <c r="Z90" s="497">
        <v>318</v>
      </c>
      <c r="AA90" s="155"/>
      <c r="AB90" s="155"/>
    </row>
    <row r="91" spans="1:28">
      <c r="A91" s="488">
        <v>1089</v>
      </c>
      <c r="B91" s="485">
        <v>57</v>
      </c>
      <c r="C91" s="484" t="s">
        <v>2077</v>
      </c>
      <c r="D91" s="493" t="s">
        <v>2078</v>
      </c>
      <c r="E91" s="487" t="s">
        <v>2078</v>
      </c>
      <c r="F91" s="488">
        <v>-50.706387999999997</v>
      </c>
      <c r="G91" s="488">
        <v>-24.062221999999998</v>
      </c>
      <c r="H91" s="488" t="s">
        <v>153</v>
      </c>
      <c r="I91" s="488">
        <v>2</v>
      </c>
      <c r="J91" s="492">
        <v>352.08</v>
      </c>
      <c r="K91" s="501">
        <v>2.9170000000000001E-2</v>
      </c>
      <c r="L91" s="501">
        <v>0.12121999999999999</v>
      </c>
      <c r="M91" s="495">
        <f t="shared" si="4"/>
        <v>163.41046130952384</v>
      </c>
      <c r="N91" s="508">
        <v>152.35285714285715</v>
      </c>
      <c r="O91" s="508">
        <v>142.78309523809526</v>
      </c>
      <c r="P91" s="508">
        <v>165.29708333333335</v>
      </c>
      <c r="Q91" s="508">
        <v>193.20880952380955</v>
      </c>
      <c r="R91" s="496">
        <f t="shared" si="5"/>
        <v>207.02510784313719</v>
      </c>
      <c r="S91" s="508">
        <v>221.6879999999999</v>
      </c>
      <c r="T91" s="508">
        <v>177.22623529411757</v>
      </c>
      <c r="U91" s="508">
        <v>206.59160784313721</v>
      </c>
      <c r="V91" s="508">
        <v>222.59458823529403</v>
      </c>
      <c r="W91" s="485">
        <v>1900</v>
      </c>
      <c r="X91" s="488">
        <v>2100</v>
      </c>
      <c r="Y91" s="155">
        <f>[4]constantes!$B$12</f>
        <v>0</v>
      </c>
      <c r="Z91" s="497">
        <v>318</v>
      </c>
      <c r="AA91" s="155"/>
      <c r="AB91" s="155" t="s">
        <v>2079</v>
      </c>
    </row>
    <row r="92" spans="1:28">
      <c r="A92" s="488">
        <v>1018</v>
      </c>
      <c r="B92" s="485">
        <v>26</v>
      </c>
      <c r="C92" s="155" t="s">
        <v>2080</v>
      </c>
      <c r="D92" s="155"/>
      <c r="E92" s="155"/>
      <c r="F92" s="155"/>
      <c r="G92" s="155"/>
      <c r="H92" s="485" t="s">
        <v>151</v>
      </c>
      <c r="I92" s="485">
        <v>1</v>
      </c>
      <c r="J92" s="492">
        <v>408</v>
      </c>
      <c r="K92" s="494">
        <v>2.5329999923706055E-2</v>
      </c>
      <c r="L92" s="494">
        <v>8.0909996032714843E-2</v>
      </c>
      <c r="M92" s="495">
        <f t="shared" si="4"/>
        <v>199.16703869047618</v>
      </c>
      <c r="N92" s="508">
        <v>185.51571428571427</v>
      </c>
      <c r="O92" s="508">
        <v>166.69035714285715</v>
      </c>
      <c r="P92" s="508">
        <v>231.90583333333333</v>
      </c>
      <c r="Q92" s="508">
        <v>212.55624999999998</v>
      </c>
      <c r="R92" s="496">
        <f t="shared" si="5"/>
        <v>198.41806862745096</v>
      </c>
      <c r="S92" s="508">
        <v>185.03400000000002</v>
      </c>
      <c r="T92" s="508">
        <v>176.59799999999998</v>
      </c>
      <c r="U92" s="508">
        <v>242.11184313725491</v>
      </c>
      <c r="V92" s="508">
        <v>189.92843137254897</v>
      </c>
      <c r="W92" s="485">
        <v>1900</v>
      </c>
      <c r="X92" s="488">
        <v>2100</v>
      </c>
      <c r="Y92" s="155">
        <f>[4]constantes!$B$12</f>
        <v>0</v>
      </c>
      <c r="Z92" s="497">
        <v>318</v>
      </c>
      <c r="AA92" s="155"/>
      <c r="AB92" s="155"/>
    </row>
    <row r="93" spans="1:28">
      <c r="A93" s="488">
        <v>1103</v>
      </c>
      <c r="B93" s="485">
        <v>94</v>
      </c>
      <c r="C93" s="155" t="s">
        <v>2081</v>
      </c>
      <c r="D93" s="155"/>
      <c r="E93" s="155"/>
      <c r="F93" s="155"/>
      <c r="G93" s="155"/>
      <c r="H93" s="485" t="s">
        <v>151</v>
      </c>
      <c r="I93" s="485">
        <v>2</v>
      </c>
      <c r="J93" s="492">
        <v>74</v>
      </c>
      <c r="K93" s="494">
        <v>1.6720000505447388E-2</v>
      </c>
      <c r="L93" s="494">
        <v>5.4029998779296873E-2</v>
      </c>
      <c r="M93" s="495">
        <f t="shared" si="4"/>
        <v>40.099508928571431</v>
      </c>
      <c r="N93" s="508">
        <v>17.12857142857143</v>
      </c>
      <c r="O93" s="508">
        <v>27.307023809523809</v>
      </c>
      <c r="P93" s="508">
        <v>62.398750000000007</v>
      </c>
      <c r="Q93" s="508">
        <v>53.56369047619048</v>
      </c>
      <c r="R93" s="496">
        <f t="shared" si="5"/>
        <v>42.488745098039232</v>
      </c>
      <c r="S93" s="508">
        <v>23.603333333333335</v>
      </c>
      <c r="T93" s="508">
        <v>35.929333333333339</v>
      </c>
      <c r="U93" s="508">
        <v>61.272941176470624</v>
      </c>
      <c r="V93" s="508">
        <v>49.149372549019624</v>
      </c>
      <c r="W93" s="485">
        <v>1900</v>
      </c>
      <c r="X93" s="488">
        <v>2100</v>
      </c>
      <c r="Y93" s="155">
        <f>[4]constantes!$B$12</f>
        <v>0</v>
      </c>
      <c r="Z93" s="497">
        <v>318</v>
      </c>
      <c r="AA93" s="155"/>
      <c r="AB93" s="155"/>
    </row>
    <row r="94" spans="1:28">
      <c r="A94" s="488">
        <v>1106</v>
      </c>
      <c r="B94" s="485">
        <v>98</v>
      </c>
      <c r="C94" s="155" t="s">
        <v>2082</v>
      </c>
      <c r="D94" s="155"/>
      <c r="E94" s="155"/>
      <c r="F94" s="155"/>
      <c r="G94" s="155"/>
      <c r="H94" s="485" t="s">
        <v>151</v>
      </c>
      <c r="I94" s="485">
        <v>2</v>
      </c>
      <c r="J94" s="492">
        <v>130</v>
      </c>
      <c r="K94" s="494">
        <v>2.5329999923706055E-2</v>
      </c>
      <c r="L94" s="494">
        <v>8.0909996032714843E-2</v>
      </c>
      <c r="M94" s="495">
        <f t="shared" si="4"/>
        <v>55.996770833333322</v>
      </c>
      <c r="N94" s="508">
        <v>36.386666666666663</v>
      </c>
      <c r="O94" s="508">
        <v>56.137202380952374</v>
      </c>
      <c r="P94" s="508">
        <v>80.391666666666666</v>
      </c>
      <c r="Q94" s="508">
        <v>51.071547619047614</v>
      </c>
      <c r="R94" s="496">
        <f t="shared" si="5"/>
        <v>67.878088235294086</v>
      </c>
      <c r="S94" s="508">
        <v>48.53835294117647</v>
      </c>
      <c r="T94" s="508">
        <v>62.632274509803899</v>
      </c>
      <c r="U94" s="508">
        <v>92.988156862745015</v>
      </c>
      <c r="V94" s="508">
        <v>67.35356862745094</v>
      </c>
      <c r="W94" s="485">
        <v>1900</v>
      </c>
      <c r="X94" s="488">
        <v>2100</v>
      </c>
      <c r="Y94" s="155">
        <f>[4]constantes!$B$12</f>
        <v>0</v>
      </c>
      <c r="Z94" s="497">
        <v>318</v>
      </c>
      <c r="AA94" s="155"/>
      <c r="AB94" s="155"/>
    </row>
    <row r="95" spans="1:28">
      <c r="A95" s="488">
        <v>1030</v>
      </c>
      <c r="B95" s="485">
        <v>42</v>
      </c>
      <c r="C95" s="155" t="s">
        <v>2083</v>
      </c>
      <c r="D95" s="155"/>
      <c r="E95" s="155"/>
      <c r="F95" s="155"/>
      <c r="G95" s="155"/>
      <c r="H95" s="485" t="s">
        <v>148</v>
      </c>
      <c r="I95" s="485">
        <v>1</v>
      </c>
      <c r="J95" s="492">
        <v>347.4</v>
      </c>
      <c r="K95" s="494">
        <v>2.5329999923706055E-2</v>
      </c>
      <c r="L95" s="494">
        <v>8.0909996032714843E-2</v>
      </c>
      <c r="M95" s="495">
        <f t="shared" si="4"/>
        <v>126.52988095238095</v>
      </c>
      <c r="N95" s="508">
        <v>192.80142857142857</v>
      </c>
      <c r="O95" s="508">
        <v>113.71130952380952</v>
      </c>
      <c r="P95" s="508">
        <v>94.123333333333321</v>
      </c>
      <c r="Q95" s="508">
        <v>105.48345238095239</v>
      </c>
      <c r="R95" s="496">
        <f t="shared" si="5"/>
        <v>158.03112745098039</v>
      </c>
      <c r="S95" s="508">
        <v>240.023568627451</v>
      </c>
      <c r="T95" s="508">
        <v>136.11823529411762</v>
      </c>
      <c r="U95" s="508">
        <v>109.45858823529414</v>
      </c>
      <c r="V95" s="508">
        <v>146.52411764705883</v>
      </c>
      <c r="W95" s="485">
        <v>1900</v>
      </c>
      <c r="X95" s="488">
        <v>2100</v>
      </c>
      <c r="Y95" s="155">
        <f>[4]constantes!$B$12</f>
        <v>0</v>
      </c>
      <c r="Z95" s="497">
        <v>318</v>
      </c>
      <c r="AA95" s="155"/>
      <c r="AB95" s="155"/>
    </row>
    <row r="96" spans="1:28">
      <c r="A96" s="488">
        <v>1051</v>
      </c>
      <c r="B96" s="485">
        <v>131</v>
      </c>
      <c r="C96" s="155" t="s">
        <v>2084</v>
      </c>
      <c r="D96" s="155"/>
      <c r="E96" s="155"/>
      <c r="F96" s="155"/>
      <c r="G96" s="155"/>
      <c r="H96" s="485" t="s">
        <v>284</v>
      </c>
      <c r="I96" s="485">
        <v>1</v>
      </c>
      <c r="J96" s="492">
        <v>380.03000000000003</v>
      </c>
      <c r="K96" s="494">
        <v>2.316999912261963E-2</v>
      </c>
      <c r="L96" s="494">
        <v>7.4169998168945317E-2</v>
      </c>
      <c r="M96" s="495">
        <f t="shared" si="4"/>
        <v>306.22892857142858</v>
      </c>
      <c r="N96" s="508">
        <v>251.50380952380951</v>
      </c>
      <c r="O96" s="508">
        <v>290.79827380952383</v>
      </c>
      <c r="P96" s="508">
        <v>349.30416666666662</v>
      </c>
      <c r="Q96" s="508">
        <v>333.30946428571428</v>
      </c>
      <c r="R96" s="496">
        <f t="shared" si="5"/>
        <v>302.6334411764708</v>
      </c>
      <c r="S96" s="508">
        <v>269.22211764705889</v>
      </c>
      <c r="T96" s="508">
        <v>295.52584313725492</v>
      </c>
      <c r="U96" s="508">
        <v>333.7029019607848</v>
      </c>
      <c r="V96" s="508">
        <v>312.08290196078457</v>
      </c>
      <c r="W96" s="485">
        <v>1900</v>
      </c>
      <c r="X96" s="488">
        <v>2100</v>
      </c>
      <c r="Y96" s="155">
        <f>[4]constantes!$B$12</f>
        <v>0</v>
      </c>
      <c r="Z96" s="497">
        <v>318</v>
      </c>
      <c r="AA96" s="155"/>
      <c r="AB96" s="155"/>
    </row>
    <row r="97" spans="1:28">
      <c r="A97" s="488">
        <v>1017</v>
      </c>
      <c r="B97" s="485">
        <v>25</v>
      </c>
      <c r="C97" s="155" t="s">
        <v>2085</v>
      </c>
      <c r="D97" s="155"/>
      <c r="E97" s="155"/>
      <c r="F97" s="155"/>
      <c r="G97" s="155"/>
      <c r="H97" s="485" t="s">
        <v>152</v>
      </c>
      <c r="I97" s="485">
        <v>1</v>
      </c>
      <c r="J97" s="492">
        <v>510</v>
      </c>
      <c r="K97" s="494">
        <v>2.5329999923706055E-2</v>
      </c>
      <c r="L97" s="494">
        <v>8.0909996032714843E-2</v>
      </c>
      <c r="M97" s="495">
        <f t="shared" si="4"/>
        <v>272.07607142857142</v>
      </c>
      <c r="N97" s="508">
        <v>215.13238095238094</v>
      </c>
      <c r="O97" s="508">
        <v>227.0391071428572</v>
      </c>
      <c r="P97" s="508">
        <v>353.13249999999999</v>
      </c>
      <c r="Q97" s="508">
        <v>293.00029761904761</v>
      </c>
      <c r="R97" s="496">
        <f t="shared" si="5"/>
        <v>279.80503921568629</v>
      </c>
      <c r="S97" s="508">
        <v>217.66141176470589</v>
      </c>
      <c r="T97" s="508">
        <v>253.32694117647063</v>
      </c>
      <c r="U97" s="508">
        <v>381.42235294117654</v>
      </c>
      <c r="V97" s="508">
        <v>266.80945098039211</v>
      </c>
      <c r="W97" s="485">
        <v>1900</v>
      </c>
      <c r="X97" s="488">
        <v>2100</v>
      </c>
      <c r="Y97" s="155">
        <f>[4]constantes!$B$12</f>
        <v>0</v>
      </c>
      <c r="Z97" s="497">
        <v>318</v>
      </c>
      <c r="AA97" s="155"/>
      <c r="AB97" s="155"/>
    </row>
    <row r="98" spans="1:28">
      <c r="A98" s="488">
        <v>1071</v>
      </c>
      <c r="B98" s="485">
        <v>249</v>
      </c>
      <c r="C98" s="155" t="s">
        <v>2086</v>
      </c>
      <c r="D98" s="155"/>
      <c r="E98" s="155"/>
      <c r="F98" s="155"/>
      <c r="G98" s="155"/>
      <c r="H98" s="485" t="s">
        <v>153</v>
      </c>
      <c r="I98" s="485">
        <v>1</v>
      </c>
      <c r="J98" s="492">
        <v>44.099999999999994</v>
      </c>
      <c r="K98" s="494">
        <v>2.3329999446868897E-2</v>
      </c>
      <c r="L98" s="494">
        <v>6.8610000610351565E-2</v>
      </c>
      <c r="M98" s="495">
        <f t="shared" ref="M98:M129" si="6">AVERAGE(N98:Q98)</f>
        <v>23.127857142857145</v>
      </c>
      <c r="N98" s="508">
        <v>15.155714285714287</v>
      </c>
      <c r="O98" s="508">
        <v>19.904285714285713</v>
      </c>
      <c r="P98" s="508">
        <v>32.295416666666675</v>
      </c>
      <c r="Q98" s="508">
        <v>25.1560119047619</v>
      </c>
      <c r="R98" s="496">
        <f t="shared" ref="R98:R129" si="7">AVERAGE(S98:V98)</f>
        <v>28.156107843137249</v>
      </c>
      <c r="S98" s="508">
        <v>28.083137254901953</v>
      </c>
      <c r="T98" s="508">
        <v>25.496352941176468</v>
      </c>
      <c r="U98" s="508">
        <v>31.664509803921561</v>
      </c>
      <c r="V98" s="508">
        <v>27.380431372549012</v>
      </c>
      <c r="W98" s="485">
        <v>1900</v>
      </c>
      <c r="X98" s="488">
        <v>2100</v>
      </c>
      <c r="Y98" s="155">
        <f>[4]constantes!$B$12</f>
        <v>0</v>
      </c>
      <c r="Z98" s="497">
        <v>318</v>
      </c>
      <c r="AA98" s="155"/>
      <c r="AB98" s="155"/>
    </row>
    <row r="99" spans="1:28">
      <c r="A99" s="488">
        <v>1124</v>
      </c>
      <c r="B99" s="485">
        <v>189</v>
      </c>
      <c r="C99" s="155" t="s">
        <v>2087</v>
      </c>
      <c r="D99" s="155"/>
      <c r="E99" s="155"/>
      <c r="F99" s="155"/>
      <c r="G99" s="155"/>
      <c r="H99" s="485" t="s">
        <v>154</v>
      </c>
      <c r="I99" s="485">
        <v>3</v>
      </c>
      <c r="J99" s="492">
        <v>160</v>
      </c>
      <c r="K99" s="494">
        <v>2.5329999923706055E-2</v>
      </c>
      <c r="L99" s="494">
        <v>8.0909996032714843E-2</v>
      </c>
      <c r="M99" s="495">
        <f t="shared" si="6"/>
        <v>60.595639880952383</v>
      </c>
      <c r="N99" s="508">
        <v>59.798095238095243</v>
      </c>
      <c r="O99" s="508">
        <v>50.789583333333333</v>
      </c>
      <c r="P99" s="508">
        <v>44.461666666666666</v>
      </c>
      <c r="Q99" s="508">
        <v>87.333214285714291</v>
      </c>
      <c r="R99" s="496">
        <f t="shared" si="7"/>
        <v>58.134411764705874</v>
      </c>
      <c r="S99" s="508">
        <v>74.000117647058786</v>
      </c>
      <c r="T99" s="508">
        <v>58.863333333333323</v>
      </c>
      <c r="U99" s="508">
        <v>38.114313725490199</v>
      </c>
      <c r="V99" s="508">
        <v>61.559882352941166</v>
      </c>
      <c r="W99" s="485">
        <v>1900</v>
      </c>
      <c r="X99" s="488">
        <v>2100</v>
      </c>
      <c r="Y99" s="155">
        <f>[4]constantes!$B$12</f>
        <v>0</v>
      </c>
      <c r="Z99" s="497">
        <v>318</v>
      </c>
      <c r="AA99" s="155"/>
      <c r="AB99" s="155"/>
    </row>
    <row r="100" spans="1:28">
      <c r="A100" s="488">
        <v>1010</v>
      </c>
      <c r="B100" s="485">
        <v>12</v>
      </c>
      <c r="C100" s="155" t="s">
        <v>2088</v>
      </c>
      <c r="D100" s="155"/>
      <c r="E100" s="155"/>
      <c r="F100" s="155"/>
      <c r="G100" s="155"/>
      <c r="H100" s="485" t="s">
        <v>148</v>
      </c>
      <c r="I100" s="485">
        <v>1</v>
      </c>
      <c r="J100" s="492">
        <v>328</v>
      </c>
      <c r="K100" s="494">
        <v>2.5329999923706055E-2</v>
      </c>
      <c r="L100" s="494">
        <v>8.0909996032714843E-2</v>
      </c>
      <c r="M100" s="495">
        <f t="shared" si="6"/>
        <v>189.1099404761905</v>
      </c>
      <c r="N100" s="508">
        <v>231.25238095238095</v>
      </c>
      <c r="O100" s="508">
        <v>173.58958333333337</v>
      </c>
      <c r="P100" s="508">
        <v>168.21791666666667</v>
      </c>
      <c r="Q100" s="508">
        <v>183.37988095238097</v>
      </c>
      <c r="R100" s="496">
        <f t="shared" si="7"/>
        <v>198.74913725490202</v>
      </c>
      <c r="S100" s="508">
        <v>253.00964705882367</v>
      </c>
      <c r="T100" s="508">
        <v>184.50960784313733</v>
      </c>
      <c r="U100" s="508">
        <v>174.99270588235296</v>
      </c>
      <c r="V100" s="508">
        <v>182.48458823529415</v>
      </c>
      <c r="W100" s="485">
        <v>1900</v>
      </c>
      <c r="X100" s="488">
        <v>2100</v>
      </c>
      <c r="Y100" s="155">
        <f>[4]constantes!$B$12</f>
        <v>0</v>
      </c>
      <c r="Z100" s="497">
        <v>318</v>
      </c>
      <c r="AA100" s="155"/>
      <c r="AB100" s="155"/>
    </row>
    <row r="101" spans="1:28">
      <c r="A101" s="488">
        <v>1055</v>
      </c>
      <c r="B101" s="485">
        <v>135</v>
      </c>
      <c r="C101" s="155" t="s">
        <v>2089</v>
      </c>
      <c r="D101" s="155"/>
      <c r="E101" s="155"/>
      <c r="F101" s="155"/>
      <c r="G101" s="155"/>
      <c r="H101" s="485" t="s">
        <v>152</v>
      </c>
      <c r="I101" s="485">
        <v>1</v>
      </c>
      <c r="J101" s="492">
        <v>112</v>
      </c>
      <c r="K101" s="494">
        <v>1.6720000505447388E-2</v>
      </c>
      <c r="L101" s="494">
        <v>5.4029998779296873E-2</v>
      </c>
      <c r="M101" s="495">
        <f t="shared" si="6"/>
        <v>63.989017857142848</v>
      </c>
      <c r="N101" s="508">
        <v>88.605238095238079</v>
      </c>
      <c r="O101" s="508">
        <v>66.121428571428567</v>
      </c>
      <c r="P101" s="508">
        <v>40.755416666666669</v>
      </c>
      <c r="Q101" s="508">
        <v>60.473988095238099</v>
      </c>
      <c r="R101" s="496">
        <f t="shared" si="7"/>
        <v>61.947745098039192</v>
      </c>
      <c r="S101" s="508">
        <v>89.590313725490134</v>
      </c>
      <c r="T101" s="508">
        <v>56.286588235294097</v>
      </c>
      <c r="U101" s="508">
        <v>33.90717647058824</v>
      </c>
      <c r="V101" s="508">
        <v>68.006901960784305</v>
      </c>
      <c r="W101" s="485">
        <v>1900</v>
      </c>
      <c r="X101" s="488">
        <v>2100</v>
      </c>
      <c r="Y101" s="155">
        <f>[4]constantes!$B$12</f>
        <v>0</v>
      </c>
      <c r="Z101" s="497">
        <v>318</v>
      </c>
      <c r="AA101" s="155"/>
      <c r="AB101" s="155"/>
    </row>
    <row r="102" spans="1:28">
      <c r="A102" s="488">
        <v>1053</v>
      </c>
      <c r="B102" s="485">
        <v>133</v>
      </c>
      <c r="C102" s="155" t="s">
        <v>2090</v>
      </c>
      <c r="D102" s="155"/>
      <c r="E102" s="155"/>
      <c r="F102" s="155"/>
      <c r="G102" s="155"/>
      <c r="H102" s="485" t="s">
        <v>284</v>
      </c>
      <c r="I102" s="485">
        <v>1</v>
      </c>
      <c r="J102" s="492">
        <v>99.9</v>
      </c>
      <c r="K102" s="494">
        <v>1.6720000505447388E-2</v>
      </c>
      <c r="L102" s="494">
        <v>5.4029998779296873E-2</v>
      </c>
      <c r="M102" s="495">
        <f t="shared" si="6"/>
        <v>44.362886904761908</v>
      </c>
      <c r="N102" s="508">
        <v>38.814761904761902</v>
      </c>
      <c r="O102" s="508">
        <v>41.721607142857145</v>
      </c>
      <c r="P102" s="508">
        <v>47.854583333333345</v>
      </c>
      <c r="Q102" s="508">
        <v>49.060595238095239</v>
      </c>
      <c r="R102" s="496">
        <f t="shared" si="7"/>
        <v>43.848294117647065</v>
      </c>
      <c r="S102" s="508">
        <v>43.915764705882346</v>
      </c>
      <c r="T102" s="508">
        <v>42.339882352941196</v>
      </c>
      <c r="U102" s="508">
        <v>44.143215686274516</v>
      </c>
      <c r="V102" s="508">
        <v>44.994313725490201</v>
      </c>
      <c r="W102" s="485">
        <v>1900</v>
      </c>
      <c r="X102" s="488">
        <v>2100</v>
      </c>
      <c r="Y102" s="155">
        <f>[4]constantes!$B$12</f>
        <v>0</v>
      </c>
      <c r="Z102" s="497">
        <v>318</v>
      </c>
      <c r="AA102" s="155"/>
      <c r="AB102" s="155"/>
    </row>
    <row r="103" spans="1:28">
      <c r="A103" s="488">
        <v>1033</v>
      </c>
      <c r="B103" s="485">
        <v>46</v>
      </c>
      <c r="C103" s="155" t="s">
        <v>2091</v>
      </c>
      <c r="D103" s="155"/>
      <c r="E103" s="155"/>
      <c r="F103" s="155"/>
      <c r="G103" s="155"/>
      <c r="H103" s="485" t="s">
        <v>2092</v>
      </c>
      <c r="I103" s="485">
        <v>1</v>
      </c>
      <c r="J103" s="492">
        <v>1540</v>
      </c>
      <c r="K103" s="494">
        <v>2.5329999923706055E-2</v>
      </c>
      <c r="L103" s="494">
        <v>8.0909996032714843E-2</v>
      </c>
      <c r="M103" s="495">
        <f t="shared" si="6"/>
        <v>896.94139880952389</v>
      </c>
      <c r="N103" s="508">
        <v>1016.0742857142858</v>
      </c>
      <c r="O103" s="508">
        <v>851.22398809523804</v>
      </c>
      <c r="P103" s="508">
        <v>848.04583333333346</v>
      </c>
      <c r="Q103" s="508">
        <v>872.42148809523803</v>
      </c>
      <c r="R103" s="496">
        <f t="shared" si="7"/>
        <v>1022.155460784314</v>
      </c>
      <c r="S103" s="508">
        <v>1202.2271372549028</v>
      </c>
      <c r="T103" s="508">
        <v>1005.3558431372549</v>
      </c>
      <c r="U103" s="508">
        <v>910.06529411764711</v>
      </c>
      <c r="V103" s="508">
        <v>970.97356862745073</v>
      </c>
      <c r="W103" s="485">
        <v>1900</v>
      </c>
      <c r="X103" s="488">
        <v>2100</v>
      </c>
      <c r="Y103" s="155">
        <f>[4]constantes!$B$12</f>
        <v>0</v>
      </c>
      <c r="Z103" s="497">
        <v>318</v>
      </c>
      <c r="AA103" s="155"/>
      <c r="AB103" s="155"/>
    </row>
    <row r="104" spans="1:28">
      <c r="A104" s="488">
        <v>1045</v>
      </c>
      <c r="B104" s="485">
        <v>121</v>
      </c>
      <c r="C104" s="155" t="s">
        <v>2093</v>
      </c>
      <c r="D104" s="155"/>
      <c r="E104" s="155"/>
      <c r="F104" s="155"/>
      <c r="G104" s="155"/>
      <c r="H104" s="485" t="s">
        <v>148</v>
      </c>
      <c r="I104" s="485">
        <v>1</v>
      </c>
      <c r="J104" s="492">
        <v>87.02</v>
      </c>
      <c r="K104" s="494">
        <v>1.6720000505447388E-2</v>
      </c>
      <c r="L104" s="494">
        <v>5.4029998779296873E-2</v>
      </c>
      <c r="M104" s="495">
        <f t="shared" si="6"/>
        <v>49.231860119047617</v>
      </c>
      <c r="N104" s="508">
        <v>48.764285714285712</v>
      </c>
      <c r="O104" s="508">
        <v>40.521488095238091</v>
      </c>
      <c r="P104" s="508">
        <v>57.642499999999991</v>
      </c>
      <c r="Q104" s="508">
        <v>49.999166666666667</v>
      </c>
      <c r="R104" s="496">
        <f t="shared" si="7"/>
        <v>49.58222549019608</v>
      </c>
      <c r="S104" s="508">
        <v>55.188745098039213</v>
      </c>
      <c r="T104" s="508">
        <v>42.463098039215687</v>
      </c>
      <c r="U104" s="508">
        <v>55.384980392156884</v>
      </c>
      <c r="V104" s="508">
        <v>45.292078431372545</v>
      </c>
      <c r="W104" s="485">
        <v>1900</v>
      </c>
      <c r="X104" s="488">
        <v>2100</v>
      </c>
      <c r="Y104" s="155">
        <f>[4]constantes!$B$12</f>
        <v>0</v>
      </c>
      <c r="Z104" s="497">
        <v>318</v>
      </c>
      <c r="AA104" s="155"/>
      <c r="AB104" s="155"/>
    </row>
    <row r="105" spans="1:28">
      <c r="A105" s="488">
        <v>1102</v>
      </c>
      <c r="B105" s="485">
        <v>93</v>
      </c>
      <c r="C105" s="155" t="s">
        <v>2094</v>
      </c>
      <c r="D105" s="155"/>
      <c r="E105" s="155"/>
      <c r="F105" s="155"/>
      <c r="G105" s="155"/>
      <c r="H105" s="485" t="s">
        <v>151</v>
      </c>
      <c r="I105" s="485">
        <v>2</v>
      </c>
      <c r="J105" s="492">
        <v>226</v>
      </c>
      <c r="K105" s="494">
        <v>2.5329999923706055E-2</v>
      </c>
      <c r="L105" s="494">
        <v>8.0909996032714843E-2</v>
      </c>
      <c r="M105" s="495">
        <f t="shared" si="6"/>
        <v>104.37208333333334</v>
      </c>
      <c r="N105" s="508">
        <v>30.767619047619046</v>
      </c>
      <c r="O105" s="508">
        <v>56.352083333333333</v>
      </c>
      <c r="P105" s="508">
        <v>183.76708333333337</v>
      </c>
      <c r="Q105" s="508">
        <v>146.60154761904764</v>
      </c>
      <c r="R105" s="496">
        <f t="shared" si="7"/>
        <v>108.89805882352934</v>
      </c>
      <c r="S105" s="508">
        <v>48.51611764705882</v>
      </c>
      <c r="T105" s="508">
        <v>84.8839607843137</v>
      </c>
      <c r="U105" s="508">
        <v>173.5454901960783</v>
      </c>
      <c r="V105" s="508">
        <v>128.64666666666656</v>
      </c>
      <c r="W105" s="485">
        <v>1900</v>
      </c>
      <c r="X105" s="488">
        <v>2100</v>
      </c>
      <c r="Y105" s="155">
        <f>[4]constantes!$B$12</f>
        <v>0</v>
      </c>
      <c r="Z105" s="497">
        <v>318</v>
      </c>
      <c r="AA105" s="155"/>
      <c r="AB105" s="155"/>
    </row>
    <row r="106" spans="1:28">
      <c r="A106" s="488">
        <v>1111</v>
      </c>
      <c r="B106" s="485">
        <v>111</v>
      </c>
      <c r="C106" s="155" t="s">
        <v>2095</v>
      </c>
      <c r="D106" s="155"/>
      <c r="E106" s="155"/>
      <c r="F106" s="155"/>
      <c r="G106" s="155"/>
      <c r="H106" s="485" t="s">
        <v>151</v>
      </c>
      <c r="I106" s="485">
        <v>2</v>
      </c>
      <c r="J106" s="492">
        <v>158</v>
      </c>
      <c r="K106" s="494">
        <v>2.5329999923706055E-2</v>
      </c>
      <c r="L106" s="494">
        <v>8.0909996032714843E-2</v>
      </c>
      <c r="M106" s="495">
        <f t="shared" si="6"/>
        <v>65.45452380952382</v>
      </c>
      <c r="N106" s="508">
        <v>27.462857142857143</v>
      </c>
      <c r="O106" s="508">
        <v>47.315773809523819</v>
      </c>
      <c r="P106" s="508">
        <v>99.492500000000007</v>
      </c>
      <c r="Q106" s="508">
        <v>87.546964285714296</v>
      </c>
      <c r="R106" s="496">
        <f t="shared" si="7"/>
        <v>77.117931372549052</v>
      </c>
      <c r="S106" s="508">
        <v>45.124117647058817</v>
      </c>
      <c r="T106" s="508">
        <v>67.43011764705885</v>
      </c>
      <c r="U106" s="508">
        <v>108.41294117647065</v>
      </c>
      <c r="V106" s="508">
        <v>87.504549019607893</v>
      </c>
      <c r="W106" s="485">
        <v>1900</v>
      </c>
      <c r="X106" s="488">
        <v>2100</v>
      </c>
      <c r="Y106" s="155">
        <f>[4]constantes!$B$12</f>
        <v>0</v>
      </c>
      <c r="Z106" s="497">
        <v>318</v>
      </c>
      <c r="AA106" s="155"/>
      <c r="AB106" s="155"/>
    </row>
    <row r="107" spans="1:28">
      <c r="A107" s="488">
        <v>1109</v>
      </c>
      <c r="B107" s="485">
        <v>102</v>
      </c>
      <c r="C107" s="484" t="s">
        <v>2096</v>
      </c>
      <c r="D107" s="493" t="s">
        <v>2097</v>
      </c>
      <c r="E107" s="487" t="s">
        <v>2098</v>
      </c>
      <c r="F107" s="488">
        <v>-55.058888000000003</v>
      </c>
      <c r="G107" s="488">
        <v>-28.148610999999999</v>
      </c>
      <c r="H107" s="488" t="s">
        <v>151</v>
      </c>
      <c r="I107" s="488">
        <v>2</v>
      </c>
      <c r="J107" s="492">
        <v>77</v>
      </c>
      <c r="K107" s="494">
        <v>2.5329999923706055E-2</v>
      </c>
      <c r="L107" s="494">
        <v>8.0909996032714843E-2</v>
      </c>
      <c r="M107" s="495">
        <f t="shared" si="6"/>
        <v>36.203199404761904</v>
      </c>
      <c r="N107" s="508">
        <v>17.619523809523809</v>
      </c>
      <c r="O107" s="508">
        <v>40.744285714285716</v>
      </c>
      <c r="P107" s="508">
        <v>44.280833333333334</v>
      </c>
      <c r="Q107" s="508">
        <v>42.168154761904766</v>
      </c>
      <c r="R107" s="496">
        <f t="shared" si="7"/>
        <v>42.346401960784313</v>
      </c>
      <c r="S107" s="508">
        <v>30.409333333333336</v>
      </c>
      <c r="T107" s="508">
        <v>42.228862745098041</v>
      </c>
      <c r="U107" s="508">
        <v>49.917490196078433</v>
      </c>
      <c r="V107" s="508">
        <v>46.829921568627448</v>
      </c>
      <c r="W107" s="485">
        <v>1900</v>
      </c>
      <c r="X107" s="488">
        <v>2100</v>
      </c>
      <c r="Y107" s="155">
        <f>[4]constantes!$B$12</f>
        <v>0</v>
      </c>
      <c r="Z107" s="497">
        <v>318</v>
      </c>
      <c r="AA107" s="155"/>
      <c r="AB107" s="155" t="s">
        <v>2079</v>
      </c>
    </row>
    <row r="108" spans="1:28">
      <c r="A108" s="488">
        <v>1406</v>
      </c>
      <c r="B108" s="485">
        <v>1005</v>
      </c>
      <c r="C108" s="295" t="s">
        <v>2099</v>
      </c>
      <c r="D108" s="155"/>
      <c r="E108" s="155"/>
      <c r="F108" s="155"/>
      <c r="G108" s="155"/>
      <c r="H108" s="488" t="s">
        <v>157</v>
      </c>
      <c r="I108" s="488">
        <v>6</v>
      </c>
      <c r="J108" s="550">
        <v>122.46</v>
      </c>
      <c r="K108" s="498">
        <v>2.9170000000000001E-2</v>
      </c>
      <c r="L108" s="498">
        <v>0.12121999999999999</v>
      </c>
      <c r="M108" s="495">
        <f t="shared" si="6"/>
        <v>65.602811968193308</v>
      </c>
      <c r="N108" s="508">
        <v>86.27712563658082</v>
      </c>
      <c r="O108" s="508">
        <v>90.477961093285529</v>
      </c>
      <c r="P108" s="508">
        <v>38.469196889570668</v>
      </c>
      <c r="Q108" s="508">
        <v>47.186964253336193</v>
      </c>
      <c r="R108" s="496">
        <f t="shared" si="7"/>
        <v>65.602811968193308</v>
      </c>
      <c r="S108" s="373">
        <v>86.27712563658082</v>
      </c>
      <c r="T108" s="373">
        <v>90.477961093285529</v>
      </c>
      <c r="U108" s="373">
        <v>38.469196889570668</v>
      </c>
      <c r="V108" s="373">
        <v>47.186964253336193</v>
      </c>
      <c r="W108" s="485">
        <v>1900</v>
      </c>
      <c r="X108" s="488">
        <v>2100</v>
      </c>
      <c r="Y108" s="155">
        <f>[4]constantes!$B$12</f>
        <v>0</v>
      </c>
      <c r="Z108" s="497">
        <v>319</v>
      </c>
      <c r="AA108" s="155"/>
      <c r="AB108" s="155"/>
    </row>
    <row r="109" spans="1:28">
      <c r="A109" s="488">
        <v>1404</v>
      </c>
      <c r="B109" s="485">
        <v>1003</v>
      </c>
      <c r="C109" s="295" t="s">
        <v>2100</v>
      </c>
      <c r="D109" s="155"/>
      <c r="E109" s="155"/>
      <c r="F109" s="155"/>
      <c r="G109" s="155"/>
      <c r="H109" s="488" t="s">
        <v>155</v>
      </c>
      <c r="I109" s="488">
        <v>4</v>
      </c>
      <c r="J109" s="550">
        <v>166.31000000000003</v>
      </c>
      <c r="K109" s="498">
        <v>2.9170000000000001E-2</v>
      </c>
      <c r="L109" s="498">
        <v>0.12121999999999999</v>
      </c>
      <c r="M109" s="495">
        <f t="shared" si="6"/>
        <v>94.915795793900145</v>
      </c>
      <c r="N109" s="508">
        <v>113.82938986334845</v>
      </c>
      <c r="O109" s="508">
        <v>99.995544401894577</v>
      </c>
      <c r="P109" s="508">
        <v>75.928631598314595</v>
      </c>
      <c r="Q109" s="508">
        <v>89.909617312042954</v>
      </c>
      <c r="R109" s="496">
        <f t="shared" si="7"/>
        <v>94.915795793900145</v>
      </c>
      <c r="S109" s="373">
        <v>113.82938986334845</v>
      </c>
      <c r="T109" s="373">
        <v>99.995544401894577</v>
      </c>
      <c r="U109" s="373">
        <v>75.928631598314595</v>
      </c>
      <c r="V109" s="373">
        <v>89.909617312042954</v>
      </c>
      <c r="W109" s="485">
        <v>1900</v>
      </c>
      <c r="X109" s="488">
        <v>2100</v>
      </c>
      <c r="Y109" s="155">
        <f>[4]constantes!$B$12</f>
        <v>0</v>
      </c>
      <c r="Z109" s="497">
        <v>319</v>
      </c>
      <c r="AA109" s="155"/>
      <c r="AB109" s="155"/>
    </row>
    <row r="110" spans="1:28">
      <c r="A110" s="488">
        <v>1403</v>
      </c>
      <c r="B110" s="485">
        <v>1002</v>
      </c>
      <c r="C110" s="295" t="s">
        <v>2101</v>
      </c>
      <c r="D110" s="155"/>
      <c r="E110" s="155"/>
      <c r="F110" s="155"/>
      <c r="G110" s="155"/>
      <c r="H110" s="488" t="s">
        <v>154</v>
      </c>
      <c r="I110" s="488">
        <v>3</v>
      </c>
      <c r="J110" s="550">
        <v>168.09200000000004</v>
      </c>
      <c r="K110" s="498">
        <v>2.9170000000000001E-2</v>
      </c>
      <c r="L110" s="498">
        <v>0.12121999999999999</v>
      </c>
      <c r="M110" s="495">
        <f t="shared" si="6"/>
        <v>55.480336701649222</v>
      </c>
      <c r="N110" s="508">
        <v>56.387713523400883</v>
      </c>
      <c r="O110" s="508">
        <v>56.022339040379023</v>
      </c>
      <c r="P110" s="508">
        <v>55.792816894455825</v>
      </c>
      <c r="Q110" s="508">
        <v>53.718477348361141</v>
      </c>
      <c r="R110" s="496">
        <f t="shared" si="7"/>
        <v>55.480336701649222</v>
      </c>
      <c r="S110" s="373">
        <v>56.387713523400883</v>
      </c>
      <c r="T110" s="373">
        <v>56.022339040379023</v>
      </c>
      <c r="U110" s="373">
        <v>55.792816894455825</v>
      </c>
      <c r="V110" s="373">
        <v>53.718477348361141</v>
      </c>
      <c r="W110" s="485">
        <v>1900</v>
      </c>
      <c r="X110" s="488">
        <v>2100</v>
      </c>
      <c r="Y110" s="155">
        <f>[4]constantes!$B$12</f>
        <v>0</v>
      </c>
      <c r="Z110" s="497">
        <v>319</v>
      </c>
      <c r="AA110" s="155"/>
      <c r="AB110" s="155"/>
    </row>
    <row r="111" spans="1:28">
      <c r="A111" s="488">
        <v>1401</v>
      </c>
      <c r="B111" s="485">
        <v>1000</v>
      </c>
      <c r="C111" s="295" t="s">
        <v>2102</v>
      </c>
      <c r="D111" s="155"/>
      <c r="E111" s="155"/>
      <c r="F111" s="155"/>
      <c r="G111" s="155"/>
      <c r="H111" s="488" t="s">
        <v>152</v>
      </c>
      <c r="I111" s="488">
        <v>1</v>
      </c>
      <c r="J111" s="621">
        <f>3539.613-27.94</f>
        <v>3511.6729999999998</v>
      </c>
      <c r="K111" s="498">
        <v>2.9170000000000001E-2</v>
      </c>
      <c r="L111" s="498">
        <v>0.12121999999999999</v>
      </c>
      <c r="M111" s="495">
        <f t="shared" si="6"/>
        <v>1808.0692384814893</v>
      </c>
      <c r="N111" s="508">
        <v>2178.6712472435829</v>
      </c>
      <c r="O111" s="508">
        <v>1966.5908047655357</v>
      </c>
      <c r="P111" s="508">
        <v>1368.8907016003254</v>
      </c>
      <c r="Q111" s="508">
        <v>1718.1242003165137</v>
      </c>
      <c r="R111" s="496">
        <f t="shared" si="7"/>
        <v>1808.0692384814893</v>
      </c>
      <c r="S111" s="373">
        <v>2178.6712472435829</v>
      </c>
      <c r="T111" s="373">
        <v>1966.5908047655357</v>
      </c>
      <c r="U111" s="373">
        <v>1368.8907016003254</v>
      </c>
      <c r="V111" s="373">
        <v>1718.1242003165137</v>
      </c>
      <c r="W111" s="485">
        <v>1900</v>
      </c>
      <c r="X111" s="488">
        <v>2100</v>
      </c>
      <c r="Y111" s="155">
        <f>[4]constantes!$B$12</f>
        <v>0</v>
      </c>
      <c r="Z111" s="497">
        <v>319</v>
      </c>
      <c r="AA111" s="155"/>
      <c r="AB111" s="155"/>
    </row>
    <row r="112" spans="1:28">
      <c r="A112" s="488">
        <v>1402</v>
      </c>
      <c r="B112" s="485">
        <v>1001</v>
      </c>
      <c r="C112" s="295" t="s">
        <v>2103</v>
      </c>
      <c r="D112" s="155"/>
      <c r="E112" s="155"/>
      <c r="F112" s="155"/>
      <c r="G112" s="155"/>
      <c r="H112" s="488" t="s">
        <v>151</v>
      </c>
      <c r="I112" s="488">
        <v>2</v>
      </c>
      <c r="J112" s="550">
        <v>1524.0910000000006</v>
      </c>
      <c r="K112" s="498">
        <v>2.9170000000000001E-2</v>
      </c>
      <c r="L112" s="498">
        <v>0.12121999999999999</v>
      </c>
      <c r="M112" s="495">
        <f t="shared" si="6"/>
        <v>838.42159799927845</v>
      </c>
      <c r="N112" s="508">
        <v>775.30919665148235</v>
      </c>
      <c r="O112" s="508">
        <v>782.06714679927541</v>
      </c>
      <c r="P112" s="508">
        <v>944.42658025879439</v>
      </c>
      <c r="Q112" s="508">
        <v>851.88346828756198</v>
      </c>
      <c r="R112" s="496">
        <f t="shared" si="7"/>
        <v>838.42159799927845</v>
      </c>
      <c r="S112" s="373">
        <v>775.30919665148235</v>
      </c>
      <c r="T112" s="373">
        <v>782.06714679927541</v>
      </c>
      <c r="U112" s="373">
        <v>944.42658025879439</v>
      </c>
      <c r="V112" s="373">
        <v>851.88346828756198</v>
      </c>
      <c r="W112" s="485">
        <v>1900</v>
      </c>
      <c r="X112" s="488">
        <v>2100</v>
      </c>
      <c r="Y112" s="155">
        <f>[4]constantes!$B$12</f>
        <v>0</v>
      </c>
      <c r="Z112" s="497">
        <v>319</v>
      </c>
      <c r="AA112" s="155"/>
      <c r="AB112" s="155"/>
    </row>
    <row r="113" spans="1:28">
      <c r="A113" s="488">
        <v>1405</v>
      </c>
      <c r="B113" s="485">
        <v>1004</v>
      </c>
      <c r="C113" s="295" t="s">
        <v>2104</v>
      </c>
      <c r="D113" s="155"/>
      <c r="E113" s="155"/>
      <c r="F113" s="155"/>
      <c r="G113" s="155"/>
      <c r="H113" s="488" t="s">
        <v>156</v>
      </c>
      <c r="I113" s="488">
        <v>10</v>
      </c>
      <c r="J113" s="485">
        <v>3</v>
      </c>
      <c r="K113" s="498">
        <v>2.9170000000000001E-2</v>
      </c>
      <c r="L113" s="498">
        <v>0.12121999999999999</v>
      </c>
      <c r="M113" s="495">
        <f t="shared" si="6"/>
        <v>1.9908450000000002</v>
      </c>
      <c r="N113" s="373">
        <v>2.0531999999999999</v>
      </c>
      <c r="O113" s="373">
        <v>1.8037800000000002</v>
      </c>
      <c r="P113" s="373">
        <v>2.0531999999999999</v>
      </c>
      <c r="Q113" s="373">
        <v>2.0531999999999999</v>
      </c>
      <c r="R113" s="496">
        <f t="shared" si="7"/>
        <v>1.9908450000000002</v>
      </c>
      <c r="S113" s="373">
        <v>2.0531999999999999</v>
      </c>
      <c r="T113" s="373">
        <v>1.8037800000000002</v>
      </c>
      <c r="U113" s="373">
        <v>2.0531999999999999</v>
      </c>
      <c r="V113" s="373">
        <v>2.0531999999999999</v>
      </c>
      <c r="W113" s="485">
        <v>1900</v>
      </c>
      <c r="X113" s="488">
        <v>2100</v>
      </c>
      <c r="Y113" s="155">
        <f>[4]constantes!$B$12</f>
        <v>0</v>
      </c>
      <c r="Z113" s="497">
        <v>319</v>
      </c>
      <c r="AA113" s="155"/>
      <c r="AB113" s="155"/>
    </row>
    <row r="114" spans="1:28">
      <c r="A114" s="488">
        <v>1075</v>
      </c>
      <c r="B114" s="485">
        <v>257</v>
      </c>
      <c r="C114" s="155" t="s">
        <v>2105</v>
      </c>
      <c r="D114" s="155"/>
      <c r="E114" s="155"/>
      <c r="F114" s="155"/>
      <c r="G114" s="155"/>
      <c r="H114" s="485" t="s">
        <v>1983</v>
      </c>
      <c r="I114" s="485">
        <v>1</v>
      </c>
      <c r="J114" s="492">
        <v>498.75</v>
      </c>
      <c r="K114" s="494">
        <v>2.5329999923706055E-2</v>
      </c>
      <c r="L114" s="494">
        <v>8.0909996032714843E-2</v>
      </c>
      <c r="M114" s="495">
        <f t="shared" si="6"/>
        <v>267.40761904761905</v>
      </c>
      <c r="N114" s="508">
        <v>277.62857142857138</v>
      </c>
      <c r="O114" s="508">
        <v>191.39672619047619</v>
      </c>
      <c r="P114" s="508">
        <v>291.83333333333331</v>
      </c>
      <c r="Q114" s="508">
        <v>308.77184523809524</v>
      </c>
      <c r="R114" s="496">
        <f t="shared" si="7"/>
        <v>305.36727450980396</v>
      </c>
      <c r="S114" s="508">
        <v>389.51870588235289</v>
      </c>
      <c r="T114" s="508">
        <v>277.81486274509803</v>
      </c>
      <c r="U114" s="508">
        <v>259.35141176470592</v>
      </c>
      <c r="V114" s="508">
        <v>294.78411764705896</v>
      </c>
      <c r="W114" s="485">
        <v>1900</v>
      </c>
      <c r="X114" s="488">
        <v>2100</v>
      </c>
      <c r="Y114" s="155">
        <f>[4]constantes!$B$12</f>
        <v>0</v>
      </c>
      <c r="Z114" s="497">
        <v>318</v>
      </c>
      <c r="AA114" s="155"/>
      <c r="AB114" s="155"/>
    </row>
    <row r="115" spans="1:28">
      <c r="A115" s="488">
        <v>1047</v>
      </c>
      <c r="B115" s="485">
        <v>126</v>
      </c>
      <c r="C115" s="155" t="s">
        <v>2106</v>
      </c>
      <c r="D115" s="155"/>
      <c r="E115" s="155"/>
      <c r="F115" s="155"/>
      <c r="G115" s="155"/>
      <c r="H115" s="485" t="s">
        <v>152</v>
      </c>
      <c r="I115" s="485">
        <v>1</v>
      </c>
      <c r="J115" s="492">
        <v>50</v>
      </c>
      <c r="K115" s="494">
        <v>2.3329999446868897E-2</v>
      </c>
      <c r="L115" s="494">
        <v>6.8610000610351565E-2</v>
      </c>
      <c r="M115" s="495">
        <f t="shared" si="6"/>
        <v>31.99733630952381</v>
      </c>
      <c r="N115" s="508">
        <v>41.42285714285714</v>
      </c>
      <c r="O115" s="508">
        <v>33.21422619047619</v>
      </c>
      <c r="P115" s="508">
        <v>21.040833333333335</v>
      </c>
      <c r="Q115" s="508">
        <v>32.311428571428571</v>
      </c>
      <c r="R115" s="496">
        <f t="shared" si="7"/>
        <v>33.406254901960779</v>
      </c>
      <c r="S115" s="508">
        <v>43.865254901960789</v>
      </c>
      <c r="T115" s="508">
        <v>33.831921568627443</v>
      </c>
      <c r="U115" s="508">
        <v>22.363960784313718</v>
      </c>
      <c r="V115" s="508">
        <v>33.563882352941171</v>
      </c>
      <c r="W115" s="485">
        <v>1900</v>
      </c>
      <c r="X115" s="488">
        <v>2100</v>
      </c>
      <c r="Y115" s="155">
        <f>[4]constantes!$B$12</f>
        <v>0</v>
      </c>
      <c r="Z115" s="497">
        <v>318</v>
      </c>
      <c r="AA115" s="155"/>
      <c r="AB115" s="155"/>
    </row>
    <row r="116" spans="1:28">
      <c r="A116" s="488">
        <v>1035</v>
      </c>
      <c r="B116" s="485">
        <v>48</v>
      </c>
      <c r="C116" s="155" t="s">
        <v>2107</v>
      </c>
      <c r="D116" s="155"/>
      <c r="E116" s="155"/>
      <c r="F116" s="155"/>
      <c r="G116" s="155"/>
      <c r="H116" s="485" t="s">
        <v>148</v>
      </c>
      <c r="I116" s="485">
        <v>1</v>
      </c>
      <c r="J116" s="492">
        <v>80</v>
      </c>
      <c r="K116" s="494">
        <v>1.6720000505447388E-2</v>
      </c>
      <c r="L116" s="494">
        <v>5.4029998779296873E-2</v>
      </c>
      <c r="M116" s="495">
        <f t="shared" si="6"/>
        <v>36.973288690476195</v>
      </c>
      <c r="N116" s="508">
        <v>34.435714285714283</v>
      </c>
      <c r="O116" s="508">
        <v>34.468869047619044</v>
      </c>
      <c r="P116" s="508">
        <v>42.708333333333336</v>
      </c>
      <c r="Q116" s="508">
        <v>36.280238095238097</v>
      </c>
      <c r="R116" s="496">
        <f t="shared" si="7"/>
        <v>46.639960784313715</v>
      </c>
      <c r="S116" s="508">
        <v>49.941254901960768</v>
      </c>
      <c r="T116" s="508">
        <v>43.284313725490186</v>
      </c>
      <c r="U116" s="508">
        <v>48.007215686274513</v>
      </c>
      <c r="V116" s="508">
        <v>45.327058823529406</v>
      </c>
      <c r="W116" s="485">
        <v>1900</v>
      </c>
      <c r="X116" s="488">
        <v>2100</v>
      </c>
      <c r="Y116" s="155">
        <f>[4]constantes!$B$12</f>
        <v>0</v>
      </c>
      <c r="Z116" s="497">
        <v>318</v>
      </c>
      <c r="AA116" s="155"/>
      <c r="AB116" s="155"/>
    </row>
    <row r="117" spans="1:28">
      <c r="A117" s="488">
        <v>1079</v>
      </c>
      <c r="B117" s="485">
        <v>281</v>
      </c>
      <c r="C117" s="155" t="s">
        <v>2108</v>
      </c>
      <c r="D117" s="155"/>
      <c r="E117" s="155"/>
      <c r="F117" s="155"/>
      <c r="G117" s="155"/>
      <c r="H117" s="485" t="s">
        <v>160</v>
      </c>
      <c r="I117" s="485">
        <v>1</v>
      </c>
      <c r="J117" s="492">
        <v>176.10000000000002</v>
      </c>
      <c r="K117" s="494">
        <v>1.6720000505447388E-2</v>
      </c>
      <c r="L117" s="494">
        <v>5.4029998779296873E-2</v>
      </c>
      <c r="M117" s="495">
        <f t="shared" si="6"/>
        <v>136.90020833333335</v>
      </c>
      <c r="N117" s="508">
        <v>156.28761904761905</v>
      </c>
      <c r="O117" s="508">
        <v>154.11898809523811</v>
      </c>
      <c r="P117" s="508">
        <v>117.15500000000002</v>
      </c>
      <c r="Q117" s="508">
        <v>120.03922619047619</v>
      </c>
      <c r="R117" s="496">
        <f t="shared" si="7"/>
        <v>136.93208823529397</v>
      </c>
      <c r="S117" s="508">
        <v>154.04364705882327</v>
      </c>
      <c r="T117" s="508">
        <v>142.28341176470576</v>
      </c>
      <c r="U117" s="508">
        <v>118.26968627450977</v>
      </c>
      <c r="V117" s="508">
        <v>133.13160784313717</v>
      </c>
      <c r="W117" s="485">
        <v>1900</v>
      </c>
      <c r="X117" s="488">
        <v>2100</v>
      </c>
      <c r="Y117" s="155">
        <f>[4]constantes!$B$12</f>
        <v>0</v>
      </c>
      <c r="Z117" s="497">
        <v>318</v>
      </c>
      <c r="AA117" s="155"/>
      <c r="AB117" s="155"/>
    </row>
    <row r="118" spans="1:28">
      <c r="A118" s="488">
        <v>1029</v>
      </c>
      <c r="B118" s="485">
        <v>40</v>
      </c>
      <c r="C118" s="155" t="s">
        <v>2109</v>
      </c>
      <c r="D118" s="155"/>
      <c r="E118" s="155"/>
      <c r="F118" s="155"/>
      <c r="G118" s="155"/>
      <c r="H118" s="485" t="s">
        <v>148</v>
      </c>
      <c r="I118" s="485">
        <v>1</v>
      </c>
      <c r="J118" s="492">
        <v>264</v>
      </c>
      <c r="K118" s="494">
        <v>2.5329999923706055E-2</v>
      </c>
      <c r="L118" s="494">
        <v>8.0909996032714843E-2</v>
      </c>
      <c r="M118" s="495">
        <f t="shared" si="6"/>
        <v>93.649419642857154</v>
      </c>
      <c r="N118" s="508">
        <v>139.50476190476192</v>
      </c>
      <c r="O118" s="508">
        <v>87.570654761904748</v>
      </c>
      <c r="P118" s="508">
        <v>72.731666666666669</v>
      </c>
      <c r="Q118" s="508">
        <v>74.790595238095236</v>
      </c>
      <c r="R118" s="496">
        <f t="shared" si="7"/>
        <v>123.56762745098044</v>
      </c>
      <c r="S118" s="508">
        <v>183.82847058823543</v>
      </c>
      <c r="T118" s="508">
        <v>109.58294117647058</v>
      </c>
      <c r="U118" s="508">
        <v>88.747882352941176</v>
      </c>
      <c r="V118" s="508">
        <v>112.11121568627452</v>
      </c>
      <c r="W118" s="485">
        <v>1900</v>
      </c>
      <c r="X118" s="488">
        <v>2100</v>
      </c>
      <c r="Y118" s="155">
        <f>[4]constantes!$B$12</f>
        <v>0</v>
      </c>
      <c r="Z118" s="497">
        <v>318</v>
      </c>
      <c r="AA118" s="155"/>
      <c r="AB118" s="155"/>
    </row>
    <row r="119" spans="1:28">
      <c r="A119" s="488">
        <v>1104</v>
      </c>
      <c r="B119" s="485">
        <v>95</v>
      </c>
      <c r="C119" s="155" t="s">
        <v>2110</v>
      </c>
      <c r="D119" s="155"/>
      <c r="E119" s="155"/>
      <c r="F119" s="155"/>
      <c r="G119" s="155"/>
      <c r="H119" s="485" t="s">
        <v>1991</v>
      </c>
      <c r="I119" s="485">
        <v>2</v>
      </c>
      <c r="J119" s="492">
        <v>120</v>
      </c>
      <c r="K119" s="494">
        <v>1.6720000505447388E-2</v>
      </c>
      <c r="L119" s="494">
        <v>5.4029998779296873E-2</v>
      </c>
      <c r="M119" s="495">
        <f t="shared" si="6"/>
        <v>57.050193452380945</v>
      </c>
      <c r="N119" s="508">
        <v>43.507142857142846</v>
      </c>
      <c r="O119" s="508">
        <v>54.253809523809515</v>
      </c>
      <c r="P119" s="508">
        <v>68.44</v>
      </c>
      <c r="Q119" s="508">
        <v>61.99982142857143</v>
      </c>
      <c r="R119" s="496">
        <f t="shared" si="7"/>
        <v>68.431294117647042</v>
      </c>
      <c r="S119" s="508">
        <v>57.141058823529391</v>
      </c>
      <c r="T119" s="508">
        <v>65.398666666666657</v>
      </c>
      <c r="U119" s="508">
        <v>77.370392156862707</v>
      </c>
      <c r="V119" s="508">
        <v>73.815058823529384</v>
      </c>
      <c r="W119" s="485">
        <v>1900</v>
      </c>
      <c r="X119" s="488">
        <v>2100</v>
      </c>
      <c r="Y119" s="155">
        <f>[4]constantes!$B$12</f>
        <v>0</v>
      </c>
      <c r="Z119" s="497">
        <v>318</v>
      </c>
      <c r="AA119" s="155"/>
      <c r="AB119" s="155"/>
    </row>
    <row r="120" spans="1:28">
      <c r="A120" s="488">
        <v>1063</v>
      </c>
      <c r="B120" s="485">
        <v>162</v>
      </c>
      <c r="C120" s="155" t="s">
        <v>2111</v>
      </c>
      <c r="D120" s="155"/>
      <c r="E120" s="155"/>
      <c r="F120" s="155"/>
      <c r="G120" s="155"/>
      <c r="H120" s="485" t="s">
        <v>2005</v>
      </c>
      <c r="I120" s="485">
        <v>1</v>
      </c>
      <c r="J120" s="492">
        <v>105</v>
      </c>
      <c r="K120" s="494">
        <v>1.6720000505447388E-2</v>
      </c>
      <c r="L120" s="494">
        <v>5.4029998779296873E-2</v>
      </c>
      <c r="M120" s="495">
        <f t="shared" si="6"/>
        <v>67.38049107142858</v>
      </c>
      <c r="N120" s="508">
        <v>82.664761904761903</v>
      </c>
      <c r="O120" s="508">
        <v>48.733095238095245</v>
      </c>
      <c r="P120" s="508">
        <v>57.930416666666666</v>
      </c>
      <c r="Q120" s="508">
        <v>80.193690476190469</v>
      </c>
      <c r="R120" s="496">
        <f t="shared" si="7"/>
        <v>64.506401960784302</v>
      </c>
      <c r="S120" s="508">
        <v>81.851529411764673</v>
      </c>
      <c r="T120" s="508">
        <v>59.72847058823529</v>
      </c>
      <c r="U120" s="508">
        <v>46.452941176470581</v>
      </c>
      <c r="V120" s="508">
        <v>69.992666666666651</v>
      </c>
      <c r="W120" s="485">
        <v>1900</v>
      </c>
      <c r="X120" s="488">
        <v>2100</v>
      </c>
      <c r="Y120" s="155">
        <f>[4]constantes!$B$12</f>
        <v>0</v>
      </c>
      <c r="Z120" s="497">
        <v>318</v>
      </c>
      <c r="AA120" s="155"/>
      <c r="AB120" s="155"/>
    </row>
    <row r="121" spans="1:28">
      <c r="A121" s="488">
        <v>1119</v>
      </c>
      <c r="B121" s="485">
        <v>155</v>
      </c>
      <c r="C121" s="155" t="s">
        <v>2112</v>
      </c>
      <c r="D121" s="155"/>
      <c r="E121" s="155"/>
      <c r="F121" s="155"/>
      <c r="G121" s="155"/>
      <c r="H121" s="485" t="s">
        <v>152</v>
      </c>
      <c r="I121" s="485">
        <v>3</v>
      </c>
      <c r="J121" s="492">
        <v>83.656999999999996</v>
      </c>
      <c r="K121" s="494">
        <v>1.6720000505447388E-2</v>
      </c>
      <c r="L121" s="494">
        <v>5.4029998779296873E-2</v>
      </c>
      <c r="M121" s="495">
        <f t="shared" si="6"/>
        <v>36.300416666666663</v>
      </c>
      <c r="N121" s="508">
        <v>55.073333333333331</v>
      </c>
      <c r="O121" s="508">
        <v>30.486309523809524</v>
      </c>
      <c r="P121" s="508">
        <v>21.751666666666665</v>
      </c>
      <c r="Q121" s="508">
        <v>37.890357142857148</v>
      </c>
      <c r="R121" s="496">
        <f t="shared" si="7"/>
        <v>38.666176470588233</v>
      </c>
      <c r="S121" s="508">
        <v>60.044980392156852</v>
      </c>
      <c r="T121" s="508">
        <v>31.155215686274513</v>
      </c>
      <c r="U121" s="508">
        <v>21.843803921568622</v>
      </c>
      <c r="V121" s="508">
        <v>41.620705882352951</v>
      </c>
      <c r="W121" s="485">
        <v>1900</v>
      </c>
      <c r="X121" s="488">
        <v>2100</v>
      </c>
      <c r="Y121" s="155">
        <f>[4]constantes!$B$12</f>
        <v>0</v>
      </c>
      <c r="Z121" s="497">
        <v>318</v>
      </c>
      <c r="AA121" s="155"/>
      <c r="AB121" s="155"/>
    </row>
    <row r="122" spans="1:28">
      <c r="A122" s="488">
        <v>1131</v>
      </c>
      <c r="B122" s="485">
        <v>276</v>
      </c>
      <c r="C122" s="155" t="s">
        <v>2113</v>
      </c>
      <c r="D122" s="155"/>
      <c r="E122" s="155"/>
      <c r="F122" s="155"/>
      <c r="G122" s="155"/>
      <c r="H122" s="485" t="s">
        <v>2068</v>
      </c>
      <c r="I122" s="485">
        <v>7</v>
      </c>
      <c r="J122" s="492">
        <v>73.5</v>
      </c>
      <c r="K122" s="494">
        <v>2.3329999446868897E-2</v>
      </c>
      <c r="L122" s="494">
        <v>6.8610000610351565E-2</v>
      </c>
      <c r="M122" s="495">
        <f t="shared" si="6"/>
        <v>40.286815476190476</v>
      </c>
      <c r="N122" s="508">
        <v>55.217619047619053</v>
      </c>
      <c r="O122" s="508">
        <v>39.941011904761908</v>
      </c>
      <c r="P122" s="508">
        <v>31.874166666666667</v>
      </c>
      <c r="Q122" s="508">
        <v>34.114464285714284</v>
      </c>
      <c r="R122" s="496">
        <f t="shared" si="7"/>
        <v>39.841450980392153</v>
      </c>
      <c r="S122" s="508">
        <v>58.317843137254876</v>
      </c>
      <c r="T122" s="508">
        <v>40.752078431372539</v>
      </c>
      <c r="U122" s="508">
        <v>27.783568627450979</v>
      </c>
      <c r="V122" s="508">
        <v>32.512313725490202</v>
      </c>
      <c r="W122" s="485">
        <v>1900</v>
      </c>
      <c r="X122" s="488">
        <v>2100</v>
      </c>
      <c r="Y122" s="155">
        <f>[4]constantes!$B$12</f>
        <v>0</v>
      </c>
      <c r="Z122" s="497">
        <v>318</v>
      </c>
      <c r="AA122" s="155"/>
      <c r="AB122" s="155"/>
    </row>
    <row r="123" spans="1:28">
      <c r="A123" s="488">
        <v>1069</v>
      </c>
      <c r="B123" s="485">
        <v>217</v>
      </c>
      <c r="C123" s="155" t="s">
        <v>2114</v>
      </c>
      <c r="D123" s="155"/>
      <c r="E123" s="155"/>
      <c r="F123" s="155"/>
      <c r="G123" s="155"/>
      <c r="H123" s="485" t="s">
        <v>284</v>
      </c>
      <c r="I123" s="485">
        <v>1</v>
      </c>
      <c r="J123" s="492">
        <v>55</v>
      </c>
      <c r="K123" s="494">
        <v>2.3329999446868897E-2</v>
      </c>
      <c r="L123" s="494">
        <v>6.8610000610351565E-2</v>
      </c>
      <c r="M123" s="495">
        <f t="shared" si="6"/>
        <v>31.015699404761907</v>
      </c>
      <c r="N123" s="508">
        <v>39.479523809523812</v>
      </c>
      <c r="O123" s="508">
        <v>33.368630952380947</v>
      </c>
      <c r="P123" s="508">
        <v>17.572500000000002</v>
      </c>
      <c r="Q123" s="508">
        <v>33.642142857142858</v>
      </c>
      <c r="R123" s="496">
        <f t="shared" si="7"/>
        <v>37.058166666666693</v>
      </c>
      <c r="S123" s="508">
        <v>47.126823529411816</v>
      </c>
      <c r="T123" s="508">
        <v>37.755803921568649</v>
      </c>
      <c r="U123" s="508">
        <v>22.478274509803914</v>
      </c>
      <c r="V123" s="508">
        <v>40.871764705882399</v>
      </c>
      <c r="W123" s="485">
        <v>1900</v>
      </c>
      <c r="X123" s="488">
        <v>2100</v>
      </c>
      <c r="Y123" s="155">
        <f>[4]constantes!$B$12</f>
        <v>0</v>
      </c>
      <c r="Z123" s="497">
        <v>318</v>
      </c>
      <c r="AA123" s="155"/>
      <c r="AB123" s="155"/>
    </row>
    <row r="124" spans="1:28">
      <c r="A124" s="488">
        <v>1042</v>
      </c>
      <c r="B124" s="485">
        <v>63</v>
      </c>
      <c r="C124" s="155" t="s">
        <v>2115</v>
      </c>
      <c r="D124" s="155"/>
      <c r="E124" s="155"/>
      <c r="F124" s="155"/>
      <c r="G124" s="155"/>
      <c r="H124" s="485" t="s">
        <v>153</v>
      </c>
      <c r="I124" s="485">
        <v>1</v>
      </c>
      <c r="J124" s="492">
        <v>354</v>
      </c>
      <c r="K124" s="494">
        <v>2.5329999923706055E-2</v>
      </c>
      <c r="L124" s="494">
        <v>8.0909996032714843E-2</v>
      </c>
      <c r="M124" s="495">
        <f t="shared" si="6"/>
        <v>169.86913690476189</v>
      </c>
      <c r="N124" s="508">
        <v>139.77238095238093</v>
      </c>
      <c r="O124" s="508">
        <v>150.845</v>
      </c>
      <c r="P124" s="508">
        <v>208.38041666666666</v>
      </c>
      <c r="Q124" s="508">
        <v>180.47874999999999</v>
      </c>
      <c r="R124" s="496">
        <f t="shared" si="7"/>
        <v>214.71292156862748</v>
      </c>
      <c r="S124" s="508">
        <v>234.84972549019611</v>
      </c>
      <c r="T124" s="508">
        <v>192.95290196078437</v>
      </c>
      <c r="U124" s="508">
        <v>219.17643137254905</v>
      </c>
      <c r="V124" s="508">
        <v>211.87262745098042</v>
      </c>
      <c r="W124" s="485">
        <v>1900</v>
      </c>
      <c r="X124" s="488">
        <v>2100</v>
      </c>
      <c r="Y124" s="155">
        <f>[4]constantes!$B$12</f>
        <v>0</v>
      </c>
      <c r="Z124" s="497">
        <v>318</v>
      </c>
      <c r="AA124" s="155"/>
      <c r="AB124" s="155"/>
    </row>
    <row r="125" spans="1:28">
      <c r="A125" s="487">
        <v>1200</v>
      </c>
      <c r="B125" s="486">
        <v>566</v>
      </c>
      <c r="C125" s="155" t="s">
        <v>2116</v>
      </c>
      <c r="D125" s="155"/>
      <c r="E125" s="155"/>
      <c r="F125" s="155"/>
      <c r="G125" s="155"/>
      <c r="H125" s="485" t="s">
        <v>153</v>
      </c>
      <c r="I125" s="485">
        <v>2</v>
      </c>
      <c r="J125" s="492">
        <v>62</v>
      </c>
      <c r="K125" s="494">
        <v>1.6719999999999999E-2</v>
      </c>
      <c r="L125" s="494">
        <v>5.4030000000000002E-2</v>
      </c>
      <c r="M125" s="495">
        <f t="shared" si="6"/>
        <v>33.598601190476188</v>
      </c>
      <c r="N125" s="508">
        <v>35.857619047619046</v>
      </c>
      <c r="O125" s="508">
        <v>31.260535714285712</v>
      </c>
      <c r="P125" s="508">
        <v>30.127916666666668</v>
      </c>
      <c r="Q125" s="508">
        <v>37.148333333333333</v>
      </c>
      <c r="R125" s="496">
        <f t="shared" si="7"/>
        <v>40.005813725490185</v>
      </c>
      <c r="S125" s="508">
        <v>42.88003921568626</v>
      </c>
      <c r="T125" s="508">
        <v>35.520196078431361</v>
      </c>
      <c r="U125" s="508">
        <v>38.738549019607831</v>
      </c>
      <c r="V125" s="508">
        <v>42.884470588235281</v>
      </c>
      <c r="W125" s="485">
        <v>2019</v>
      </c>
      <c r="X125" s="488">
        <v>2100</v>
      </c>
      <c r="Y125" s="155">
        <f>[4]constantes!$B$12</f>
        <v>0</v>
      </c>
      <c r="Z125" s="497">
        <v>318</v>
      </c>
      <c r="AA125" s="155"/>
      <c r="AB125" s="155"/>
    </row>
    <row r="126" spans="1:28">
      <c r="A126" s="488">
        <v>1116</v>
      </c>
      <c r="B126" s="485">
        <v>122</v>
      </c>
      <c r="C126" s="155" t="s">
        <v>2117</v>
      </c>
      <c r="D126" s="155"/>
      <c r="E126" s="155"/>
      <c r="F126" s="155"/>
      <c r="G126" s="155"/>
      <c r="H126" s="485" t="s">
        <v>153</v>
      </c>
      <c r="I126" s="485">
        <v>2</v>
      </c>
      <c r="J126" s="492">
        <v>56.05</v>
      </c>
      <c r="K126" s="494">
        <v>2.3330000000000004E-2</v>
      </c>
      <c r="L126" s="494">
        <v>6.8610000000000004E-2</v>
      </c>
      <c r="M126" s="495">
        <f t="shared" si="6"/>
        <v>28.800267857142856</v>
      </c>
      <c r="N126" s="508">
        <v>29.522380952380953</v>
      </c>
      <c r="O126" s="508">
        <v>24.528749999999999</v>
      </c>
      <c r="P126" s="508">
        <v>33.067083333333336</v>
      </c>
      <c r="Q126" s="508">
        <v>28.08285714285714</v>
      </c>
      <c r="R126" s="496">
        <f t="shared" si="7"/>
        <v>29.239666666666665</v>
      </c>
      <c r="S126" s="508">
        <v>33.684431372549021</v>
      </c>
      <c r="T126" s="508">
        <v>25.12070588235294</v>
      </c>
      <c r="U126" s="508">
        <v>31.683764705882339</v>
      </c>
      <c r="V126" s="508">
        <v>26.469764705882355</v>
      </c>
      <c r="W126" s="485">
        <v>1900</v>
      </c>
      <c r="X126" s="488">
        <v>2100</v>
      </c>
      <c r="Y126" s="155">
        <f>[4]constantes!$B$12</f>
        <v>0</v>
      </c>
      <c r="Z126" s="497">
        <v>318</v>
      </c>
      <c r="AA126" s="155"/>
      <c r="AB126" s="155"/>
    </row>
    <row r="127" spans="1:28">
      <c r="A127" s="488">
        <v>1065</v>
      </c>
      <c r="B127" s="485">
        <v>193</v>
      </c>
      <c r="C127" s="155" t="s">
        <v>2118</v>
      </c>
      <c r="D127" s="155"/>
      <c r="E127" s="155"/>
      <c r="F127" s="155"/>
      <c r="G127" s="155"/>
      <c r="H127" s="485" t="s">
        <v>152</v>
      </c>
      <c r="I127" s="485">
        <v>1</v>
      </c>
      <c r="J127" s="492">
        <v>78</v>
      </c>
      <c r="K127" s="494">
        <v>2.0789999961853028E-2</v>
      </c>
      <c r="L127" s="494">
        <v>6.3000001907348627E-2</v>
      </c>
      <c r="M127" s="495">
        <f t="shared" si="6"/>
        <v>56.663645833333334</v>
      </c>
      <c r="N127" s="508">
        <v>64.454761904761909</v>
      </c>
      <c r="O127" s="508">
        <v>58.545654761904757</v>
      </c>
      <c r="P127" s="508">
        <v>45.717500000000001</v>
      </c>
      <c r="Q127" s="508">
        <v>57.936666666666667</v>
      </c>
      <c r="R127" s="496">
        <f t="shared" si="7"/>
        <v>53.75315686274508</v>
      </c>
      <c r="S127" s="508">
        <v>64.141137254901935</v>
      </c>
      <c r="T127" s="508">
        <v>53.872823529411768</v>
      </c>
      <c r="U127" s="508">
        <v>39.488705882352924</v>
      </c>
      <c r="V127" s="508">
        <v>57.509960784313705</v>
      </c>
      <c r="W127" s="485">
        <v>1900</v>
      </c>
      <c r="X127" s="488">
        <v>2100</v>
      </c>
      <c r="Y127" s="155">
        <f>[4]constantes!$B$12</f>
        <v>0</v>
      </c>
      <c r="Z127" s="497">
        <v>318</v>
      </c>
      <c r="AA127" s="155"/>
      <c r="AB127" s="155"/>
    </row>
    <row r="128" spans="1:28">
      <c r="A128" s="488">
        <v>1077</v>
      </c>
      <c r="B128" s="485">
        <v>262</v>
      </c>
      <c r="C128" s="155" t="s">
        <v>2119</v>
      </c>
      <c r="D128" s="155"/>
      <c r="E128" s="155"/>
      <c r="F128" s="155"/>
      <c r="G128" s="155"/>
      <c r="H128" s="485" t="s">
        <v>154</v>
      </c>
      <c r="I128" s="485">
        <v>1</v>
      </c>
      <c r="J128" s="492">
        <v>116</v>
      </c>
      <c r="K128" s="498">
        <v>1.6720000505447388E-2</v>
      </c>
      <c r="L128" s="498">
        <v>5.4029998779296873E-2</v>
      </c>
      <c r="M128" s="495">
        <f t="shared" si="6"/>
        <v>69.833169642857143</v>
      </c>
      <c r="N128" s="508">
        <v>81.08142857142856</v>
      </c>
      <c r="O128" s="508">
        <v>62.162500000000001</v>
      </c>
      <c r="P128" s="508">
        <v>64.057916666666671</v>
      </c>
      <c r="Q128" s="508">
        <v>72.030833333333348</v>
      </c>
      <c r="R128" s="496">
        <f t="shared" si="7"/>
        <v>77.214274509803928</v>
      </c>
      <c r="S128" s="508">
        <v>93.70278431372553</v>
      </c>
      <c r="T128" s="508">
        <v>74.432666666666677</v>
      </c>
      <c r="U128" s="508">
        <v>64.625803921568618</v>
      </c>
      <c r="V128" s="508">
        <v>76.095843137254917</v>
      </c>
      <c r="W128" s="485">
        <v>1900</v>
      </c>
      <c r="X128" s="488">
        <v>2100</v>
      </c>
      <c r="Y128" s="155">
        <f>[4]constantes!$B$12</f>
        <v>0</v>
      </c>
      <c r="Z128" s="497">
        <v>318</v>
      </c>
      <c r="AA128" s="155"/>
      <c r="AB128" s="155"/>
    </row>
    <row r="129" spans="1:28">
      <c r="A129" s="488">
        <v>1096</v>
      </c>
      <c r="B129" s="485">
        <v>82</v>
      </c>
      <c r="C129" s="155" t="s">
        <v>2120</v>
      </c>
      <c r="D129" s="155"/>
      <c r="E129" s="155"/>
      <c r="F129" s="155"/>
      <c r="G129" s="155"/>
      <c r="H129" s="485" t="s">
        <v>153</v>
      </c>
      <c r="I129" s="485">
        <v>2</v>
      </c>
      <c r="J129" s="492">
        <v>1240</v>
      </c>
      <c r="K129" s="494">
        <v>2.9170000553131105E-2</v>
      </c>
      <c r="L129" s="494">
        <v>0.12121999740600586</v>
      </c>
      <c r="M129" s="495">
        <f t="shared" si="6"/>
        <v>600.82404761904763</v>
      </c>
      <c r="N129" s="508">
        <v>436.57809523809527</v>
      </c>
      <c r="O129" s="508">
        <v>522.58607142857147</v>
      </c>
      <c r="P129" s="508">
        <v>701.55958333333331</v>
      </c>
      <c r="Q129" s="508">
        <v>742.57244047619054</v>
      </c>
      <c r="R129" s="496">
        <f t="shared" si="7"/>
        <v>684.19487254901969</v>
      </c>
      <c r="S129" s="508">
        <v>586.6638039215685</v>
      </c>
      <c r="T129" s="508">
        <v>618.02247058823548</v>
      </c>
      <c r="U129" s="508">
        <v>772.86019607843173</v>
      </c>
      <c r="V129" s="508">
        <v>759.23301960784329</v>
      </c>
      <c r="W129" s="485">
        <v>1900</v>
      </c>
      <c r="X129" s="488">
        <v>2100</v>
      </c>
      <c r="Y129" s="155">
        <f>[4]constantes!$B$12</f>
        <v>0</v>
      </c>
      <c r="Z129" s="497">
        <v>318</v>
      </c>
      <c r="AA129" s="155"/>
      <c r="AB129" s="155"/>
    </row>
    <row r="130" spans="1:28">
      <c r="A130" s="488">
        <v>1054</v>
      </c>
      <c r="B130" s="485">
        <v>134</v>
      </c>
      <c r="C130" s="155" t="s">
        <v>2121</v>
      </c>
      <c r="D130" s="155"/>
      <c r="E130" s="155"/>
      <c r="F130" s="155"/>
      <c r="G130" s="155"/>
      <c r="H130" s="485" t="s">
        <v>152</v>
      </c>
      <c r="I130" s="485">
        <v>1</v>
      </c>
      <c r="J130" s="492">
        <v>47</v>
      </c>
      <c r="K130" s="494">
        <v>2.3329999446868897E-2</v>
      </c>
      <c r="L130" s="494">
        <v>6.8610000610351565E-2</v>
      </c>
      <c r="M130" s="495">
        <f t="shared" ref="M130:M159" si="8">AVERAGE(N130:Q130)</f>
        <v>79.956755952380945</v>
      </c>
      <c r="N130" s="508">
        <v>95.765238095238089</v>
      </c>
      <c r="O130" s="508">
        <v>83.166785714285709</v>
      </c>
      <c r="P130" s="508">
        <v>63.122916666666676</v>
      </c>
      <c r="Q130" s="508">
        <v>77.772083333333342</v>
      </c>
      <c r="R130" s="496">
        <f t="shared" ref="R130:R159" si="9">AVERAGE(S130:V130)</f>
        <v>77.240431372548983</v>
      </c>
      <c r="S130" s="508">
        <v>94.289647058823462</v>
      </c>
      <c r="T130" s="508">
        <v>78.379058823529405</v>
      </c>
      <c r="U130" s="508">
        <v>53.735137254901964</v>
      </c>
      <c r="V130" s="508">
        <v>82.557882352941135</v>
      </c>
      <c r="W130" s="485">
        <v>1900</v>
      </c>
      <c r="X130" s="488">
        <v>2100</v>
      </c>
      <c r="Y130" s="155">
        <f>[4]constantes!$B$12</f>
        <v>0</v>
      </c>
      <c r="Z130" s="497">
        <v>318</v>
      </c>
      <c r="AA130" s="155"/>
      <c r="AB130" s="155"/>
    </row>
    <row r="131" spans="1:28">
      <c r="A131" s="488">
        <v>1095</v>
      </c>
      <c r="B131" s="485">
        <v>78</v>
      </c>
      <c r="C131" s="155" t="s">
        <v>2122</v>
      </c>
      <c r="D131" s="155"/>
      <c r="E131" s="155"/>
      <c r="F131" s="155"/>
      <c r="G131" s="155"/>
      <c r="H131" s="485" t="s">
        <v>153</v>
      </c>
      <c r="I131" s="485">
        <v>2</v>
      </c>
      <c r="J131" s="492">
        <v>1078</v>
      </c>
      <c r="K131" s="494">
        <v>2.5329999923706055E-2</v>
      </c>
      <c r="L131" s="494">
        <v>8.0909996032714843E-2</v>
      </c>
      <c r="M131" s="495">
        <f t="shared" si="8"/>
        <v>497.51257440476189</v>
      </c>
      <c r="N131" s="508">
        <v>349.56190476190477</v>
      </c>
      <c r="O131" s="508">
        <v>410.47874999999999</v>
      </c>
      <c r="P131" s="508">
        <v>606.18833333333339</v>
      </c>
      <c r="Q131" s="508">
        <v>623.82130952380953</v>
      </c>
      <c r="R131" s="496">
        <f t="shared" si="9"/>
        <v>576.02205882352939</v>
      </c>
      <c r="S131" s="508">
        <v>494.57756862745083</v>
      </c>
      <c r="T131" s="508">
        <v>507.12694117647067</v>
      </c>
      <c r="U131" s="508">
        <v>668.16329411764707</v>
      </c>
      <c r="V131" s="508">
        <v>634.22043137254889</v>
      </c>
      <c r="W131" s="485">
        <v>1900</v>
      </c>
      <c r="X131" s="488">
        <v>2100</v>
      </c>
      <c r="Y131" s="155">
        <f>[4]constantes!$B$12</f>
        <v>0</v>
      </c>
      <c r="Z131" s="497">
        <v>318</v>
      </c>
      <c r="AA131" s="155"/>
      <c r="AB131" s="155"/>
    </row>
    <row r="132" spans="1:28">
      <c r="A132" s="488">
        <v>1117</v>
      </c>
      <c r="B132" s="485">
        <v>215</v>
      </c>
      <c r="C132" s="155" t="s">
        <v>2123</v>
      </c>
      <c r="D132" s="155"/>
      <c r="E132" s="155"/>
      <c r="F132" s="155"/>
      <c r="G132" s="155"/>
      <c r="H132" s="485" t="s">
        <v>153</v>
      </c>
      <c r="I132" s="485">
        <v>2</v>
      </c>
      <c r="J132" s="492">
        <v>191.89</v>
      </c>
      <c r="K132" s="498">
        <v>2.5329999923706055E-2</v>
      </c>
      <c r="L132" s="498">
        <v>8.0909996032714843E-2</v>
      </c>
      <c r="M132" s="495">
        <f t="shared" si="8"/>
        <v>115.1034375</v>
      </c>
      <c r="N132" s="508">
        <v>130.37714285714284</v>
      </c>
      <c r="O132" s="508">
        <v>94.104940476190492</v>
      </c>
      <c r="P132" s="508">
        <v>117.24333333333334</v>
      </c>
      <c r="Q132" s="508">
        <v>118.68833333333335</v>
      </c>
      <c r="R132" s="496">
        <f t="shared" si="9"/>
        <v>130.61118627450969</v>
      </c>
      <c r="S132" s="508">
        <v>139.36799999999982</v>
      </c>
      <c r="T132" s="508">
        <v>109.85964705882346</v>
      </c>
      <c r="U132" s="508">
        <v>134.35603921568614</v>
      </c>
      <c r="V132" s="508">
        <v>138.86105882352931</v>
      </c>
      <c r="W132" s="485">
        <v>1900</v>
      </c>
      <c r="X132" s="488">
        <v>2100</v>
      </c>
      <c r="Y132" s="155">
        <f>[4]constantes!$B$12</f>
        <v>0</v>
      </c>
      <c r="Z132" s="497">
        <v>318</v>
      </c>
      <c r="AA132" s="155"/>
      <c r="AB132" s="155"/>
    </row>
    <row r="133" spans="1:28">
      <c r="A133" s="488">
        <v>1130</v>
      </c>
      <c r="B133" s="485">
        <v>279</v>
      </c>
      <c r="C133" s="155" t="s">
        <v>2124</v>
      </c>
      <c r="D133" s="155"/>
      <c r="E133" s="155"/>
      <c r="F133" s="155"/>
      <c r="G133" s="155"/>
      <c r="H133" s="485" t="s">
        <v>2068</v>
      </c>
      <c r="I133" s="485">
        <v>6</v>
      </c>
      <c r="J133" s="492">
        <v>216.75</v>
      </c>
      <c r="K133" s="494">
        <v>1.6720000505447388E-2</v>
      </c>
      <c r="L133" s="494">
        <v>5.4029998779296873E-2</v>
      </c>
      <c r="M133" s="495">
        <f t="shared" si="8"/>
        <v>91.986235119047606</v>
      </c>
      <c r="N133" s="508">
        <v>140.13238095238094</v>
      </c>
      <c r="O133" s="508">
        <v>130.1792857142857</v>
      </c>
      <c r="P133" s="508">
        <v>55.346249999999998</v>
      </c>
      <c r="Q133" s="508">
        <v>42.287023809523809</v>
      </c>
      <c r="R133" s="496">
        <f t="shared" si="9"/>
        <v>89.015607843137246</v>
      </c>
      <c r="S133" s="508">
        <v>159.15368627450979</v>
      </c>
      <c r="T133" s="508">
        <v>126.40474509803924</v>
      </c>
      <c r="U133" s="508">
        <v>35.943137254901956</v>
      </c>
      <c r="V133" s="508">
        <v>34.560862745098035</v>
      </c>
      <c r="W133" s="485">
        <v>1900</v>
      </c>
      <c r="X133" s="488">
        <v>2100</v>
      </c>
      <c r="Y133" s="155">
        <f>[4]constantes!$B$12</f>
        <v>0</v>
      </c>
      <c r="Z133" s="497">
        <v>318</v>
      </c>
      <c r="AA133" s="155"/>
      <c r="AB133" s="155"/>
    </row>
    <row r="134" spans="1:28">
      <c r="A134" s="488">
        <v>1061</v>
      </c>
      <c r="B134" s="485">
        <v>153</v>
      </c>
      <c r="C134" s="155" t="s">
        <v>2125</v>
      </c>
      <c r="D134" s="155" t="s">
        <v>2126</v>
      </c>
      <c r="E134" s="155" t="s">
        <v>2127</v>
      </c>
      <c r="F134" s="155">
        <v>-53.166665999999999</v>
      </c>
      <c r="G134" s="155">
        <v>-20.083333</v>
      </c>
      <c r="H134" s="485" t="s">
        <v>2092</v>
      </c>
      <c r="I134" s="488">
        <v>1</v>
      </c>
      <c r="J134" s="492">
        <v>48</v>
      </c>
      <c r="K134" s="499">
        <v>1.6719999999999999E-2</v>
      </c>
      <c r="L134" s="499">
        <v>5.4030000000000002E-2</v>
      </c>
      <c r="M134" s="495">
        <f t="shared" si="8"/>
        <v>33.806205357142858</v>
      </c>
      <c r="N134" s="508">
        <v>39.33095238095239</v>
      </c>
      <c r="O134" s="508">
        <v>34.15744047619048</v>
      </c>
      <c r="P134" s="508">
        <v>28.796666666666667</v>
      </c>
      <c r="Q134" s="508">
        <v>32.939761904761902</v>
      </c>
      <c r="R134" s="496">
        <f t="shared" si="9"/>
        <v>35.7916274509804</v>
      </c>
      <c r="S134" s="508">
        <v>42.075058823529439</v>
      </c>
      <c r="T134" s="508">
        <v>35.419607843137264</v>
      </c>
      <c r="U134" s="508">
        <v>30.57396078431373</v>
      </c>
      <c r="V134" s="508">
        <v>35.097882352941184</v>
      </c>
      <c r="W134" s="485">
        <v>1900</v>
      </c>
      <c r="X134" s="488">
        <v>2100</v>
      </c>
      <c r="Y134" s="155">
        <f>[4]constantes!$B$12</f>
        <v>0</v>
      </c>
      <c r="Z134" s="497">
        <v>318</v>
      </c>
      <c r="AA134" s="155"/>
      <c r="AB134" s="155" t="s">
        <v>2079</v>
      </c>
    </row>
    <row r="135" spans="1:28">
      <c r="A135" s="488">
        <v>1108</v>
      </c>
      <c r="B135" s="485">
        <v>101</v>
      </c>
      <c r="C135" s="155" t="s">
        <v>2128</v>
      </c>
      <c r="D135" s="155"/>
      <c r="E135" s="155"/>
      <c r="F135" s="155"/>
      <c r="G135" s="155"/>
      <c r="H135" s="485" t="s">
        <v>153</v>
      </c>
      <c r="I135" s="485">
        <v>2</v>
      </c>
      <c r="J135" s="492">
        <v>51</v>
      </c>
      <c r="K135" s="498">
        <v>2.3329999446868897E-2</v>
      </c>
      <c r="L135" s="498">
        <v>6.8610000610351565E-2</v>
      </c>
      <c r="M135" s="495">
        <f t="shared" si="8"/>
        <v>29.273318452380956</v>
      </c>
      <c r="N135" s="508">
        <v>16.60047619047619</v>
      </c>
      <c r="O135" s="508">
        <v>30.430357142857144</v>
      </c>
      <c r="P135" s="508">
        <v>36.736666666666672</v>
      </c>
      <c r="Q135" s="508">
        <v>33.32577380952381</v>
      </c>
      <c r="R135" s="496">
        <f t="shared" si="9"/>
        <v>33.105823529411779</v>
      </c>
      <c r="S135" s="508">
        <v>25.001843137254905</v>
      </c>
      <c r="T135" s="508">
        <v>31.803215686274523</v>
      </c>
      <c r="U135" s="508">
        <v>39.305176470588265</v>
      </c>
      <c r="V135" s="508">
        <v>36.313058823529424</v>
      </c>
      <c r="W135" s="485">
        <v>1900</v>
      </c>
      <c r="X135" s="488">
        <v>2100</v>
      </c>
      <c r="Y135" s="155">
        <f>[4]constantes!$B$12</f>
        <v>0</v>
      </c>
      <c r="Z135" s="497">
        <v>318</v>
      </c>
      <c r="AA135" s="155"/>
      <c r="AB135" s="155"/>
    </row>
    <row r="136" spans="1:28">
      <c r="A136" s="487">
        <v>1220</v>
      </c>
      <c r="B136" s="486">
        <v>230</v>
      </c>
      <c r="C136" s="155" t="s">
        <v>2129</v>
      </c>
      <c r="D136" s="155"/>
      <c r="E136" s="155"/>
      <c r="F136" s="155"/>
      <c r="G136" s="155"/>
      <c r="H136" s="485" t="s">
        <v>2130</v>
      </c>
      <c r="I136" s="485">
        <v>10</v>
      </c>
      <c r="J136" s="492">
        <v>700</v>
      </c>
      <c r="K136" s="494">
        <v>2.9170000000000001E-2</v>
      </c>
      <c r="L136" s="494">
        <v>0.12121999999999999</v>
      </c>
      <c r="M136" s="495">
        <f t="shared" si="8"/>
        <v>437.87577380952376</v>
      </c>
      <c r="N136" s="508">
        <v>634.01285714285711</v>
      </c>
      <c r="O136" s="508">
        <v>528.81196428571423</v>
      </c>
      <c r="P136" s="508">
        <v>215.90041666666664</v>
      </c>
      <c r="Q136" s="508">
        <v>372.7778571428571</v>
      </c>
      <c r="R136" s="496">
        <f t="shared" si="9"/>
        <v>423.00392156862745</v>
      </c>
      <c r="S136" s="508">
        <v>632.78674509803932</v>
      </c>
      <c r="T136" s="508">
        <v>506.47737254901955</v>
      </c>
      <c r="U136" s="508">
        <v>200.86443137254901</v>
      </c>
      <c r="V136" s="508">
        <v>351.88713725490192</v>
      </c>
      <c r="W136" s="485">
        <v>2018</v>
      </c>
      <c r="X136" s="488">
        <v>2100</v>
      </c>
      <c r="Y136" s="155">
        <f>[4]constantes!$B$12</f>
        <v>0</v>
      </c>
      <c r="Z136" s="497">
        <v>318</v>
      </c>
      <c r="AA136" s="155"/>
      <c r="AB136" s="155"/>
    </row>
    <row r="137" spans="1:28">
      <c r="A137" s="487">
        <v>1228</v>
      </c>
      <c r="B137" s="486">
        <v>1228</v>
      </c>
      <c r="C137" s="155" t="s">
        <v>2131</v>
      </c>
      <c r="D137" s="155"/>
      <c r="E137" s="155"/>
      <c r="F137" s="155"/>
      <c r="G137" s="155"/>
      <c r="H137" s="485" t="s">
        <v>1991</v>
      </c>
      <c r="I137" s="485">
        <v>2</v>
      </c>
      <c r="J137" s="492">
        <v>141.9</v>
      </c>
      <c r="K137" s="494">
        <v>2.5329999923706055E-2</v>
      </c>
      <c r="L137" s="494">
        <v>8.0909996032714843E-2</v>
      </c>
      <c r="M137" s="495">
        <f t="shared" si="8"/>
        <v>73.772782738095245</v>
      </c>
      <c r="N137" s="508">
        <v>63.034285714285716</v>
      </c>
      <c r="O137" s="508">
        <v>65.16690476190476</v>
      </c>
      <c r="P137" s="508">
        <v>86.527083333333337</v>
      </c>
      <c r="Q137" s="508">
        <v>80.362857142857152</v>
      </c>
      <c r="R137" s="496">
        <f t="shared" si="9"/>
        <v>83.446441176470529</v>
      </c>
      <c r="S137" s="508">
        <v>75.484627450980369</v>
      </c>
      <c r="T137" s="508">
        <v>73.645098039215654</v>
      </c>
      <c r="U137" s="508">
        <v>97.065647058823444</v>
      </c>
      <c r="V137" s="508">
        <v>87.590392156862677</v>
      </c>
      <c r="W137" s="485">
        <v>2022</v>
      </c>
      <c r="X137" s="488">
        <v>2100</v>
      </c>
      <c r="Y137" s="155">
        <f>[4]constantes!$B$12</f>
        <v>0</v>
      </c>
      <c r="Z137" s="497">
        <v>318</v>
      </c>
      <c r="AA137" s="155"/>
      <c r="AB137" s="155"/>
    </row>
    <row r="138" spans="1:28">
      <c r="A138" s="488">
        <v>1074</v>
      </c>
      <c r="B138" s="485">
        <v>253</v>
      </c>
      <c r="C138" s="155" t="s">
        <v>2132</v>
      </c>
      <c r="D138" s="155"/>
      <c r="E138" s="155"/>
      <c r="F138" s="155"/>
      <c r="G138" s="155"/>
      <c r="H138" s="485" t="s">
        <v>1983</v>
      </c>
      <c r="I138" s="485">
        <v>1</v>
      </c>
      <c r="J138" s="492">
        <v>243.2</v>
      </c>
      <c r="K138" s="494">
        <v>2.5329999923706055E-2</v>
      </c>
      <c r="L138" s="494">
        <v>8.0909996032714843E-2</v>
      </c>
      <c r="M138" s="495">
        <f t="shared" si="8"/>
        <v>135.74244047619047</v>
      </c>
      <c r="N138" s="508">
        <v>96.8642857142857</v>
      </c>
      <c r="O138" s="508">
        <v>81.620119047619042</v>
      </c>
      <c r="P138" s="508">
        <v>196.79583333333332</v>
      </c>
      <c r="Q138" s="508">
        <v>167.68952380952382</v>
      </c>
      <c r="R138" s="496">
        <f t="shared" si="9"/>
        <v>151.89223529411768</v>
      </c>
      <c r="S138" s="508">
        <v>153.37086274509804</v>
      </c>
      <c r="T138" s="508">
        <v>130.55490196078435</v>
      </c>
      <c r="U138" s="508">
        <v>171.23964705882358</v>
      </c>
      <c r="V138" s="508">
        <v>152.40352941176477</v>
      </c>
      <c r="W138" s="485">
        <v>1900</v>
      </c>
      <c r="X138" s="488">
        <v>2100</v>
      </c>
      <c r="Y138" s="155">
        <f>[4]constantes!$B$12</f>
        <v>0</v>
      </c>
      <c r="Z138" s="497">
        <v>318</v>
      </c>
      <c r="AA138" s="155"/>
      <c r="AB138" s="155"/>
    </row>
    <row r="139" spans="1:28">
      <c r="A139" s="488">
        <v>1025</v>
      </c>
      <c r="B139" s="485">
        <v>33</v>
      </c>
      <c r="C139" s="155" t="s">
        <v>2133</v>
      </c>
      <c r="D139" s="155"/>
      <c r="E139" s="155"/>
      <c r="F139" s="155"/>
      <c r="G139" s="155"/>
      <c r="H139" s="485" t="s">
        <v>152</v>
      </c>
      <c r="I139" s="485">
        <v>1</v>
      </c>
      <c r="J139" s="492">
        <v>1710</v>
      </c>
      <c r="K139" s="494">
        <v>2.9170000553131105E-2</v>
      </c>
      <c r="L139" s="494">
        <v>0.12121999740600586</v>
      </c>
      <c r="M139" s="495">
        <f t="shared" si="8"/>
        <v>1223.9450297619048</v>
      </c>
      <c r="N139" s="508">
        <v>1292.6547619047619</v>
      </c>
      <c r="O139" s="508">
        <v>1046.2482142857143</v>
      </c>
      <c r="P139" s="508">
        <v>1264.3887500000001</v>
      </c>
      <c r="Q139" s="508">
        <v>1292.4883928571428</v>
      </c>
      <c r="R139" s="496">
        <f t="shared" si="9"/>
        <v>1252.2801568627442</v>
      </c>
      <c r="S139" s="508">
        <v>1390.4525490196058</v>
      </c>
      <c r="T139" s="508">
        <v>1191.1792549019599</v>
      </c>
      <c r="U139" s="508">
        <v>1212.9350588235291</v>
      </c>
      <c r="V139" s="508">
        <v>1214.5537647058818</v>
      </c>
      <c r="W139" s="485">
        <v>1900</v>
      </c>
      <c r="X139" s="488">
        <v>2100</v>
      </c>
      <c r="Y139" s="155">
        <f>[4]constantes!$B$12</f>
        <v>0</v>
      </c>
      <c r="Z139" s="497">
        <v>318</v>
      </c>
      <c r="AA139" s="155"/>
      <c r="AB139" s="155"/>
    </row>
    <row r="140" spans="1:28">
      <c r="A140" s="488">
        <v>1093</v>
      </c>
      <c r="B140" s="485">
        <v>76</v>
      </c>
      <c r="C140" s="155" t="s">
        <v>2134</v>
      </c>
      <c r="D140" s="155"/>
      <c r="E140" s="155"/>
      <c r="F140" s="155"/>
      <c r="G140" s="155"/>
      <c r="H140" s="485" t="s">
        <v>153</v>
      </c>
      <c r="I140" s="485">
        <v>2</v>
      </c>
      <c r="J140" s="492">
        <v>1260</v>
      </c>
      <c r="K140" s="494">
        <v>2.9170000553131105E-2</v>
      </c>
      <c r="L140" s="494">
        <v>0.12121999740600586</v>
      </c>
      <c r="M140" s="495">
        <f t="shared" si="8"/>
        <v>578.95041666666668</v>
      </c>
      <c r="N140" s="508">
        <v>469.94714285714281</v>
      </c>
      <c r="O140" s="508">
        <v>483.43630952380954</v>
      </c>
      <c r="P140" s="508">
        <v>655.18166666666673</v>
      </c>
      <c r="Q140" s="508">
        <v>707.23654761904766</v>
      </c>
      <c r="R140" s="496">
        <f t="shared" si="9"/>
        <v>646.81287254901986</v>
      </c>
      <c r="S140" s="508">
        <v>593.34141176470609</v>
      </c>
      <c r="T140" s="508">
        <v>568.80188235294145</v>
      </c>
      <c r="U140" s="508">
        <v>715.41341176470632</v>
      </c>
      <c r="V140" s="508">
        <v>709.69478431372556</v>
      </c>
      <c r="W140" s="485">
        <v>1900</v>
      </c>
      <c r="X140" s="488">
        <v>2100</v>
      </c>
      <c r="Y140" s="155">
        <f>[4]constantes!$B$12</f>
        <v>0</v>
      </c>
      <c r="Z140" s="497">
        <v>318</v>
      </c>
      <c r="AA140" s="155"/>
      <c r="AB140" s="155"/>
    </row>
    <row r="141" spans="1:28">
      <c r="A141" s="488">
        <v>1088</v>
      </c>
      <c r="B141" s="485">
        <v>21</v>
      </c>
      <c r="C141" s="155" t="s">
        <v>2135</v>
      </c>
      <c r="D141" s="155"/>
      <c r="E141" s="155"/>
      <c r="F141" s="155"/>
      <c r="G141" s="155"/>
      <c r="H141" s="485" t="s">
        <v>1991</v>
      </c>
      <c r="I141" s="485">
        <v>2</v>
      </c>
      <c r="J141" s="492">
        <v>212.58</v>
      </c>
      <c r="K141" s="498">
        <v>2.5329999923706055E-2</v>
      </c>
      <c r="L141" s="498">
        <v>8.0909996032714843E-2</v>
      </c>
      <c r="M141" s="495">
        <f t="shared" si="8"/>
        <v>102.14175595238095</v>
      </c>
      <c r="N141" s="508">
        <v>107.62238095238096</v>
      </c>
      <c r="O141" s="508">
        <v>80.508809523809518</v>
      </c>
      <c r="P141" s="508">
        <v>114.50125000000001</v>
      </c>
      <c r="Q141" s="508">
        <v>105.93458333333332</v>
      </c>
      <c r="R141" s="496">
        <f t="shared" si="9"/>
        <v>98.924539215686266</v>
      </c>
      <c r="S141" s="508">
        <v>104.98062745098041</v>
      </c>
      <c r="T141" s="508">
        <v>88.756666666666661</v>
      </c>
      <c r="U141" s="508">
        <v>112.07768627450976</v>
      </c>
      <c r="V141" s="508">
        <v>89.883176470588225</v>
      </c>
      <c r="W141" s="485">
        <v>1900</v>
      </c>
      <c r="X141" s="488">
        <v>2100</v>
      </c>
      <c r="Y141" s="155">
        <f>[4]constantes!$B$12</f>
        <v>0</v>
      </c>
      <c r="Z141" s="497">
        <v>318</v>
      </c>
      <c r="AA141" s="155"/>
      <c r="AB141" s="155"/>
    </row>
    <row r="142" spans="1:28">
      <c r="A142" s="488">
        <v>1072</v>
      </c>
      <c r="B142" s="485">
        <v>251</v>
      </c>
      <c r="C142" s="155" t="s">
        <v>2136</v>
      </c>
      <c r="D142" s="155"/>
      <c r="E142" s="155"/>
      <c r="F142" s="155"/>
      <c r="G142" s="155"/>
      <c r="H142" s="485" t="s">
        <v>2005</v>
      </c>
      <c r="I142" s="485">
        <v>1</v>
      </c>
      <c r="J142" s="492">
        <v>1275</v>
      </c>
      <c r="K142" s="494">
        <v>2.9170000553131105E-2</v>
      </c>
      <c r="L142" s="494">
        <v>0.12121999740600586</v>
      </c>
      <c r="M142" s="495">
        <f t="shared" si="8"/>
        <v>587.97529761904752</v>
      </c>
      <c r="N142" s="508">
        <v>315.14428571428567</v>
      </c>
      <c r="O142" s="508">
        <v>322.61101190476188</v>
      </c>
      <c r="P142" s="508">
        <v>955.48624999999993</v>
      </c>
      <c r="Q142" s="508">
        <v>758.6596428571429</v>
      </c>
      <c r="R142" s="496">
        <f t="shared" si="9"/>
        <v>677.06173529411774</v>
      </c>
      <c r="S142" s="508">
        <v>663.26015686274525</v>
      </c>
      <c r="T142" s="508">
        <v>581.25439215686276</v>
      </c>
      <c r="U142" s="508">
        <v>823.96862745098042</v>
      </c>
      <c r="V142" s="508">
        <v>639.76376470588241</v>
      </c>
      <c r="W142" s="485">
        <v>1900</v>
      </c>
      <c r="X142" s="488">
        <v>2100</v>
      </c>
      <c r="Y142" s="155">
        <f>[4]constantes!$B$12</f>
        <v>0</v>
      </c>
      <c r="Z142" s="497">
        <v>318</v>
      </c>
      <c r="AA142" s="155"/>
      <c r="AB142" s="155"/>
    </row>
    <row r="143" spans="1:28" s="395" customFormat="1">
      <c r="A143" s="488">
        <v>1049</v>
      </c>
      <c r="B143" s="485">
        <v>129</v>
      </c>
      <c r="C143" s="155" t="s">
        <v>2137</v>
      </c>
      <c r="D143" s="155" t="s">
        <v>2138</v>
      </c>
      <c r="E143" s="155" t="s">
        <v>2138</v>
      </c>
      <c r="F143" s="155">
        <v>-43</v>
      </c>
      <c r="G143" s="155">
        <v>-22.033332999999999</v>
      </c>
      <c r="H143" s="485" t="s">
        <v>152</v>
      </c>
      <c r="I143" s="488">
        <v>1</v>
      </c>
      <c r="J143" s="492">
        <v>305.70000000000005</v>
      </c>
      <c r="K143" s="499">
        <v>2.9170000000000001E-2</v>
      </c>
      <c r="L143" s="499">
        <v>0.12121999999999999</v>
      </c>
      <c r="M143" s="495">
        <f t="shared" si="8"/>
        <v>153.81910714285715</v>
      </c>
      <c r="N143" s="508">
        <v>230.99523809523808</v>
      </c>
      <c r="O143" s="508">
        <v>172.66767857142858</v>
      </c>
      <c r="P143" s="508">
        <v>65.48</v>
      </c>
      <c r="Q143" s="508">
        <v>146.13351190476189</v>
      </c>
      <c r="R143" s="496">
        <f t="shared" si="9"/>
        <v>173.87202941176474</v>
      </c>
      <c r="S143" s="508">
        <v>251.92270588235303</v>
      </c>
      <c r="T143" s="508">
        <v>185.29352941176475</v>
      </c>
      <c r="U143" s="508">
        <v>82.365137254901938</v>
      </c>
      <c r="V143" s="508">
        <v>175.90674509803921</v>
      </c>
      <c r="W143" s="485">
        <v>1900</v>
      </c>
      <c r="X143" s="488">
        <v>2100</v>
      </c>
      <c r="Y143" s="155">
        <f>[4]constantes!$B$12</f>
        <v>0</v>
      </c>
      <c r="Z143" s="497">
        <v>318</v>
      </c>
      <c r="AA143" s="155"/>
      <c r="AB143" s="155" t="s">
        <v>2079</v>
      </c>
    </row>
    <row r="144" spans="1:28">
      <c r="A144" s="487">
        <v>1227</v>
      </c>
      <c r="B144" s="486">
        <v>227</v>
      </c>
      <c r="C144" s="155" t="s">
        <v>2139</v>
      </c>
      <c r="D144" s="155"/>
      <c r="E144" s="155"/>
      <c r="F144" s="155"/>
      <c r="G144" s="155"/>
      <c r="H144" s="485" t="s">
        <v>160</v>
      </c>
      <c r="I144" s="485">
        <v>10</v>
      </c>
      <c r="J144" s="492">
        <v>401.88</v>
      </c>
      <c r="K144" s="494">
        <v>2.9170000000000001E-2</v>
      </c>
      <c r="L144" s="494">
        <v>0.12121999999999999</v>
      </c>
      <c r="M144" s="495">
        <f t="shared" si="8"/>
        <v>215.92546130952383</v>
      </c>
      <c r="N144" s="508">
        <v>327.74714285714282</v>
      </c>
      <c r="O144" s="508">
        <v>265.65333333333336</v>
      </c>
      <c r="P144" s="508">
        <v>113.60791666666667</v>
      </c>
      <c r="Q144" s="508">
        <v>156.69345238095238</v>
      </c>
      <c r="R144" s="496">
        <f t="shared" si="9"/>
        <v>213.90719607843147</v>
      </c>
      <c r="S144" s="508">
        <v>339.10247058823558</v>
      </c>
      <c r="T144" s="508">
        <v>249.54552941176482</v>
      </c>
      <c r="U144" s="508">
        <v>107.94623529411764</v>
      </c>
      <c r="V144" s="508">
        <v>159.03454901960785</v>
      </c>
      <c r="W144" s="485">
        <v>2018</v>
      </c>
      <c r="X144" s="488">
        <v>2100</v>
      </c>
      <c r="Y144" s="155">
        <f>[4]constantes!$B$12</f>
        <v>0</v>
      </c>
      <c r="Z144" s="497">
        <v>318</v>
      </c>
      <c r="AA144" s="155"/>
      <c r="AB144" s="155"/>
    </row>
    <row r="145" spans="1:28">
      <c r="A145" s="488">
        <v>1147</v>
      </c>
      <c r="B145" s="485">
        <v>225</v>
      </c>
      <c r="C145" s="155" t="s">
        <v>2140</v>
      </c>
      <c r="D145" s="155" t="s">
        <v>2141</v>
      </c>
      <c r="E145" s="155"/>
      <c r="F145" s="155"/>
      <c r="G145" s="155"/>
      <c r="H145" s="488" t="s">
        <v>160</v>
      </c>
      <c r="I145" s="487">
        <v>10</v>
      </c>
      <c r="J145" s="492">
        <v>45</v>
      </c>
      <c r="K145" s="494">
        <v>1.6719999999999999E-2</v>
      </c>
      <c r="L145" s="494">
        <v>5.4030000000000002E-2</v>
      </c>
      <c r="M145" s="495">
        <f t="shared" si="8"/>
        <v>23.955491071428572</v>
      </c>
      <c r="N145" s="508">
        <v>42.02</v>
      </c>
      <c r="O145" s="508">
        <v>30.006428571428572</v>
      </c>
      <c r="P145" s="508">
        <v>5.2120833333333332</v>
      </c>
      <c r="Q145" s="508">
        <v>18.583452380952384</v>
      </c>
      <c r="R145" s="496">
        <f t="shared" si="9"/>
        <v>23.791176470588233</v>
      </c>
      <c r="S145" s="508">
        <v>41.517254901960769</v>
      </c>
      <c r="T145" s="508">
        <v>29.815137254901959</v>
      </c>
      <c r="U145" s="508">
        <v>5.2150588235294109</v>
      </c>
      <c r="V145" s="508">
        <v>18.617254901960784</v>
      </c>
      <c r="W145" s="485">
        <v>2019</v>
      </c>
      <c r="X145" s="488">
        <v>2100</v>
      </c>
      <c r="Y145" s="155">
        <f>[4]constantes!$B$12</f>
        <v>0</v>
      </c>
      <c r="Z145" s="497">
        <v>318</v>
      </c>
      <c r="AA145" s="155"/>
      <c r="AB145" s="155"/>
    </row>
    <row r="146" spans="1:28">
      <c r="A146" s="488">
        <v>1070</v>
      </c>
      <c r="B146" s="485">
        <v>241</v>
      </c>
      <c r="C146" s="155" t="s">
        <v>2142</v>
      </c>
      <c r="D146" s="155"/>
      <c r="E146" s="155"/>
      <c r="F146" s="155"/>
      <c r="G146" s="155"/>
      <c r="H146" s="485" t="s">
        <v>160</v>
      </c>
      <c r="I146" s="485">
        <v>1</v>
      </c>
      <c r="J146" s="492">
        <v>93</v>
      </c>
      <c r="K146" s="494">
        <v>1.6720000505447388E-2</v>
      </c>
      <c r="L146" s="494">
        <v>5.4029998779296873E-2</v>
      </c>
      <c r="M146" s="495">
        <f t="shared" si="8"/>
        <v>61.799880952380946</v>
      </c>
      <c r="N146" s="508">
        <v>72.075714285714284</v>
      </c>
      <c r="O146" s="508">
        <v>55.429583333333333</v>
      </c>
      <c r="P146" s="508">
        <v>55.795833333333327</v>
      </c>
      <c r="Q146" s="508">
        <v>63.898392857142859</v>
      </c>
      <c r="R146" s="496">
        <f t="shared" si="9"/>
        <v>67.244774509803932</v>
      </c>
      <c r="S146" s="508">
        <v>79.329098039215708</v>
      </c>
      <c r="T146" s="508">
        <v>65.452666666666687</v>
      </c>
      <c r="U146" s="508">
        <v>56.675490196078442</v>
      </c>
      <c r="V146" s="508">
        <v>67.521843137254891</v>
      </c>
      <c r="W146" s="485">
        <v>1900</v>
      </c>
      <c r="X146" s="488">
        <v>2100</v>
      </c>
      <c r="Y146" s="155">
        <f>[4]constantes!$B$12</f>
        <v>0</v>
      </c>
      <c r="Z146" s="497">
        <v>318</v>
      </c>
      <c r="AA146" s="155"/>
      <c r="AB146" s="155"/>
    </row>
    <row r="147" spans="1:28">
      <c r="A147" s="488">
        <v>1094</v>
      </c>
      <c r="B147" s="485">
        <v>77</v>
      </c>
      <c r="C147" s="155" t="s">
        <v>2143</v>
      </c>
      <c r="D147" s="155"/>
      <c r="E147" s="155"/>
      <c r="F147" s="155"/>
      <c r="G147" s="155"/>
      <c r="H147" s="485" t="s">
        <v>153</v>
      </c>
      <c r="I147" s="485">
        <v>2</v>
      </c>
      <c r="J147" s="492">
        <v>1420</v>
      </c>
      <c r="K147" s="494">
        <v>2.9170000553131105E-2</v>
      </c>
      <c r="L147" s="494">
        <v>0.12121999740600586</v>
      </c>
      <c r="M147" s="495">
        <f t="shared" si="8"/>
        <v>723.85633928571428</v>
      </c>
      <c r="N147" s="508">
        <v>511.56809523809534</v>
      </c>
      <c r="O147" s="508">
        <v>584.61625000000004</v>
      </c>
      <c r="P147" s="508">
        <v>911.95083333333332</v>
      </c>
      <c r="Q147" s="508">
        <v>887.29017857142856</v>
      </c>
      <c r="R147" s="496">
        <f t="shared" si="9"/>
        <v>831.05266666666682</v>
      </c>
      <c r="S147" s="508">
        <v>723.48105882352945</v>
      </c>
      <c r="T147" s="508">
        <v>733.59156862745112</v>
      </c>
      <c r="U147" s="508">
        <v>970.67176470588265</v>
      </c>
      <c r="V147" s="508">
        <v>896.46627450980407</v>
      </c>
      <c r="W147" s="485">
        <v>1900</v>
      </c>
      <c r="X147" s="488">
        <v>2100</v>
      </c>
      <c r="Y147" s="155">
        <f>[4]constantes!$B$12</f>
        <v>0</v>
      </c>
      <c r="Z147" s="497">
        <v>318</v>
      </c>
      <c r="AA147" s="155"/>
      <c r="AB147" s="155"/>
    </row>
    <row r="148" spans="1:28">
      <c r="A148" s="488">
        <v>1120</v>
      </c>
      <c r="B148" s="485">
        <v>169</v>
      </c>
      <c r="C148" s="155" t="s">
        <v>2144</v>
      </c>
      <c r="D148" s="155"/>
      <c r="E148" s="155"/>
      <c r="F148" s="155"/>
      <c r="G148" s="155"/>
      <c r="H148" s="485" t="s">
        <v>154</v>
      </c>
      <c r="I148" s="485">
        <v>3</v>
      </c>
      <c r="J148" s="492">
        <v>1050</v>
      </c>
      <c r="K148" s="494">
        <v>2.5329999923706055E-2</v>
      </c>
      <c r="L148" s="494">
        <v>8.0909996032714843E-2</v>
      </c>
      <c r="M148" s="495">
        <f t="shared" si="8"/>
        <v>454.2778571428571</v>
      </c>
      <c r="N148" s="508">
        <v>405.95761904761906</v>
      </c>
      <c r="O148" s="508">
        <v>449.01428571428568</v>
      </c>
      <c r="P148" s="508">
        <v>544.96875</v>
      </c>
      <c r="Q148" s="508">
        <v>417.17077380952378</v>
      </c>
      <c r="R148" s="496">
        <f t="shared" si="9"/>
        <v>461.3539607843137</v>
      </c>
      <c r="S148" s="508">
        <v>521.84799999999996</v>
      </c>
      <c r="T148" s="508">
        <v>454.73976470588224</v>
      </c>
      <c r="U148" s="508">
        <v>470.98627450980393</v>
      </c>
      <c r="V148" s="508">
        <v>397.84180392156867</v>
      </c>
      <c r="W148" s="485">
        <v>1900</v>
      </c>
      <c r="X148" s="488">
        <v>2100</v>
      </c>
      <c r="Y148" s="155">
        <f>[4]constantes!$B$12</f>
        <v>0</v>
      </c>
      <c r="Z148" s="497">
        <v>318</v>
      </c>
      <c r="AA148" s="155"/>
      <c r="AB148" s="155"/>
    </row>
    <row r="149" spans="1:28">
      <c r="A149" s="488">
        <v>1048</v>
      </c>
      <c r="B149" s="485">
        <v>127</v>
      </c>
      <c r="C149" s="155" t="s">
        <v>2145</v>
      </c>
      <c r="D149" s="155"/>
      <c r="E149" s="155"/>
      <c r="F149" s="155"/>
      <c r="G149" s="155"/>
      <c r="H149" s="485" t="s">
        <v>152</v>
      </c>
      <c r="I149" s="485">
        <v>1</v>
      </c>
      <c r="J149" s="492">
        <v>60</v>
      </c>
      <c r="K149" s="494">
        <v>2.3329999446868897E-2</v>
      </c>
      <c r="L149" s="494">
        <v>6.8610000610351565E-2</v>
      </c>
      <c r="M149" s="495">
        <f t="shared" si="8"/>
        <v>38.645729166666662</v>
      </c>
      <c r="N149" s="508">
        <v>49.436190476190468</v>
      </c>
      <c r="O149" s="508">
        <v>40.212857142857139</v>
      </c>
      <c r="P149" s="508">
        <v>25.876249999999999</v>
      </c>
      <c r="Q149" s="508">
        <v>39.057619047619049</v>
      </c>
      <c r="R149" s="496">
        <f t="shared" si="9"/>
        <v>40.540901960784325</v>
      </c>
      <c r="S149" s="508">
        <v>52.355333333333341</v>
      </c>
      <c r="T149" s="508">
        <v>40.552470588235302</v>
      </c>
      <c r="U149" s="508">
        <v>27.640901960784316</v>
      </c>
      <c r="V149" s="508">
        <v>41.614901960784323</v>
      </c>
      <c r="W149" s="485">
        <v>1900</v>
      </c>
      <c r="X149" s="488">
        <v>2100</v>
      </c>
      <c r="Y149" s="155">
        <f>[4]constantes!$B$12</f>
        <v>0</v>
      </c>
      <c r="Z149" s="497">
        <v>318</v>
      </c>
      <c r="AA149" s="155"/>
      <c r="AB149" s="155"/>
    </row>
    <row r="150" spans="1:28">
      <c r="A150" s="488">
        <v>1080</v>
      </c>
      <c r="B150" s="485">
        <v>283</v>
      </c>
      <c r="C150" s="155" t="s">
        <v>2146</v>
      </c>
      <c r="D150" s="155"/>
      <c r="E150" s="155"/>
      <c r="F150" s="155"/>
      <c r="G150" s="155"/>
      <c r="H150" s="485" t="s">
        <v>154</v>
      </c>
      <c r="I150" s="485">
        <v>1</v>
      </c>
      <c r="J150" s="492">
        <v>60</v>
      </c>
      <c r="K150" s="494">
        <v>2.3329999446868897E-2</v>
      </c>
      <c r="L150" s="494">
        <v>6.8610000610351565E-2</v>
      </c>
      <c r="M150" s="495">
        <f t="shared" si="8"/>
        <v>28.895788690476195</v>
      </c>
      <c r="N150" s="508">
        <v>37.308571428571433</v>
      </c>
      <c r="O150" s="508">
        <v>24.70017857142857</v>
      </c>
      <c r="P150" s="508">
        <v>18.80125</v>
      </c>
      <c r="Q150" s="508">
        <v>34.77315476190477</v>
      </c>
      <c r="R150" s="496">
        <f t="shared" si="9"/>
        <v>34.78514705882354</v>
      </c>
      <c r="S150" s="508">
        <v>43.088823529411798</v>
      </c>
      <c r="T150" s="508">
        <v>33.123921568627452</v>
      </c>
      <c r="U150" s="508">
        <v>22.94062745098039</v>
      </c>
      <c r="V150" s="508">
        <v>39.987215686274538</v>
      </c>
      <c r="W150" s="485">
        <v>1900</v>
      </c>
      <c r="X150" s="488">
        <v>2100</v>
      </c>
      <c r="Y150" s="155">
        <f>[4]constantes!$B$12</f>
        <v>0</v>
      </c>
      <c r="Z150" s="497">
        <v>318</v>
      </c>
      <c r="AA150" s="155"/>
      <c r="AB150" s="155"/>
    </row>
    <row r="151" spans="1:28">
      <c r="A151" s="488">
        <v>1090</v>
      </c>
      <c r="B151" s="485">
        <v>71</v>
      </c>
      <c r="C151" s="155" t="s">
        <v>2147</v>
      </c>
      <c r="D151" s="155"/>
      <c r="E151" s="155"/>
      <c r="F151" s="155"/>
      <c r="G151" s="155"/>
      <c r="H151" s="485" t="s">
        <v>153</v>
      </c>
      <c r="I151" s="485">
        <v>2</v>
      </c>
      <c r="J151" s="492">
        <v>120.16800000000001</v>
      </c>
      <c r="K151" s="494">
        <v>2.5329999923706055E-2</v>
      </c>
      <c r="L151" s="494">
        <v>8.0909996032714843E-2</v>
      </c>
      <c r="M151" s="495">
        <f t="shared" si="8"/>
        <v>64.148616071428563</v>
      </c>
      <c r="N151" s="508">
        <v>57.298571428571428</v>
      </c>
      <c r="O151" s="508">
        <v>63.827023809523808</v>
      </c>
      <c r="P151" s="508">
        <v>63.118333333333332</v>
      </c>
      <c r="Q151" s="508">
        <v>72.350535714285698</v>
      </c>
      <c r="R151" s="496">
        <f t="shared" si="9"/>
        <v>67.568784313725502</v>
      </c>
      <c r="S151" s="508">
        <v>62.414784313725484</v>
      </c>
      <c r="T151" s="508">
        <v>63.360000000000014</v>
      </c>
      <c r="U151" s="508">
        <v>70.225607843137254</v>
      </c>
      <c r="V151" s="508">
        <v>74.274745098039233</v>
      </c>
      <c r="W151" s="485">
        <v>1900</v>
      </c>
      <c r="X151" s="488">
        <v>2100</v>
      </c>
      <c r="Y151" s="155">
        <f>[4]constantes!$B$12</f>
        <v>0</v>
      </c>
      <c r="Z151" s="497">
        <v>318</v>
      </c>
      <c r="AA151" s="155"/>
      <c r="AB151" s="155"/>
    </row>
    <row r="152" spans="1:28">
      <c r="A152" s="488">
        <v>1138</v>
      </c>
      <c r="B152" s="485">
        <v>286</v>
      </c>
      <c r="C152" s="155" t="s">
        <v>2148</v>
      </c>
      <c r="D152" s="155" t="s">
        <v>2149</v>
      </c>
      <c r="E152" s="155"/>
      <c r="F152" s="155"/>
      <c r="G152" s="155"/>
      <c r="H152" s="488" t="s">
        <v>2001</v>
      </c>
      <c r="I152" s="487">
        <v>4</v>
      </c>
      <c r="J152" s="492">
        <v>389.54999999999995</v>
      </c>
      <c r="K152" s="494">
        <v>2.9170000000000001E-2</v>
      </c>
      <c r="L152" s="494">
        <v>0.12121999999999999</v>
      </c>
      <c r="M152" s="495">
        <f t="shared" si="8"/>
        <v>212.7160863095238</v>
      </c>
      <c r="N152" s="508">
        <v>226.06095238095236</v>
      </c>
      <c r="O152" s="508">
        <v>325.70541666666668</v>
      </c>
      <c r="P152" s="508">
        <v>214.12541666666664</v>
      </c>
      <c r="Q152" s="508">
        <v>84.972559523809522</v>
      </c>
      <c r="R152" s="496">
        <f t="shared" si="9"/>
        <v>203.50168627450986</v>
      </c>
      <c r="S152" s="508">
        <v>215.12576470588237</v>
      </c>
      <c r="T152" s="508">
        <v>317.31254901960796</v>
      </c>
      <c r="U152" s="508">
        <v>218.64149019607848</v>
      </c>
      <c r="V152" s="508">
        <v>62.926941176470613</v>
      </c>
      <c r="W152" s="485">
        <v>1900</v>
      </c>
      <c r="X152" s="488">
        <v>2100</v>
      </c>
      <c r="Y152" s="155">
        <f>[4]constantes!$B$12</f>
        <v>0</v>
      </c>
      <c r="Z152" s="497">
        <v>318</v>
      </c>
      <c r="AA152" s="155"/>
      <c r="AB152" s="155"/>
    </row>
    <row r="153" spans="1:28">
      <c r="A153" s="488">
        <v>1139</v>
      </c>
      <c r="B153" s="485">
        <v>287</v>
      </c>
      <c r="C153" s="155" t="s">
        <v>2150</v>
      </c>
      <c r="D153" s="155" t="s">
        <v>2151</v>
      </c>
      <c r="E153" s="155"/>
      <c r="F153" s="155"/>
      <c r="G153" s="155"/>
      <c r="H153" s="488" t="s">
        <v>2068</v>
      </c>
      <c r="I153" s="487">
        <v>6</v>
      </c>
      <c r="J153" s="492">
        <v>3568.3</v>
      </c>
      <c r="K153" s="494">
        <v>5.0000000000000001E-3</v>
      </c>
      <c r="L153" s="494">
        <v>0</v>
      </c>
      <c r="M153" s="495">
        <f t="shared" si="8"/>
        <v>2267.354925595238</v>
      </c>
      <c r="N153" s="508">
        <v>3182.1880952380957</v>
      </c>
      <c r="O153" s="508">
        <v>3032.025357142857</v>
      </c>
      <c r="P153" s="508">
        <v>1266.94625</v>
      </c>
      <c r="Q153" s="508">
        <v>1588.26</v>
      </c>
      <c r="R153" s="496">
        <f t="shared" si="9"/>
        <v>2286.8094313725487</v>
      </c>
      <c r="S153" s="508">
        <v>3080.881450980391</v>
      </c>
      <c r="T153" s="508">
        <v>2924.623529411765</v>
      </c>
      <c r="U153" s="508">
        <v>1378.0397647058826</v>
      </c>
      <c r="V153" s="508">
        <v>1763.6929803921566</v>
      </c>
      <c r="W153" s="485">
        <v>2018</v>
      </c>
      <c r="X153" s="488">
        <v>2100</v>
      </c>
      <c r="Y153" s="155">
        <f>[4]constantes!$B$12</f>
        <v>0</v>
      </c>
      <c r="Z153" s="497">
        <v>318</v>
      </c>
      <c r="AA153" s="155"/>
      <c r="AB153" s="155"/>
    </row>
    <row r="154" spans="1:28">
      <c r="A154" s="488">
        <v>1041</v>
      </c>
      <c r="B154" s="485">
        <v>62</v>
      </c>
      <c r="C154" s="155" t="s">
        <v>2152</v>
      </c>
      <c r="D154" s="155"/>
      <c r="E154" s="155"/>
      <c r="F154" s="155"/>
      <c r="G154" s="155"/>
      <c r="H154" s="485" t="s">
        <v>148</v>
      </c>
      <c r="I154" s="485">
        <v>1</v>
      </c>
      <c r="J154" s="492">
        <v>525</v>
      </c>
      <c r="K154" s="494">
        <v>2.5329999923706055E-2</v>
      </c>
      <c r="L154" s="494">
        <v>8.0909996032714843E-2</v>
      </c>
      <c r="M154" s="495">
        <f t="shared" si="8"/>
        <v>182.40623511904761</v>
      </c>
      <c r="N154" s="508">
        <v>137.3342857142857</v>
      </c>
      <c r="O154" s="508">
        <v>163.98773809523811</v>
      </c>
      <c r="P154" s="508">
        <v>230.79416666666668</v>
      </c>
      <c r="Q154" s="508">
        <v>197.50874999999999</v>
      </c>
      <c r="R154" s="496">
        <f t="shared" si="9"/>
        <v>241.6815588235294</v>
      </c>
      <c r="S154" s="508">
        <v>273.26835294117654</v>
      </c>
      <c r="T154" s="508">
        <v>212.82223529411763</v>
      </c>
      <c r="U154" s="508">
        <v>245.07988235294113</v>
      </c>
      <c r="V154" s="508">
        <v>235.55576470588232</v>
      </c>
      <c r="W154" s="616">
        <v>2018</v>
      </c>
      <c r="X154" s="488">
        <v>2100</v>
      </c>
      <c r="Y154" s="155">
        <f>[4]constantes!$B$12</f>
        <v>0</v>
      </c>
      <c r="Z154" s="497">
        <v>318</v>
      </c>
      <c r="AA154" s="155"/>
      <c r="AB154" s="155"/>
    </row>
    <row r="155" spans="1:28">
      <c r="A155" s="488">
        <v>1144</v>
      </c>
      <c r="B155" s="485">
        <v>229</v>
      </c>
      <c r="C155" s="155" t="s">
        <v>2153</v>
      </c>
      <c r="D155" s="155" t="s">
        <v>2154</v>
      </c>
      <c r="E155" s="155"/>
      <c r="F155" s="155"/>
      <c r="G155" s="155"/>
      <c r="H155" s="488" t="s">
        <v>160</v>
      </c>
      <c r="I155" s="487">
        <v>10</v>
      </c>
      <c r="J155" s="492">
        <v>1820</v>
      </c>
      <c r="K155" s="494">
        <v>2.9170000000000001E-2</v>
      </c>
      <c r="L155" s="494">
        <v>0.12121999999999999</v>
      </c>
      <c r="M155" s="495">
        <f t="shared" si="8"/>
        <v>1043.5285416666668</v>
      </c>
      <c r="N155" s="508">
        <v>1642.172380952381</v>
      </c>
      <c r="O155" s="508">
        <v>1235.6077380952381</v>
      </c>
      <c r="P155" s="508">
        <v>456.42624999999998</v>
      </c>
      <c r="Q155" s="508">
        <v>839.90779761904776</v>
      </c>
      <c r="R155" s="496">
        <f t="shared" si="9"/>
        <v>1003.6489803921572</v>
      </c>
      <c r="S155" s="508">
        <v>1632.6663921568636</v>
      </c>
      <c r="T155" s="508">
        <v>1181.9651372549026</v>
      </c>
      <c r="U155" s="508">
        <v>423.86564705882341</v>
      </c>
      <c r="V155" s="508">
        <v>776.0987450980391</v>
      </c>
      <c r="W155" s="485">
        <v>2018</v>
      </c>
      <c r="X155" s="488">
        <v>2100</v>
      </c>
      <c r="Y155" s="155">
        <f>[4]constantes!$B$12</f>
        <v>0</v>
      </c>
      <c r="Z155" s="497">
        <v>318</v>
      </c>
      <c r="AA155" s="155"/>
      <c r="AB155" s="155"/>
    </row>
    <row r="156" spans="1:28">
      <c r="A156" s="488">
        <v>1062</v>
      </c>
      <c r="B156" s="485">
        <v>156</v>
      </c>
      <c r="C156" s="155" t="s">
        <v>2155</v>
      </c>
      <c r="D156" s="155"/>
      <c r="E156" s="155"/>
      <c r="F156" s="155"/>
      <c r="G156" s="155"/>
      <c r="H156" s="485" t="s">
        <v>152</v>
      </c>
      <c r="I156" s="485">
        <v>1</v>
      </c>
      <c r="J156" s="492">
        <v>396</v>
      </c>
      <c r="K156" s="494">
        <v>2.5329999923706055E-2</v>
      </c>
      <c r="L156" s="494">
        <v>8.0909996032714843E-2</v>
      </c>
      <c r="M156" s="495">
        <f t="shared" si="8"/>
        <v>234.4072470238095</v>
      </c>
      <c r="N156" s="508">
        <v>224.34095238095236</v>
      </c>
      <c r="O156" s="508">
        <v>206.29440476190476</v>
      </c>
      <c r="P156" s="508">
        <v>265.36</v>
      </c>
      <c r="Q156" s="508">
        <v>241.63363095238097</v>
      </c>
      <c r="R156" s="496">
        <f t="shared" si="9"/>
        <v>240.74941176470585</v>
      </c>
      <c r="S156" s="508">
        <v>240.34894117647048</v>
      </c>
      <c r="T156" s="508">
        <v>212.26674509803919</v>
      </c>
      <c r="U156" s="508">
        <v>263.2923137254902</v>
      </c>
      <c r="V156" s="508">
        <v>247.08964705882352</v>
      </c>
      <c r="W156" s="485">
        <v>1900</v>
      </c>
      <c r="X156" s="488">
        <v>2100</v>
      </c>
      <c r="Y156" s="155">
        <f>[4]constantes!$B$12</f>
        <v>0</v>
      </c>
      <c r="Z156" s="497">
        <v>318</v>
      </c>
      <c r="AA156" s="155"/>
      <c r="AB156" s="155"/>
    </row>
    <row r="157" spans="1:28">
      <c r="A157" s="488">
        <v>1128</v>
      </c>
      <c r="B157" s="485">
        <v>275</v>
      </c>
      <c r="C157" s="155" t="s">
        <v>2156</v>
      </c>
      <c r="D157" s="155"/>
      <c r="E157" s="155"/>
      <c r="F157" s="155"/>
      <c r="G157" s="155"/>
      <c r="H157" s="485" t="s">
        <v>155</v>
      </c>
      <c r="I157" s="485">
        <v>4</v>
      </c>
      <c r="J157" s="492">
        <v>8535</v>
      </c>
      <c r="K157" s="494">
        <v>2.9140000343322755E-2</v>
      </c>
      <c r="L157" s="494">
        <v>0.12093999862670898</v>
      </c>
      <c r="M157" s="495">
        <f t="shared" si="8"/>
        <v>4104.226205357143</v>
      </c>
      <c r="N157" s="508">
        <v>5076.8038095238089</v>
      </c>
      <c r="O157" s="508">
        <v>5965.0905952380954</v>
      </c>
      <c r="P157" s="508">
        <v>2911.0445833333338</v>
      </c>
      <c r="Q157" s="508">
        <v>2463.9658333333332</v>
      </c>
      <c r="R157" s="496">
        <f t="shared" si="9"/>
        <v>4601.532764705883</v>
      </c>
      <c r="S157" s="508">
        <v>6828.9231764705901</v>
      </c>
      <c r="T157" s="508">
        <v>6248.5874509803934</v>
      </c>
      <c r="U157" s="508">
        <v>2589.1825098039208</v>
      </c>
      <c r="V157" s="508">
        <v>2739.4379215686272</v>
      </c>
      <c r="W157" s="485">
        <v>1900</v>
      </c>
      <c r="X157" s="488">
        <v>2100</v>
      </c>
      <c r="Y157" s="155">
        <f>[4]constantes!$B$12</f>
        <v>0</v>
      </c>
      <c r="Z157" s="497">
        <v>318</v>
      </c>
      <c r="AA157" s="155"/>
      <c r="AB157" s="155"/>
    </row>
    <row r="158" spans="1:28">
      <c r="A158" s="488">
        <v>1009</v>
      </c>
      <c r="B158" s="485">
        <v>11</v>
      </c>
      <c r="C158" s="155" t="s">
        <v>2157</v>
      </c>
      <c r="D158" s="155"/>
      <c r="E158" s="155"/>
      <c r="F158" s="155"/>
      <c r="G158" s="155"/>
      <c r="H158" s="485" t="s">
        <v>152</v>
      </c>
      <c r="I158" s="485">
        <v>1</v>
      </c>
      <c r="J158" s="492">
        <v>380</v>
      </c>
      <c r="K158" s="494">
        <v>2.5329999923706055E-2</v>
      </c>
      <c r="L158" s="494">
        <v>8.0909996032714843E-2</v>
      </c>
      <c r="M158" s="495">
        <f t="shared" si="8"/>
        <v>233.40861607142855</v>
      </c>
      <c r="N158" s="508">
        <v>272.32095238095235</v>
      </c>
      <c r="O158" s="508">
        <v>209.42916666666665</v>
      </c>
      <c r="P158" s="508">
        <v>221.63499999999999</v>
      </c>
      <c r="Q158" s="508">
        <v>230.24934523809523</v>
      </c>
      <c r="R158" s="496">
        <f t="shared" si="9"/>
        <v>240.41863725490191</v>
      </c>
      <c r="S158" s="508">
        <v>287.13678431372529</v>
      </c>
      <c r="T158" s="508">
        <v>221.32623529411759</v>
      </c>
      <c r="U158" s="508">
        <v>228.67803921568631</v>
      </c>
      <c r="V158" s="508">
        <v>224.53349019607842</v>
      </c>
      <c r="W158" s="485">
        <v>1900</v>
      </c>
      <c r="X158" s="488">
        <v>2100</v>
      </c>
      <c r="Y158" s="155">
        <f>[4]constantes!$B$12</f>
        <v>0</v>
      </c>
      <c r="Z158" s="497">
        <v>318</v>
      </c>
      <c r="AA158" s="155"/>
      <c r="AB158" s="155"/>
    </row>
    <row r="159" spans="1:28">
      <c r="A159" s="488">
        <v>1123</v>
      </c>
      <c r="B159" s="485">
        <v>178</v>
      </c>
      <c r="C159" s="155" t="s">
        <v>2158</v>
      </c>
      <c r="D159" s="155"/>
      <c r="E159" s="155"/>
      <c r="F159" s="155"/>
      <c r="G159" s="155"/>
      <c r="H159" s="485" t="s">
        <v>2159</v>
      </c>
      <c r="I159" s="485">
        <v>3</v>
      </c>
      <c r="J159" s="492">
        <v>3162</v>
      </c>
      <c r="K159" s="494">
        <v>0.06</v>
      </c>
      <c r="L159" s="494">
        <v>0.08</v>
      </c>
      <c r="M159" s="495">
        <f t="shared" si="8"/>
        <v>1879.3619196428572</v>
      </c>
      <c r="N159" s="508">
        <v>1484.1314285714286</v>
      </c>
      <c r="O159" s="508">
        <v>1784.8973809523811</v>
      </c>
      <c r="P159" s="508">
        <v>2522.8345833333333</v>
      </c>
      <c r="Q159" s="508">
        <v>1725.5842857142854</v>
      </c>
      <c r="R159" s="496">
        <f t="shared" si="9"/>
        <v>1789.2235098039218</v>
      </c>
      <c r="S159" s="508">
        <v>1773.6791764705893</v>
      </c>
      <c r="T159" s="508">
        <v>1782.8619607843139</v>
      </c>
      <c r="U159" s="508">
        <v>2092.0865490196079</v>
      </c>
      <c r="V159" s="508">
        <v>1508.2663529411768</v>
      </c>
      <c r="W159" s="485">
        <v>1900</v>
      </c>
      <c r="X159" s="488">
        <v>2100</v>
      </c>
      <c r="Y159" s="155">
        <f>[4]constantes!$B$12</f>
        <v>0</v>
      </c>
      <c r="Z159" s="497">
        <v>318</v>
      </c>
      <c r="AA159" s="155"/>
      <c r="AB159" s="155"/>
    </row>
    <row r="160" spans="1:28">
      <c r="J160" s="492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8C17C2-F566-405C-A5D7-5593C2730A0C}"/>
</file>

<file path=customXml/itemProps2.xml><?xml version="1.0" encoding="utf-8"?>
<ds:datastoreItem xmlns:ds="http://schemas.openxmlformats.org/officeDocument/2006/customXml" ds:itemID="{ADC04914-CDC4-4A7E-8A27-5EF1B3D8B4C5}"/>
</file>

<file path=customXml/itemProps3.xml><?xml version="1.0" encoding="utf-8"?>
<ds:datastoreItem xmlns:ds="http://schemas.openxmlformats.org/officeDocument/2006/customXml" ds:itemID="{58CD9409-434A-43BF-AF52-A42A29AC929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2022-04-29T22:13:53Z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