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00" windowHeight="7490" tabRatio="783" activeTab="0"/>
  </bookViews>
  <sheets>
    <sheet name="Menu do Programa" sheetId="1" r:id="rId1"/>
    <sheet name="Resumo Financeiro" sheetId="2" r:id="rId2"/>
    <sheet name="Resumo do Programa" sheetId="3" r:id="rId3"/>
    <sheet name="Totalização" sheetId="4" r:id="rId4"/>
    <sheet name="Cronograma Físico Financeiro" sheetId="5" r:id="rId5"/>
    <sheet name="Dados das Comunidades" sheetId="6" r:id="rId6"/>
    <sheet name="Dados da Rede BT" sheetId="7" r:id="rId7"/>
    <sheet name="Material-Geração" sheetId="8" r:id="rId8"/>
    <sheet name="Material-Obra Civil" sheetId="9" r:id="rId9"/>
    <sheet name="MOT-Geração" sheetId="10" r:id="rId10"/>
    <sheet name="MOT-Obra Civil" sheetId="11" r:id="rId11"/>
    <sheet name="Transp-Carga" sheetId="12" r:id="rId12"/>
    <sheet name="Transp-Pessoal-Geração" sheetId="13" r:id="rId13"/>
    <sheet name="Transp-Pessoal-Obra Civil" sheetId="14" r:id="rId14"/>
    <sheet name="Rede BT" sheetId="15" r:id="rId15"/>
    <sheet name="Padrão de Entrada" sheetId="16" r:id="rId16"/>
    <sheet name="Kit de Instalação" sheetId="17" r:id="rId17"/>
    <sheet name="MOT-Módulos Adicionais" sheetId="18" r:id="rId18"/>
    <sheet name="SCD" sheetId="19" r:id="rId19"/>
    <sheet name="Aux-Mat Acessórios" sheetId="20" r:id="rId20"/>
    <sheet name="Aux-Mot Geração" sheetId="21" r:id="rId21"/>
    <sheet name="Aux-Mot Apoio" sheetId="22" r:id="rId22"/>
    <sheet name="Aux-Transp Carga" sheetId="23" r:id="rId23"/>
    <sheet name="Aux-Transp Pessoal" sheetId="24" r:id="rId24"/>
    <sheet name="Aux-Obra Civil" sheetId="25" r:id="rId25"/>
    <sheet name="Aux-Dimensionamento" sheetId="26" r:id="rId26"/>
    <sheet name="Aux-Cotações" sheetId="27" r:id="rId27"/>
    <sheet name="Aux-Queda de Tensão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ANT">#REF!</definedName>
    <definedName name="__PPR34" localSheetId="6">#REF!</definedName>
    <definedName name="__PPR34" localSheetId="8">#REF!</definedName>
    <definedName name="__PPR34" localSheetId="9">#N/A</definedName>
    <definedName name="__PPR34" localSheetId="17">#REF!</definedName>
    <definedName name="__PPR34" localSheetId="10">#REF!</definedName>
    <definedName name="__PPR34" localSheetId="14">#REF!</definedName>
    <definedName name="__PPR34" localSheetId="18">#REF!</definedName>
    <definedName name="__PPR34" localSheetId="11">#REF!</definedName>
    <definedName name="__PPR34" localSheetId="12">#REF!</definedName>
    <definedName name="__PPR34" localSheetId="13">#REF!</definedName>
    <definedName name="__PPR34">#N/A</definedName>
    <definedName name="__PPR35" localSheetId="4">#REF!</definedName>
    <definedName name="__PPR35" localSheetId="6">#REF!</definedName>
    <definedName name="__PPR35" localSheetId="8">#REF!</definedName>
    <definedName name="__PPR35" localSheetId="10">#REF!</definedName>
    <definedName name="__PPR35" localSheetId="14">#REF!</definedName>
    <definedName name="__PPR35" localSheetId="18">#REF!</definedName>
    <definedName name="__PPR35" localSheetId="11">#REF!</definedName>
    <definedName name="__PPR35" localSheetId="12">#N/A</definedName>
    <definedName name="__PPR35" localSheetId="13">#REF!</definedName>
    <definedName name="__PPR35">#N/A</definedName>
    <definedName name="__PRT34" localSheetId="6">#REF!</definedName>
    <definedName name="__PRT34" localSheetId="8">#REF!</definedName>
    <definedName name="__PRT34" localSheetId="9">#N/A</definedName>
    <definedName name="__PRT34" localSheetId="17">#REF!</definedName>
    <definedName name="__PRT34" localSheetId="10">#REF!</definedName>
    <definedName name="__PRT34" localSheetId="14">#REF!</definedName>
    <definedName name="__PRT34" localSheetId="18">#REF!</definedName>
    <definedName name="__PRT34" localSheetId="11">#REF!</definedName>
    <definedName name="__PRT34" localSheetId="12">#REF!</definedName>
    <definedName name="__PRT34" localSheetId="13">#REF!</definedName>
    <definedName name="__PRT34">#N/A</definedName>
    <definedName name="__PRT35" localSheetId="4">#REF!</definedName>
    <definedName name="__PRT35" localSheetId="11">#REF!</definedName>
    <definedName name="__PRT35" localSheetId="12">#REF!</definedName>
    <definedName name="__PRT35" localSheetId="13">#REF!</definedName>
    <definedName name="__PRT35">#REF!</definedName>
    <definedName name="_xlnm._FilterDatabase" localSheetId="5" hidden="1">'Dados das Comunidades'!$A$16:$R$32</definedName>
    <definedName name="_PPR34" localSheetId="6">#REF!</definedName>
    <definedName name="_PPR34" localSheetId="8">#REF!</definedName>
    <definedName name="_PPR34" localSheetId="9">#N/A</definedName>
    <definedName name="_PPR34" localSheetId="17">#REF!</definedName>
    <definedName name="_PPR34" localSheetId="10">#REF!</definedName>
    <definedName name="_PPR34" localSheetId="14">#REF!</definedName>
    <definedName name="_PPR34" localSheetId="18">#REF!</definedName>
    <definedName name="_PPR34" localSheetId="11">#REF!</definedName>
    <definedName name="_PPR34" localSheetId="12">#REF!</definedName>
    <definedName name="_PPR34" localSheetId="13">#REF!</definedName>
    <definedName name="_PPR34">#N/A</definedName>
    <definedName name="_PRT34" localSheetId="6">#REF!</definedName>
    <definedName name="_PRT34" localSheetId="8">#REF!</definedName>
    <definedName name="_PRT34" localSheetId="9">#N/A</definedName>
    <definedName name="_PRT34" localSheetId="17">#REF!</definedName>
    <definedName name="_PRT34" localSheetId="10">#REF!</definedName>
    <definedName name="_PRT34" localSheetId="14">#REF!</definedName>
    <definedName name="_PRT34" localSheetId="18">#REF!</definedName>
    <definedName name="_PRT34" localSheetId="11">#REF!</definedName>
    <definedName name="_PRT34" localSheetId="12">#REF!</definedName>
    <definedName name="_PRT34" localSheetId="13">#REF!</definedName>
    <definedName name="_PRT34">#N/A</definedName>
    <definedName name="_xlfn.AGGREGATE" hidden="1">#NAME?</definedName>
    <definedName name="_xlfn.ANCHORARRAY" hidden="1">#NAME?</definedName>
    <definedName name="_xlfn.COUNTIFS" hidden="1">#NAME?</definedName>
    <definedName name="_xlfn.IFERROR" hidden="1">#NAME?</definedName>
    <definedName name="_xlfn.SINGLE" hidden="1">#NAME?</definedName>
    <definedName name="_xlfn.SUMIFS" hidden="1">#NAME?</definedName>
    <definedName name="aa" localSheetId="4">'[7]Plan1.1'!$C$11</definedName>
    <definedName name="aa" localSheetId="11">'[7]Plan1.1'!$C$11</definedName>
    <definedName name="aa" localSheetId="12">'[4]Plan1.1'!$C$11</definedName>
    <definedName name="aa" localSheetId="13">'[4]Plan1.1'!$C$11</definedName>
    <definedName name="aa">'[1]Plan1.1'!$C$11</definedName>
    <definedName name="_xlnm.Print_Area" localSheetId="26">'Aux-Cotações'!$A$1:$I$40</definedName>
    <definedName name="_xlnm.Print_Area" localSheetId="25">'Aux-Dimensionamento'!$A$1:$E$37</definedName>
    <definedName name="_xlnm.Print_Area" localSheetId="19">#N/A</definedName>
    <definedName name="_xlnm.Print_Area" localSheetId="24">'Aux-Obra Civil'!$A$1:$J$82</definedName>
    <definedName name="_xlnm.Print_Area" localSheetId="27">'Aux-Queda de Tensão'!$A$1:$M$34</definedName>
    <definedName name="_xlnm.Print_Area" localSheetId="22">'Aux-Transp Carga'!$A$1:$H$40</definedName>
    <definedName name="_xlnm.Print_Area" localSheetId="23">'Aux-Transp Pessoal'!$A$1:$G$60</definedName>
    <definedName name="_xlnm.Print_Area" localSheetId="4">#N/A</definedName>
    <definedName name="_xlnm.Print_Area" localSheetId="6">'Dados da Rede BT'!$A$1:$I$29</definedName>
    <definedName name="_xlnm.Print_Area" localSheetId="5">#N/A</definedName>
    <definedName name="_xlnm.Print_Area" localSheetId="16">#N/A</definedName>
    <definedName name="_xlnm.Print_Area" localSheetId="7">#N/A</definedName>
    <definedName name="_xlnm.Print_Area" localSheetId="8">'Material-Obra Civil'!$A$1:$I$29</definedName>
    <definedName name="_xlnm.Print_Area" localSheetId="9">#N/A</definedName>
    <definedName name="_xlnm.Print_Area" localSheetId="17">#N/A</definedName>
    <definedName name="_xlnm.Print_Area" localSheetId="10">'MOT-Obra Civil'!$A$1:$K$35</definedName>
    <definedName name="_xlnm.Print_Area" localSheetId="15">#N/A</definedName>
    <definedName name="_xlnm.Print_Area" localSheetId="14">'Rede BT'!$A$1:$H$34</definedName>
    <definedName name="_xlnm.Print_Area" localSheetId="2">#N/A</definedName>
    <definedName name="_xlnm.Print_Area" localSheetId="1">#N/A</definedName>
    <definedName name="_xlnm.Print_Area" localSheetId="18">'SCD'!$A$1:$G$21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13">'Transp-Pessoal-Obra Civil'!$A$1:$H$29</definedName>
    <definedName name="CARLOS" localSheetId="4">#REF!</definedName>
    <definedName name="CARLOS" localSheetId="6">#REF!</definedName>
    <definedName name="CARLOS" localSheetId="8">#REF!</definedName>
    <definedName name="CARLOS" localSheetId="10">#REF!</definedName>
    <definedName name="CARLOS" localSheetId="14">#REF!</definedName>
    <definedName name="CARLOS" localSheetId="18">#REF!</definedName>
    <definedName name="CARLOS" localSheetId="11">#REF!</definedName>
    <definedName name="CARLOS" localSheetId="12">#N/A</definedName>
    <definedName name="CARLOS" localSheetId="13">#REF!</definedName>
    <definedName name="CARLOS">#N/A</definedName>
    <definedName name="CC" localSheetId="6">#REF!</definedName>
    <definedName name="CC" localSheetId="8">#REF!</definedName>
    <definedName name="CC" localSheetId="10">#REF!</definedName>
    <definedName name="CC" localSheetId="14">#REF!</definedName>
    <definedName name="CC" localSheetId="18">#REF!</definedName>
    <definedName name="CC" localSheetId="12">#N/A</definedName>
    <definedName name="CC" localSheetId="13">#REF!</definedName>
    <definedName name="CC">#N/A</definedName>
    <definedName name="CCCC" localSheetId="6">#REF!</definedName>
    <definedName name="CCCC" localSheetId="8">#REF!</definedName>
    <definedName name="CCCC" localSheetId="10">#REF!</definedName>
    <definedName name="CCCC" localSheetId="14">#REF!</definedName>
    <definedName name="CCCC" localSheetId="18">#REF!</definedName>
    <definedName name="CCCC" localSheetId="12">#N/A</definedName>
    <definedName name="CCCC" localSheetId="13">#REF!</definedName>
    <definedName name="CCCC">#N/A</definedName>
    <definedName name="CCCCCCCCC" localSheetId="6">#REF!</definedName>
    <definedName name="CCCCCCCCC" localSheetId="8">#REF!</definedName>
    <definedName name="CCCCCCCCC" localSheetId="10">#REF!</definedName>
    <definedName name="CCCCCCCCC" localSheetId="14">#REF!</definedName>
    <definedName name="CCCCCCCCC" localSheetId="18">#REF!</definedName>
    <definedName name="CCCCCCCCC" localSheetId="12">#N/A</definedName>
    <definedName name="CCCCCCCCC" localSheetId="13">#REF!</definedName>
    <definedName name="CCCCCCCCC">#N/A</definedName>
    <definedName name="CCCCCCCCCCC" localSheetId="6">#REF!</definedName>
    <definedName name="CCCCCCCCCCC" localSheetId="8">#REF!</definedName>
    <definedName name="CCCCCCCCCCC" localSheetId="10">#REF!</definedName>
    <definedName name="CCCCCCCCCCC" localSheetId="14">#REF!</definedName>
    <definedName name="CCCCCCCCCCC" localSheetId="18">#REF!</definedName>
    <definedName name="CCCCCCCCCCC" localSheetId="12">#N/A</definedName>
    <definedName name="CCCCCCCCCCC" localSheetId="13">#REF!</definedName>
    <definedName name="CCCCCCCCCCC">#N/A</definedName>
    <definedName name="CCCCCCCCCCCCC" localSheetId="6">#REF!</definedName>
    <definedName name="CCCCCCCCCCCCC" localSheetId="8">#REF!</definedName>
    <definedName name="CCCCCCCCCCCCC" localSheetId="10">#REF!</definedName>
    <definedName name="CCCCCCCCCCCCC" localSheetId="14">#REF!</definedName>
    <definedName name="CCCCCCCCCCCCC" localSheetId="18">#REF!</definedName>
    <definedName name="CCCCCCCCCCCCC" localSheetId="12">#N/A</definedName>
    <definedName name="CCCCCCCCCCCCC" localSheetId="13">#REF!</definedName>
    <definedName name="CCCCCCCCCCCCC">#N/A</definedName>
    <definedName name="CCCCCCCCCCCCCCC" localSheetId="6">#REF!</definedName>
    <definedName name="CCCCCCCCCCCCCCC" localSheetId="8">#REF!</definedName>
    <definedName name="CCCCCCCCCCCCCCC" localSheetId="10">#REF!</definedName>
    <definedName name="CCCCCCCCCCCCCCC" localSheetId="14">#REF!</definedName>
    <definedName name="CCCCCCCCCCCCCCC" localSheetId="18">#REF!</definedName>
    <definedName name="CCCCCCCCCCCCCCC" localSheetId="12">#N/A</definedName>
    <definedName name="CCCCCCCCCCCCCCC" localSheetId="13">#REF!</definedName>
    <definedName name="CCCCCCCCCCCCCCC">#N/A</definedName>
    <definedName name="CCCCCCCCCCCCCCCC" localSheetId="6">#REF!</definedName>
    <definedName name="CCCCCCCCCCCCCCCC" localSheetId="8">#REF!</definedName>
    <definedName name="CCCCCCCCCCCCCCCC" localSheetId="10">#REF!</definedName>
    <definedName name="CCCCCCCCCCCCCCCC" localSheetId="14">#REF!</definedName>
    <definedName name="CCCCCCCCCCCCCCCC" localSheetId="18">#REF!</definedName>
    <definedName name="CCCCCCCCCCCCCCCC" localSheetId="12">#N/A</definedName>
    <definedName name="CCCCCCCCCCCCCCCC" localSheetId="13">#REF!</definedName>
    <definedName name="CCCCCCCCCCCCCCCC">#N/A</definedName>
    <definedName name="CCCCCCCCCCCCCCCCC" localSheetId="6">#REF!</definedName>
    <definedName name="CCCCCCCCCCCCCCCCC" localSheetId="8">#REF!</definedName>
    <definedName name="CCCCCCCCCCCCCCCCC" localSheetId="10">#REF!</definedName>
    <definedName name="CCCCCCCCCCCCCCCCC" localSheetId="14">#REF!</definedName>
    <definedName name="CCCCCCCCCCCCCCCCC" localSheetId="18">#REF!</definedName>
    <definedName name="CCCCCCCCCCCCCCCCC" localSheetId="12">#N/A</definedName>
    <definedName name="CCCCCCCCCCCCCCCCC" localSheetId="13">#REF!</definedName>
    <definedName name="CCCCCCCCCCCCCCCCC">#N/A</definedName>
    <definedName name="CCCCCCCCCCCCCCCCCCCC" localSheetId="6">#REF!</definedName>
    <definedName name="CCCCCCCCCCCCCCCCCCCC" localSheetId="8">#REF!</definedName>
    <definedName name="CCCCCCCCCCCCCCCCCCCC" localSheetId="10">#REF!</definedName>
    <definedName name="CCCCCCCCCCCCCCCCCCCC" localSheetId="14">#REF!</definedName>
    <definedName name="CCCCCCCCCCCCCCCCCCCC" localSheetId="18">#REF!</definedName>
    <definedName name="CCCCCCCCCCCCCCCCCCCC" localSheetId="12">#N/A</definedName>
    <definedName name="CCCCCCCCCCCCCCCCCCCC" localSheetId="13">#REF!</definedName>
    <definedName name="CCCCCCCCCCCCCCCCCCCC">#N/A</definedName>
    <definedName name="CHTRANF15" localSheetId="6">#REF!</definedName>
    <definedName name="CHTRANF15" localSheetId="8">#REF!</definedName>
    <definedName name="CHTRANF15" localSheetId="9">#N/A</definedName>
    <definedName name="CHTRANF15" localSheetId="17">#REF!</definedName>
    <definedName name="CHTRANF15" localSheetId="10">#REF!</definedName>
    <definedName name="CHTRANF15" localSheetId="14">#REF!</definedName>
    <definedName name="CHTRANF15" localSheetId="18">#REF!</definedName>
    <definedName name="CHTRANF15" localSheetId="11">#REF!</definedName>
    <definedName name="CHTRANF15" localSheetId="12">#REF!</definedName>
    <definedName name="CHTRANF15" localSheetId="13">#REF!</definedName>
    <definedName name="CHTRANF15">#N/A</definedName>
    <definedName name="CHTRANSF15" localSheetId="6">#REF!</definedName>
    <definedName name="CHTRANSF15" localSheetId="8">#REF!</definedName>
    <definedName name="CHTRANSF15" localSheetId="9">#N/A</definedName>
    <definedName name="CHTRANSF15" localSheetId="17">#REF!</definedName>
    <definedName name="CHTRANSF15" localSheetId="10">#REF!</definedName>
    <definedName name="CHTRANSF15" localSheetId="14">#REF!</definedName>
    <definedName name="CHTRANSF15" localSheetId="18">#REF!</definedName>
    <definedName name="CHTRANSF15" localSheetId="11">#REF!</definedName>
    <definedName name="CHTRANSF15" localSheetId="12">#REF!</definedName>
    <definedName name="CHTRANSF15" localSheetId="13">#REF!</definedName>
    <definedName name="CHTRANSF15">#N/A</definedName>
    <definedName name="CHTRANSF36" localSheetId="6">#REF!</definedName>
    <definedName name="CHTRANSF36" localSheetId="8">#REF!</definedName>
    <definedName name="CHTRANSF36" localSheetId="9">#N/A</definedName>
    <definedName name="CHTRANSF36" localSheetId="17">#REF!</definedName>
    <definedName name="CHTRANSF36" localSheetId="10">#REF!</definedName>
    <definedName name="CHTRANSF36" localSheetId="14">#REF!</definedName>
    <definedName name="CHTRANSF36" localSheetId="18">#REF!</definedName>
    <definedName name="CHTRANSF36" localSheetId="11">#REF!</definedName>
    <definedName name="CHTRANSF36" localSheetId="12">#REF!</definedName>
    <definedName name="CHTRANSF36" localSheetId="13">#REF!</definedName>
    <definedName name="CHTRANSF36">#N/A</definedName>
    <definedName name="CHTRANSF44" localSheetId="6">#REF!</definedName>
    <definedName name="CHTRANSF44" localSheetId="8">#REF!</definedName>
    <definedName name="CHTRANSF44" localSheetId="9">#N/A</definedName>
    <definedName name="CHTRANSF44" localSheetId="17">#REF!</definedName>
    <definedName name="CHTRANSF44" localSheetId="10">#REF!</definedName>
    <definedName name="CHTRANSF44" localSheetId="14">#REF!</definedName>
    <definedName name="CHTRANSF44" localSheetId="18">#REF!</definedName>
    <definedName name="CHTRANSF44" localSheetId="12">#N/A</definedName>
    <definedName name="CHTRANSF44" localSheetId="13">#REF!</definedName>
    <definedName name="CHTRANSF44">#N/A</definedName>
    <definedName name="Cruzetafibra" localSheetId="6">#REF!</definedName>
    <definedName name="Cruzetafibra" localSheetId="8">#REF!</definedName>
    <definedName name="Cruzetafibra" localSheetId="9">#N/A</definedName>
    <definedName name="Cruzetafibra" localSheetId="17">#REF!</definedName>
    <definedName name="Cruzetafibra" localSheetId="10">#REF!</definedName>
    <definedName name="Cruzetafibra" localSheetId="14">#REF!</definedName>
    <definedName name="Cruzetafibra" localSheetId="18">#REF!</definedName>
    <definedName name="Cruzetafibra" localSheetId="11">#REF!</definedName>
    <definedName name="Cruzetafibra" localSheetId="12">#REF!</definedName>
    <definedName name="Cruzetafibra" localSheetId="13">#REF!</definedName>
    <definedName name="Cruzetafibra">#N/A</definedName>
    <definedName name="FADOUL" localSheetId="4">#REF!</definedName>
    <definedName name="FADOUL" localSheetId="6">#REF!</definedName>
    <definedName name="FADOUL" localSheetId="8">#REF!</definedName>
    <definedName name="FADOUL" localSheetId="10">#REF!</definedName>
    <definedName name="FADOUL" localSheetId="14">#REF!</definedName>
    <definedName name="FADOUL" localSheetId="18">#REF!</definedName>
    <definedName name="FADOUL" localSheetId="11">#REF!</definedName>
    <definedName name="FADOUL" localSheetId="12">#N/A</definedName>
    <definedName name="FADOUL" localSheetId="13">#REF!</definedName>
    <definedName name="FADOUL">#N/A</definedName>
    <definedName name="FC" localSheetId="6">#REF!</definedName>
    <definedName name="FC" localSheetId="8">#REF!</definedName>
    <definedName name="FC" localSheetId="9">#N/A</definedName>
    <definedName name="FC" localSheetId="17">#REF!</definedName>
    <definedName name="FC" localSheetId="10">#REF!</definedName>
    <definedName name="FC" localSheetId="14">#REF!</definedName>
    <definedName name="FC" localSheetId="18">#REF!</definedName>
    <definedName name="FC" localSheetId="11">#REF!</definedName>
    <definedName name="FC" localSheetId="12">#REF!</definedName>
    <definedName name="FC" localSheetId="13">#REF!</definedName>
    <definedName name="FC">#N/A</definedName>
    <definedName name="FCE" localSheetId="6">#REF!</definedName>
    <definedName name="FCE" localSheetId="8">#REF!</definedName>
    <definedName name="FCE" localSheetId="9">#N/A</definedName>
    <definedName name="FCE" localSheetId="17">#REF!</definedName>
    <definedName name="FCE" localSheetId="10">#REF!</definedName>
    <definedName name="FCE" localSheetId="14">#REF!</definedName>
    <definedName name="FCE" localSheetId="18">#REF!</definedName>
    <definedName name="FCE" localSheetId="11">#REF!</definedName>
    <definedName name="FCE" localSheetId="12">#REF!</definedName>
    <definedName name="FCE" localSheetId="13">#REF!</definedName>
    <definedName name="FCE">#N/A</definedName>
    <definedName name="FCEQUIP" localSheetId="6">#REF!</definedName>
    <definedName name="FCEQUIP" localSheetId="8">#REF!</definedName>
    <definedName name="FCEQUIP" localSheetId="9">#N/A</definedName>
    <definedName name="FCEQUIP" localSheetId="17">#REF!</definedName>
    <definedName name="FCEQUIP" localSheetId="10">#REF!</definedName>
    <definedName name="FCEQUIP" localSheetId="14">#REF!</definedName>
    <definedName name="FCEQUIP" localSheetId="18">#REF!</definedName>
    <definedName name="FCEQUIP" localSheetId="11">#REF!</definedName>
    <definedName name="FCEQUIP" localSheetId="12">#REF!</definedName>
    <definedName name="FCEQUIP" localSheetId="13">#REF!</definedName>
    <definedName name="FCEQUIP">#N/A</definedName>
    <definedName name="FCF" localSheetId="6">#REF!</definedName>
    <definedName name="FCF" localSheetId="8">#REF!</definedName>
    <definedName name="FCF" localSheetId="9">#N/A</definedName>
    <definedName name="FCF" localSheetId="17">#REF!</definedName>
    <definedName name="FCF" localSheetId="10">#REF!</definedName>
    <definedName name="FCF" localSheetId="14">#REF!</definedName>
    <definedName name="FCF" localSheetId="18">#REF!</definedName>
    <definedName name="FCF" localSheetId="11">#REF!</definedName>
    <definedName name="FCF" localSheetId="12">#REF!</definedName>
    <definedName name="FCF" localSheetId="13">#REF!</definedName>
    <definedName name="FCF">#N/A</definedName>
    <definedName name="FT" localSheetId="6">#REF!</definedName>
    <definedName name="FT" localSheetId="8">#REF!</definedName>
    <definedName name="FT" localSheetId="9">#N/A</definedName>
    <definedName name="FT" localSheetId="17">#REF!</definedName>
    <definedName name="FT" localSheetId="10">#REF!</definedName>
    <definedName name="FT" localSheetId="14">#REF!</definedName>
    <definedName name="FT" localSheetId="18">#REF!</definedName>
    <definedName name="FT" localSheetId="11">#REF!</definedName>
    <definedName name="FT" localSheetId="12">#REF!</definedName>
    <definedName name="FT" localSheetId="13">#REF!</definedName>
    <definedName name="FT">#N/A</definedName>
    <definedName name="hh" localSheetId="6">#REF!</definedName>
    <definedName name="hh" localSheetId="8">#REF!</definedName>
    <definedName name="hh" localSheetId="9">#N/A</definedName>
    <definedName name="hh" localSheetId="17">#REF!</definedName>
    <definedName name="hh" localSheetId="10">#REF!</definedName>
    <definedName name="hh" localSheetId="14">#REF!</definedName>
    <definedName name="hh" localSheetId="18">#REF!</definedName>
    <definedName name="hh" localSheetId="11">#REF!</definedName>
    <definedName name="hh" localSheetId="12">#REF!</definedName>
    <definedName name="hh" localSheetId="13">#REF!</definedName>
    <definedName name="hh">#N/A</definedName>
    <definedName name="PER" localSheetId="6">#REF!</definedName>
    <definedName name="PER" localSheetId="8">#REF!</definedName>
    <definedName name="PER" localSheetId="9">#N/A</definedName>
    <definedName name="PER" localSheetId="17">#REF!</definedName>
    <definedName name="PER" localSheetId="10">#REF!</definedName>
    <definedName name="PER" localSheetId="14">#REF!</definedName>
    <definedName name="PER" localSheetId="18">#REF!</definedName>
    <definedName name="PER" localSheetId="11">#REF!</definedName>
    <definedName name="PER" localSheetId="12">#REF!</definedName>
    <definedName name="PER" localSheetId="13">#REF!</definedName>
    <definedName name="PER">#N/A</definedName>
    <definedName name="PPR" localSheetId="6">#REF!</definedName>
    <definedName name="PPR" localSheetId="8">#REF!</definedName>
    <definedName name="PPR" localSheetId="9">#N/A</definedName>
    <definedName name="PPR" localSheetId="17">#REF!</definedName>
    <definedName name="PPR" localSheetId="10">#REF!</definedName>
    <definedName name="PPR" localSheetId="15">#REF!</definedName>
    <definedName name="PPR" localSheetId="14">#REF!</definedName>
    <definedName name="PPR" localSheetId="18">#REF!</definedName>
    <definedName name="PPR" localSheetId="11">#REF!</definedName>
    <definedName name="PPR" localSheetId="12">#REF!</definedName>
    <definedName name="PPR" localSheetId="13">#REF!</definedName>
    <definedName name="PPR">#N/A</definedName>
    <definedName name="PPR33" localSheetId="4">#REF!</definedName>
    <definedName name="PPR33" localSheetId="11">#REF!</definedName>
    <definedName name="PPR33" localSheetId="12">#REF!</definedName>
    <definedName name="PPR33" localSheetId="13">#REF!</definedName>
    <definedName name="PPR33">#REF!</definedName>
    <definedName name="PPR34" localSheetId="6">#REF!</definedName>
    <definedName name="PPR34" localSheetId="8">#REF!</definedName>
    <definedName name="PPR34" localSheetId="10">#REF!</definedName>
    <definedName name="PPR34" localSheetId="14">#REF!</definedName>
    <definedName name="PPR34" localSheetId="18">#REF!</definedName>
    <definedName name="PPR34" localSheetId="13">#REF!</definedName>
    <definedName name="PPR34">#N/A</definedName>
    <definedName name="ppr34f" localSheetId="6">#REF!</definedName>
    <definedName name="ppr34f" localSheetId="8">#REF!</definedName>
    <definedName name="ppr34f" localSheetId="9">#N/A</definedName>
    <definedName name="ppr34f" localSheetId="17">#REF!</definedName>
    <definedName name="ppr34f" localSheetId="10">#REF!</definedName>
    <definedName name="ppr34f" localSheetId="15">#REF!</definedName>
    <definedName name="ppr34f" localSheetId="14">#REF!</definedName>
    <definedName name="ppr34f" localSheetId="18">#REF!</definedName>
    <definedName name="ppr34f" localSheetId="11">#REF!</definedName>
    <definedName name="ppr34f" localSheetId="12">#REF!</definedName>
    <definedName name="ppr34f" localSheetId="13">#REF!</definedName>
    <definedName name="ppr34f">#N/A</definedName>
    <definedName name="pprf" localSheetId="6">#REF!</definedName>
    <definedName name="pprf" localSheetId="8">#REF!</definedName>
    <definedName name="pprf" localSheetId="9">#N/A</definedName>
    <definedName name="pprf" localSheetId="17">#REF!</definedName>
    <definedName name="pprf" localSheetId="10">#REF!</definedName>
    <definedName name="pprf" localSheetId="15">#REF!</definedName>
    <definedName name="pprf" localSheetId="14">#REF!</definedName>
    <definedName name="pprf" localSheetId="18">#REF!</definedName>
    <definedName name="pprf" localSheetId="11">#REF!</definedName>
    <definedName name="pprf" localSheetId="12">#REF!</definedName>
    <definedName name="pprf" localSheetId="13">#REF!</definedName>
    <definedName name="pprf">#N/A</definedName>
    <definedName name="PRT" localSheetId="6">#REF!</definedName>
    <definedName name="PRT" localSheetId="8">#REF!</definedName>
    <definedName name="PRT" localSheetId="9">#N/A</definedName>
    <definedName name="PRT" localSheetId="17">#REF!</definedName>
    <definedName name="PRT" localSheetId="10">#REF!</definedName>
    <definedName name="PRT" localSheetId="15">#REF!</definedName>
    <definedName name="PRT" localSheetId="14">#REF!</definedName>
    <definedName name="PRT" localSheetId="18">#REF!</definedName>
    <definedName name="PRT" localSheetId="11">#REF!</definedName>
    <definedName name="PRT" localSheetId="12">#REF!</definedName>
    <definedName name="PRT" localSheetId="13">#REF!</definedName>
    <definedName name="PRT">#N/A</definedName>
    <definedName name="PRT34" localSheetId="6">#REF!</definedName>
    <definedName name="PRT34" localSheetId="8">#REF!</definedName>
    <definedName name="PRT34" localSheetId="10">#REF!</definedName>
    <definedName name="PRT34" localSheetId="14">#REF!</definedName>
    <definedName name="PRT34" localSheetId="18">#REF!</definedName>
    <definedName name="PRT34" localSheetId="13">#REF!</definedName>
    <definedName name="PRT34">#N/A</definedName>
    <definedName name="prt34f" localSheetId="6">#REF!</definedName>
    <definedName name="prt34f" localSheetId="8">#REF!</definedName>
    <definedName name="prt34f" localSheetId="9">#N/A</definedName>
    <definedName name="prt34f" localSheetId="17">#REF!</definedName>
    <definedName name="prt34f" localSheetId="10">#REF!</definedName>
    <definedName name="prt34f" localSheetId="15">#REF!</definedName>
    <definedName name="prt34f" localSheetId="14">#REF!</definedName>
    <definedName name="prt34f" localSheetId="18">#REF!</definedName>
    <definedName name="prt34f" localSheetId="11">#REF!</definedName>
    <definedName name="prt34f" localSheetId="12">#REF!</definedName>
    <definedName name="prt34f" localSheetId="13">#REF!</definedName>
    <definedName name="prt34f">#N/A</definedName>
    <definedName name="prtf" localSheetId="6">#REF!</definedName>
    <definedName name="prtf" localSheetId="8">#REF!</definedName>
    <definedName name="prtf" localSheetId="9">#N/A</definedName>
    <definedName name="prtf" localSheetId="17">#REF!</definedName>
    <definedName name="prtf" localSheetId="10">#REF!</definedName>
    <definedName name="prtf" localSheetId="15">#REF!</definedName>
    <definedName name="prtf" localSheetId="14">#REF!</definedName>
    <definedName name="prtf" localSheetId="18">#REF!</definedName>
    <definedName name="prtf" localSheetId="11">#REF!</definedName>
    <definedName name="prtf" localSheetId="12">#REF!</definedName>
    <definedName name="prtf" localSheetId="13">#REF!</definedName>
    <definedName name="prtf">#N/A</definedName>
    <definedName name="S" localSheetId="6">#REF!</definedName>
    <definedName name="S" localSheetId="8">#REF!</definedName>
    <definedName name="S" localSheetId="9">#N/A</definedName>
    <definedName name="S" localSheetId="17">#REF!</definedName>
    <definedName name="S" localSheetId="10">#REF!</definedName>
    <definedName name="S" localSheetId="14">#REF!</definedName>
    <definedName name="S" localSheetId="18">#REF!</definedName>
    <definedName name="S" localSheetId="12">#N/A</definedName>
    <definedName name="S" localSheetId="13">#REF!</definedName>
    <definedName name="S">#N/A</definedName>
    <definedName name="teste" localSheetId="6">#REF!</definedName>
    <definedName name="teste" localSheetId="8">#REF!</definedName>
    <definedName name="teste" localSheetId="10">#REF!</definedName>
    <definedName name="teste" localSheetId="14">#REF!</definedName>
    <definedName name="teste" localSheetId="18">#REF!</definedName>
    <definedName name="teste" localSheetId="13">#REF!</definedName>
    <definedName name="teste">#N/A</definedName>
    <definedName name="_xlnm.Print_Titles" localSheetId="6">'Dados da Rede BT'!$12:$15</definedName>
    <definedName name="_xlnm.Print_Titles" localSheetId="8">'Material-Obra Civil'!$12:$15</definedName>
    <definedName name="_xlnm.Print_Titles" localSheetId="10">'MOT-Obra Civil'!$12:$21</definedName>
    <definedName name="tranche" localSheetId="6">#REF!</definedName>
    <definedName name="tranche" localSheetId="8">#REF!</definedName>
    <definedName name="tranche" localSheetId="9">#N/A</definedName>
    <definedName name="tranche" localSheetId="17">#REF!</definedName>
    <definedName name="tranche" localSheetId="10">#REF!</definedName>
    <definedName name="tranche" localSheetId="14">#REF!</definedName>
    <definedName name="tranche" localSheetId="18">#REF!</definedName>
    <definedName name="tranche" localSheetId="11">#REF!</definedName>
    <definedName name="tranche" localSheetId="12">#REF!</definedName>
    <definedName name="tranche" localSheetId="13">#REF!</definedName>
    <definedName name="tranche">#N/A</definedName>
    <definedName name="www" localSheetId="6">#REF!</definedName>
    <definedName name="www" localSheetId="8">#REF!</definedName>
    <definedName name="www" localSheetId="9">#N/A</definedName>
    <definedName name="www" localSheetId="17">#REF!</definedName>
    <definedName name="www" localSheetId="10">#REF!</definedName>
    <definedName name="www" localSheetId="14">#REF!</definedName>
    <definedName name="www" localSheetId="18">#REF!</definedName>
    <definedName name="www" localSheetId="11">#REF!</definedName>
    <definedName name="www" localSheetId="12">#REF!</definedName>
    <definedName name="www" localSheetId="13">#REF!</definedName>
    <definedName name="www">#N/A</definedName>
    <definedName name="XXXXXXXX" localSheetId="6">#REF!</definedName>
    <definedName name="XXXXXXXX" localSheetId="8">#REF!</definedName>
    <definedName name="XXXXXXXX" localSheetId="10">#REF!</definedName>
    <definedName name="XXXXXXXX" localSheetId="14">#REF!</definedName>
    <definedName name="XXXXXXXX" localSheetId="18">#REF!</definedName>
    <definedName name="XXXXXXXX" localSheetId="12">#N/A</definedName>
    <definedName name="XXXXXXXX" localSheetId="13">#REF!</definedName>
    <definedName name="XXXXXXXX">#N/A</definedName>
    <definedName name="XXXXXXXXX" localSheetId="6">#REF!</definedName>
    <definedName name="XXXXXXXXX" localSheetId="8">#REF!</definedName>
    <definedName name="XXXXXXXXX" localSheetId="10">#REF!</definedName>
    <definedName name="XXXXXXXXX" localSheetId="14">#REF!</definedName>
    <definedName name="XXXXXXXXX" localSheetId="18">#REF!</definedName>
    <definedName name="XXXXXXXXX" localSheetId="12">#N/A</definedName>
    <definedName name="XXXXXXXXX" localSheetId="13">#REF!</definedName>
    <definedName name="XXXXXXXXX">#N/A</definedName>
    <definedName name="XXXXXXXXXX" localSheetId="6">#REF!</definedName>
    <definedName name="XXXXXXXXXX" localSheetId="8">#REF!</definedName>
    <definedName name="XXXXXXXXXX" localSheetId="10">#REF!</definedName>
    <definedName name="XXXXXXXXXX" localSheetId="14">#REF!</definedName>
    <definedName name="XXXXXXXXXX" localSheetId="18">#REF!</definedName>
    <definedName name="XXXXXXXXXX" localSheetId="12">#N/A</definedName>
    <definedName name="XXXXXXXXXX" localSheetId="13">#REF!</definedName>
    <definedName name="XXXXXXXXXX">#N/A</definedName>
    <definedName name="XXXXXXXXXXX" localSheetId="6">#REF!</definedName>
    <definedName name="XXXXXXXXXXX" localSheetId="8">#REF!</definedName>
    <definedName name="XXXXXXXXXXX" localSheetId="10">#REF!</definedName>
    <definedName name="XXXXXXXXXXX" localSheetId="14">#REF!</definedName>
    <definedName name="XXXXXXXXXXX" localSheetId="18">#REF!</definedName>
    <definedName name="XXXXXXXXXXX" localSheetId="12">#N/A</definedName>
    <definedName name="XXXXXXXXXXX" localSheetId="13">#REF!</definedName>
    <definedName name="XXXXXXXXXXX">#N/A</definedName>
    <definedName name="XXXXXXXXXXXXX" localSheetId="6">#REF!</definedName>
    <definedName name="XXXXXXXXXXXXX" localSheetId="8">#REF!</definedName>
    <definedName name="XXXXXXXXXXXXX" localSheetId="10">#REF!</definedName>
    <definedName name="XXXXXXXXXXXXX" localSheetId="14">#REF!</definedName>
    <definedName name="XXXXXXXXXXXXX" localSheetId="18">#REF!</definedName>
    <definedName name="XXXXXXXXXXXXX" localSheetId="12">#N/A</definedName>
    <definedName name="XXXXXXXXXXXXX" localSheetId="13">#REF!</definedName>
    <definedName name="XXXXXXXXXXXXX">#N/A</definedName>
    <definedName name="Z_11750669_BC9C_450E_899C_EC228FFC7AEC_.wvu.PrintArea" localSheetId="11" hidden="1">#N/A</definedName>
    <definedName name="Z_8BE2B6F5_A714_40EE_B1FD_03F033A65D6C_.wvu.PrintArea" localSheetId="11" hidden="1">#N/A</definedName>
    <definedName name="Z_8BE2B6F5_A714_40EE_B1FD_03F033A65D6C_.wvu.PrintTitles" localSheetId="11" hidden="1">#N/A</definedName>
    <definedName name="Z_A76F4DB5_A87B_41FA_9207_AB1DEE78D10A_.wvu.PrintArea" localSheetId="11" hidden="1">#N/A</definedName>
    <definedName name="Z_A76F4DB5_A87B_41FA_9207_AB1DEE78D10A_.wvu.PrintTitles" localSheetId="11" hidden="1">#N/A</definedName>
    <definedName name="Z_B6E6CBAA_7F4B_48BA_9F92_3C96D12A83AD_.wvu.PrintArea" localSheetId="11" hidden="1">#N/A</definedName>
  </definedNames>
  <calcPr fullCalcOnLoad="1"/>
</workbook>
</file>

<file path=xl/comments2.xml><?xml version="1.0" encoding="utf-8"?>
<comments xmlns="http://schemas.openxmlformats.org/spreadsheetml/2006/main">
  <authors>
    <author>Flavia Gomes</author>
  </authors>
  <commentList>
    <comment ref="H19" authorId="0">
      <text>
        <r>
          <rPr>
            <b/>
            <sz val="9"/>
            <rFont val="Segoe UI"/>
            <family val="2"/>
          </rPr>
          <t>Instruções para preenchimento do PO:</t>
        </r>
        <r>
          <rPr>
            <sz val="9"/>
            <rFont val="Segoe UI"/>
            <family val="2"/>
          </rPr>
          <t xml:space="preserve">
- Células na cor cinza são de preenchimento automático;
- Células na cor branca são para entrada de dados.
- Dados em vermelho, tratam-se de exemplos de preenchimento.</t>
        </r>
      </text>
    </comment>
  </commentList>
</comments>
</file>

<file path=xl/comments3.xml><?xml version="1.0" encoding="utf-8"?>
<comments xmlns="http://schemas.openxmlformats.org/spreadsheetml/2006/main">
  <authors>
    <author>baracho</author>
  </authors>
  <commentList>
    <comment ref="A15" authorId="0">
      <text>
        <r>
          <rPr>
            <u val="single"/>
            <sz val="9"/>
            <rFont val="Tahoma"/>
            <family val="2"/>
          </rPr>
          <t>Exemplo:</t>
        </r>
        <r>
          <rPr>
            <sz val="9"/>
            <rFont val="Tahoma"/>
            <family val="2"/>
          </rPr>
          <t xml:space="preserve">
SIGFI 45
...
MIGDI 1600</t>
        </r>
      </text>
    </comment>
  </commentList>
</comments>
</file>

<file path=xl/comments6.xml><?xml version="1.0" encoding="utf-8"?>
<comments xmlns="http://schemas.openxmlformats.org/spreadsheetml/2006/main">
  <authors>
    <author>Flavia Gomes</author>
  </authors>
  <commentList>
    <comment ref="O14" authorId="0">
      <text>
        <r>
          <rPr>
            <u val="single"/>
            <sz val="9"/>
            <rFont val="Segoe UI"/>
            <family val="2"/>
          </rPr>
          <t>Exemplo:</t>
        </r>
        <r>
          <rPr>
            <sz val="9"/>
            <rFont val="Segoe UI"/>
            <family val="2"/>
          </rPr>
          <t xml:space="preserve">
MIGDI 1600
...
</t>
        </r>
      </text>
    </comment>
  </commentList>
</comments>
</file>

<file path=xl/sharedStrings.xml><?xml version="1.0" encoding="utf-8"?>
<sst xmlns="http://schemas.openxmlformats.org/spreadsheetml/2006/main" count="968" uniqueCount="510">
  <si>
    <t>Item</t>
  </si>
  <si>
    <t>Quantidade</t>
  </si>
  <si>
    <t>Padrão de Entrada</t>
  </si>
  <si>
    <t>Total</t>
  </si>
  <si>
    <t>Custo Unitário (R$)</t>
  </si>
  <si>
    <t xml:space="preserve">Tomada </t>
  </si>
  <si>
    <t>Interruptor Unipolar</t>
  </si>
  <si>
    <t>Unidade</t>
  </si>
  <si>
    <t>Outros Materiais</t>
  </si>
  <si>
    <t>Padrão</t>
  </si>
  <si>
    <t>A</t>
  </si>
  <si>
    <t>Poste Auxiliar</t>
  </si>
  <si>
    <t>Haste de Aterramento</t>
  </si>
  <si>
    <t xml:space="preserve">Medidor </t>
  </si>
  <si>
    <t>1 º Trim.</t>
  </si>
  <si>
    <t>3º Trim.</t>
  </si>
  <si>
    <t>4º Trim.</t>
  </si>
  <si>
    <t>Execução das obras</t>
  </si>
  <si>
    <t>ATIVIDADE</t>
  </si>
  <si>
    <t>Orientação aos usuários quanto ao uso eficiente da energia elétrica</t>
  </si>
  <si>
    <t>TRANSPORTE DE CARGA</t>
  </si>
  <si>
    <t>Pç</t>
  </si>
  <si>
    <t>kg</t>
  </si>
  <si>
    <t>RESUMO DO PROGRAMA</t>
  </si>
  <si>
    <t xml:space="preserve"> xxxx</t>
  </si>
  <si>
    <t>Custo Unitário 
(R$)</t>
  </si>
  <si>
    <t>Custo Total 
(R$)</t>
  </si>
  <si>
    <t>Observações:</t>
  </si>
  <si>
    <t>kWh/mês</t>
  </si>
  <si>
    <t>DADOS DA MÃO DE OBRA DE TERCEIROS - GERAÇÃO</t>
  </si>
  <si>
    <t>Investimento por Categoria de Inversão</t>
  </si>
  <si>
    <t>Discriminação</t>
  </si>
  <si>
    <t>(%)</t>
  </si>
  <si>
    <t>Investimento Total</t>
  </si>
  <si>
    <t>Fontes de Recursos</t>
  </si>
  <si>
    <t>Investimento</t>
  </si>
  <si>
    <t>Índices Médios do Programa</t>
  </si>
  <si>
    <t xml:space="preserve"> </t>
  </si>
  <si>
    <t>Custos Indiretos</t>
  </si>
  <si>
    <t>Agente Executor - Contrapartida</t>
  </si>
  <si>
    <t>R$/Cons</t>
  </si>
  <si>
    <t>R$/Wp</t>
  </si>
  <si>
    <t xml:space="preserve">R$/Wp </t>
  </si>
  <si>
    <t>(2) Rubrica composta pelo somatório dos custos de mão de obra para instalação dos sistemas de geração, minirredes, padrões de entrada, kits de instalação interna, obras civis e pelo custo do transporte de pessoal.</t>
  </si>
  <si>
    <t>Sub-Total Materiais</t>
  </si>
  <si>
    <t>Mão-de-obra de Terceiros</t>
  </si>
  <si>
    <t>Transporte de Terceiros</t>
  </si>
  <si>
    <t>Engª. e Administração</t>
  </si>
  <si>
    <t>Mão de obra de Terceiros</t>
  </si>
  <si>
    <t>(2) Condutores e seus acessórios compreendidos entre o ponto de derivação da rede secundária e o ponto de entrega.</t>
  </si>
  <si>
    <t>(3) Condutores e seus acessórios compreendidos entre o ponto de entrega e o medidor.</t>
  </si>
  <si>
    <t>(4) Condutores e seus acessórios compreendidos entre o medidor e a unidade consumidora.</t>
  </si>
  <si>
    <t>MIGDI</t>
  </si>
  <si>
    <t>BATERIA</t>
  </si>
  <si>
    <t>MÓDULO FOTOVOLTAICO</t>
  </si>
  <si>
    <t>(1) Profissionais envolvidos diretamente na implantação em campo.</t>
  </si>
  <si>
    <t xml:space="preserve">(2) Custo dos profissionais incluindo encargos. </t>
  </si>
  <si>
    <t>(3) Preencher as horas trabalhadas incluindo também o tempo de deslocamento de ida e volta.</t>
  </si>
  <si>
    <t>m</t>
  </si>
  <si>
    <t>pç</t>
  </si>
  <si>
    <t>lote</t>
  </si>
  <si>
    <t>Custos Totais</t>
  </si>
  <si>
    <t xml:space="preserve">Custos 
(R$ X Mil) </t>
  </si>
  <si>
    <t xml:space="preserve"> (R$ x Mil)</t>
  </si>
  <si>
    <t>CDE</t>
  </si>
  <si>
    <t>(4) Neste campo deverá ser incluido o somatório dos demais custos de mão de obra de terceiros (atividades e profissionais de escritório, pré-montagem, apoio etc), que deverão estar detalhados no Programa de Obras.</t>
  </si>
  <si>
    <t>(1) A composição desse valor (R$/kg) deverá considerar os diversos tipos de transporte (terrestre/fluvial) e também os diversos tipos de veículos/embarcações.</t>
  </si>
  <si>
    <t>TRANSPORTE DE PESSOAL - GERAÇÃO</t>
  </si>
  <si>
    <t>Elaborar este módulo para cada tipo de padrão de entrada de serviço.</t>
  </si>
  <si>
    <t>Lâmpada Led de 5 ou 6 W</t>
  </si>
  <si>
    <t>2 º Trim.</t>
  </si>
  <si>
    <t>Aquisição de Materiais</t>
  </si>
  <si>
    <t>Programa Mais Luz para a Amazônia</t>
  </si>
  <si>
    <t>PROGRAMA DE ATENDIMENTO ÀS REGIÕES REMOTAS DA AMAZÔNIA LEGAL</t>
  </si>
  <si>
    <t>Agente Executor</t>
  </si>
  <si>
    <t>Quantidade de Sistemas</t>
  </si>
  <si>
    <t>Investimento Total 
(R$)</t>
  </si>
  <si>
    <t>Potência Instalada Total
(W)</t>
  </si>
  <si>
    <t>Classe de SIGFI ou Tipo de MIGDI</t>
  </si>
  <si>
    <t>Total
(R$)</t>
  </si>
  <si>
    <t>Material
(R$)</t>
  </si>
  <si>
    <t>MOT
(R$)</t>
  </si>
  <si>
    <t>Transporte
(R$)</t>
  </si>
  <si>
    <t>Tipo de MIGDI</t>
  </si>
  <si>
    <t>Rede BT</t>
  </si>
  <si>
    <t>Kit de Instalação Interna</t>
  </si>
  <si>
    <t>Total do Programa</t>
  </si>
  <si>
    <t>Sistema de Geração</t>
  </si>
  <si>
    <t>Comunidade</t>
  </si>
  <si>
    <t>Município</t>
  </si>
  <si>
    <t>Tipo de Sistema (SIGFI/MIGDI)</t>
  </si>
  <si>
    <t>Quantidade Total de UCs por 
Disponibilidade Mensal Garantida</t>
  </si>
  <si>
    <t>Total de UCs</t>
  </si>
  <si>
    <t>Latitude</t>
  </si>
  <si>
    <t>Longitude</t>
  </si>
  <si>
    <r>
      <t>Material / Equipamento</t>
    </r>
    <r>
      <rPr>
        <b/>
        <vertAlign val="superscript"/>
        <sz val="10"/>
        <rFont val="Arial"/>
        <family val="2"/>
      </rPr>
      <t xml:space="preserve"> (1)</t>
    </r>
  </si>
  <si>
    <r>
      <t xml:space="preserve">Mão de Obra de Terceiros </t>
    </r>
    <r>
      <rPr>
        <b/>
        <vertAlign val="superscript"/>
        <sz val="10"/>
        <rFont val="Arial"/>
        <family val="2"/>
      </rPr>
      <t>(2)</t>
    </r>
  </si>
  <si>
    <r>
      <t>Transporte de Terceiros</t>
    </r>
    <r>
      <rPr>
        <b/>
        <vertAlign val="superscript"/>
        <sz val="10"/>
        <rFont val="Arial"/>
        <family val="2"/>
      </rPr>
      <t xml:space="preserve"> (3)</t>
    </r>
  </si>
  <si>
    <t>RESUMO FINANCEIRO</t>
  </si>
  <si>
    <t>TOTALIZAÇÃO</t>
  </si>
  <si>
    <t>CRONOGRAMA FÍSICO FINANCEIRO</t>
  </si>
  <si>
    <t>DADOS DAS COMUNIDADES</t>
  </si>
  <si>
    <t>MÓDULO UNITÁRIO - PADRÃO DE ENTRADA</t>
  </si>
  <si>
    <t>MÓDULO UNITÁRIO - KIT DE INSTALAÇÃO INTERNA</t>
  </si>
  <si>
    <t>Custo Unitário R$</t>
  </si>
  <si>
    <t>R$/dia</t>
  </si>
  <si>
    <t>Observação: As planilhas auxiliares não entram na documentação, servem de base para as planilhas oficiais de documentação e aqui se encontram alguns modelos. As planilhas auxiliares podem ser modificadas de acordo com a logística do Agente Executor para facilitar o levantamento dos valores.</t>
  </si>
  <si>
    <t>Capacidade</t>
  </si>
  <si>
    <t>Wp</t>
  </si>
  <si>
    <t>Balsa</t>
  </si>
  <si>
    <t>T1</t>
  </si>
  <si>
    <t>T2</t>
  </si>
  <si>
    <t>T3</t>
  </si>
  <si>
    <t>Premissas Adotadas</t>
  </si>
  <si>
    <t>R$/pessoa</t>
  </si>
  <si>
    <t>Dias úteis por mês</t>
  </si>
  <si>
    <t>Tempo de Execução (meses)</t>
  </si>
  <si>
    <t>nº de idas e voltas (folgas)</t>
  </si>
  <si>
    <t>Demais Premissas</t>
  </si>
  <si>
    <t>Qtd de pessoas (Equipe)</t>
  </si>
  <si>
    <t>Qtd de pessoas (Tripulação)</t>
  </si>
  <si>
    <t>Barco de linha</t>
  </si>
  <si>
    <t>Nº de horas de trabalho por dia</t>
  </si>
  <si>
    <t>CONTROLADOR DE CARGA</t>
  </si>
  <si>
    <r>
      <t xml:space="preserve">Data de referência dos custos deste PO </t>
    </r>
    <r>
      <rPr>
        <b/>
        <vertAlign val="superscript"/>
        <sz val="11"/>
        <rFont val="Arial"/>
        <family val="2"/>
      </rPr>
      <t>(4)</t>
    </r>
  </si>
  <si>
    <t>Nº Total de UCs dos Sistemas</t>
  </si>
  <si>
    <t>Kit médio</t>
  </si>
  <si>
    <t>Disponibilidade Mensal Garantida (kWh/mês)</t>
  </si>
  <si>
    <t>(1) Rubrica composta pelo somatório dos custos dos materiais dos segmentos: sistemas de geração, Rede BT, padrões de entrada, kits de instalação interna e obras civis.</t>
  </si>
  <si>
    <t>(3) Rubrica referente apenas ao transporte de carga (transporte dos materiais do almoxarifado até o local da obra).</t>
  </si>
  <si>
    <t>(4) A data de referência dos custos deve ser próxima à data de apresentação do PO.</t>
  </si>
  <si>
    <t>Segmentos</t>
  </si>
  <si>
    <t>Engª/Adm
(R$)</t>
  </si>
  <si>
    <r>
      <t xml:space="preserve">Custo do Sistema de Geração 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</si>
  <si>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Padrão de Entrada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</si>
  <si>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Kit de Instalação Interna </t>
    </r>
    <r>
      <rPr>
        <b/>
        <vertAlign val="superscript"/>
        <sz val="10"/>
        <color indexed="8"/>
        <rFont val="Arial"/>
        <family val="2"/>
      </rPr>
      <t>(4)</t>
    </r>
  </si>
  <si>
    <t>(3) Preencher com o tipo de ligação e corrente do disjuntor.</t>
  </si>
  <si>
    <t>Custo do Kit Instalação Interna</t>
  </si>
  <si>
    <t>Custo da Rede BT (em caso de MIGDI)</t>
  </si>
  <si>
    <r>
      <t xml:space="preserve">Custo do Padrão de Entrada (em caso de MIGDI) </t>
    </r>
    <r>
      <rPr>
        <b/>
        <vertAlign val="superscript"/>
        <sz val="10"/>
        <color indexed="8"/>
        <rFont val="Arial"/>
        <family val="2"/>
      </rPr>
      <t>(2)</t>
    </r>
  </si>
  <si>
    <t>SIGFI</t>
  </si>
  <si>
    <t>Descrição</t>
  </si>
  <si>
    <t>Fontes de Recursos (R$ x 1.000)</t>
  </si>
  <si>
    <t>Arranjo Fotovoltaico</t>
  </si>
  <si>
    <t>Potência Unitária
 (Wp)</t>
  </si>
  <si>
    <t>Potência Total
 (Wp)</t>
  </si>
  <si>
    <t>Inversor de Tensão</t>
  </si>
  <si>
    <t>Potência Unitária
 (W)</t>
  </si>
  <si>
    <t>Banco de Baterias</t>
  </si>
  <si>
    <t>Controlador de Carga</t>
  </si>
  <si>
    <t>Quantidade
(unidades)</t>
  </si>
  <si>
    <t>Referência de Custo de Mão de Obra</t>
  </si>
  <si>
    <t>Diária 
(R$/dia)</t>
  </si>
  <si>
    <t>Auxiliar</t>
  </si>
  <si>
    <t>Quantidade médias de diárias</t>
  </si>
  <si>
    <t>Eletricista</t>
  </si>
  <si>
    <t>Técnico</t>
  </si>
  <si>
    <t>Equipe de Implantação do MIGDI/SIGFI (Valores unitários por sistema)</t>
  </si>
  <si>
    <t>Custo do Transporte de Carga Total dos Sistemas
(R$)</t>
  </si>
  <si>
    <t xml:space="preserve">Classe de SIGFI
 ou Tipo de MIGDI </t>
  </si>
  <si>
    <t>Tempo Total</t>
  </si>
  <si>
    <t>Resumo</t>
  </si>
  <si>
    <t>Controladores de Carga</t>
  </si>
  <si>
    <t xml:space="preserve">Referência de Transporte </t>
  </si>
  <si>
    <t>Disponibilidade Total da Comunidade (kWh/mês)</t>
  </si>
  <si>
    <t xml:space="preserve">Disponibilidade Média por UC da Comunidade
(kWh/mês)
</t>
  </si>
  <si>
    <t>Extensão
(km)</t>
  </si>
  <si>
    <t>Corrente Total
(A)</t>
  </si>
  <si>
    <t>Potência Total
 (W)</t>
  </si>
  <si>
    <t>Corrente Unitária
(A)</t>
  </si>
  <si>
    <t>Tensão do Banco
(V)</t>
  </si>
  <si>
    <t>INVERSOR DE TENSÃO</t>
  </si>
  <si>
    <t>W</t>
  </si>
  <si>
    <r>
      <t xml:space="preserve">Principais Equipamentos </t>
    </r>
    <r>
      <rPr>
        <b/>
        <vertAlign val="superscript"/>
        <sz val="11"/>
        <rFont val="Arial"/>
        <family val="2"/>
      </rPr>
      <t>(1)</t>
    </r>
  </si>
  <si>
    <t>(1) Em caso de adoção de mais de um tipo de um mesmo equipamento, deverão ser incluídas linhas na tabela</t>
  </si>
  <si>
    <r>
      <t xml:space="preserve">Tipo </t>
    </r>
    <r>
      <rPr>
        <b/>
        <vertAlign val="superscript"/>
        <sz val="11"/>
        <rFont val="Arial"/>
        <family val="2"/>
      </rPr>
      <t>(2)</t>
    </r>
  </si>
  <si>
    <t>(2) Preencher com o tipo adotado no PO</t>
  </si>
  <si>
    <t>Características dos Sistemas de Geração</t>
  </si>
  <si>
    <t>Inversores de Tensão</t>
  </si>
  <si>
    <t>Custos Unitários dos Sistemas de Geração (R$)</t>
  </si>
  <si>
    <t>Custo Total por Sistema</t>
  </si>
  <si>
    <r>
      <t xml:space="preserve">Auxiliar </t>
    </r>
    <r>
      <rPr>
        <b/>
        <vertAlign val="superscript"/>
        <sz val="10"/>
        <rFont val="Arial"/>
        <family val="2"/>
      </rPr>
      <t>(1)</t>
    </r>
  </si>
  <si>
    <r>
      <t xml:space="preserve">Eletricista </t>
    </r>
    <r>
      <rPr>
        <b/>
        <vertAlign val="superscript"/>
        <sz val="10"/>
        <rFont val="Arial"/>
        <family val="2"/>
      </rPr>
      <t>(1)</t>
    </r>
  </si>
  <si>
    <r>
      <t xml:space="preserve">Técnico </t>
    </r>
    <r>
      <rPr>
        <b/>
        <vertAlign val="superscript"/>
        <sz val="10"/>
        <rFont val="Arial"/>
        <family val="2"/>
      </rPr>
      <t>(1)</t>
    </r>
  </si>
  <si>
    <r>
      <t xml:space="preserve">Custo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
(R$/h)</t>
    </r>
  </si>
  <si>
    <r>
      <t>Horas Trabalhadas</t>
    </r>
    <r>
      <rPr>
        <b/>
        <vertAlign val="superscript"/>
        <sz val="10"/>
        <rFont val="Arial"/>
        <family val="2"/>
      </rPr>
      <t>(3)</t>
    </r>
  </si>
  <si>
    <t>Custo Médio do Transporte de Carga por Tipo de Sistema 
(R$/Sistema)</t>
  </si>
  <si>
    <t>(1) Condutores e seus acessórios instalados dentro da unidade consumidora para alimentação das cargas (lâmpadas, tomadas etc).</t>
  </si>
  <si>
    <t xml:space="preserve">(2) Condutores e seus acessórios instalados dentro da unidade consumidora para a ligação das cargas (lâmpadas, tomadas etc) ao circuito interno principal. </t>
  </si>
  <si>
    <t>Custo Médio do Transporte de Pessoal por Tipo de Sistema (R$/Sistema)</t>
  </si>
  <si>
    <t>DADOS DA MÃO DE OBRA DE TERCEIROS - MÓDULOS ADICIONAIS</t>
  </si>
  <si>
    <t>Referência de Custo de Mão de Obra - Módulos Adicionais</t>
  </si>
  <si>
    <t>Equipe de Mão de Obras dos Módulos Adicionais</t>
  </si>
  <si>
    <t>Custo da Mão de Obra do Módulos Unitários (R$)</t>
  </si>
  <si>
    <t xml:space="preserve">Kit de Instalação </t>
  </si>
  <si>
    <r>
      <t xml:space="preserve">Rede BT </t>
    </r>
    <r>
      <rPr>
        <vertAlign val="superscript"/>
        <sz val="11"/>
        <color indexed="8"/>
        <rFont val="Arial"/>
        <family val="2"/>
      </rPr>
      <t>(4)</t>
    </r>
  </si>
  <si>
    <t>(4) O módulo unitário da rede de BT deve ser calculado por km.</t>
  </si>
  <si>
    <t>-</t>
  </si>
  <si>
    <t>TOTAL</t>
  </si>
  <si>
    <t>Valor Unitário</t>
  </si>
  <si>
    <r>
      <t xml:space="preserve">Outros </t>
    </r>
    <r>
      <rPr>
        <vertAlign val="superscript"/>
        <sz val="11"/>
        <color indexed="8"/>
        <rFont val="Arial"/>
        <family val="2"/>
      </rPr>
      <t>(5)</t>
    </r>
  </si>
  <si>
    <t>(5) MOT do Sistema de Coleta de Dados Operacionais (SCD), Sistema de Supervisão e Controle e Sistema de Comunicação Remota, quando adotados no PO. Incluir linha para cada caso.</t>
  </si>
  <si>
    <r>
      <t>(1) Para</t>
    </r>
    <r>
      <rPr>
        <b/>
        <i/>
        <sz val="10"/>
        <color indexed="8"/>
        <rFont val="Arial"/>
        <family val="2"/>
      </rPr>
      <t xml:space="preserve"> SIGFI</t>
    </r>
    <r>
      <rPr>
        <i/>
        <sz val="10"/>
        <color indexed="8"/>
        <rFont val="Arial"/>
        <family val="2"/>
      </rPr>
      <t>, o custo do padrão de entrada é considerado como parte do custo do sistema de geração. Para</t>
    </r>
    <r>
      <rPr>
        <b/>
        <i/>
        <sz val="10"/>
        <color indexed="8"/>
        <rFont val="Arial"/>
        <family val="2"/>
      </rPr>
      <t xml:space="preserve"> MIGDI</t>
    </r>
    <r>
      <rPr>
        <i/>
        <sz val="10"/>
        <color indexed="8"/>
        <rFont val="Arial"/>
        <family val="2"/>
      </rPr>
      <t>, este segmento deverá incluir os custos com a obra civil e poderá também contemplar os custos dos Sistema de Coleta de Dados Operacionais (SCD), Sistema de Supervisão e Controle e Sistema de Comunicação Remota, quando adotados.</t>
    </r>
  </si>
  <si>
    <r>
      <t xml:space="preserve">Outros </t>
    </r>
    <r>
      <rPr>
        <b/>
        <vertAlign val="superscript"/>
        <sz val="10"/>
        <rFont val="Arial"/>
        <family val="2"/>
      </rPr>
      <t>(1)</t>
    </r>
  </si>
  <si>
    <t>(1) Em caso de outros valores de disponibilidade (mais de uma coluna poderá ser incluída).</t>
  </si>
  <si>
    <t>Trechos</t>
  </si>
  <si>
    <t>Origem-Destino</t>
  </si>
  <si>
    <t>Tipo de Transporte</t>
  </si>
  <si>
    <t>Veículos</t>
  </si>
  <si>
    <t>Capacidade (Ton.)</t>
  </si>
  <si>
    <t>Referência de Custo</t>
  </si>
  <si>
    <t>Valor</t>
  </si>
  <si>
    <t>Logística de Transporte de Pessoal</t>
  </si>
  <si>
    <t>Origem - Destino</t>
  </si>
  <si>
    <t>Logística de Transporte de Carga</t>
  </si>
  <si>
    <t>Capacidade
(nº de pessoas)</t>
  </si>
  <si>
    <t>Peso unitário (kg)</t>
  </si>
  <si>
    <t>Peso Total 
(kg)</t>
  </si>
  <si>
    <t>Custo do Transporte de Pessoal Total dos Sistemas (R$)</t>
  </si>
  <si>
    <t>Classe de SIGFI
 ou Tipo de MIGDI</t>
  </si>
  <si>
    <t>Quantidade de Sistemas
(unidades)</t>
  </si>
  <si>
    <t>Classe de SIGFI 
ou Tipo de MIGDI</t>
  </si>
  <si>
    <t>Observação:</t>
  </si>
  <si>
    <t>Os cronogramas financeiro e de barras deverão ter início e término no mesmo trimestre.</t>
  </si>
  <si>
    <t>Total de Unidades Consumidoras</t>
  </si>
  <si>
    <t>Identificação da Miniusina
(para MIGDI)</t>
  </si>
  <si>
    <t>Peso Total
(kg)</t>
  </si>
  <si>
    <t>Peso Unitário
(kg)</t>
  </si>
  <si>
    <t>DADOS DOS MATERIAIS DA GERAÇÃO (SIGFI/MIGDI)</t>
  </si>
  <si>
    <r>
      <t xml:space="preserve">Auxiliar </t>
    </r>
    <r>
      <rPr>
        <b/>
        <vertAlign val="superscript"/>
        <sz val="11"/>
        <rFont val="Arial"/>
        <family val="2"/>
      </rPr>
      <t>(1)</t>
    </r>
  </si>
  <si>
    <r>
      <t xml:space="preserve">Eletricista </t>
    </r>
    <r>
      <rPr>
        <b/>
        <vertAlign val="superscript"/>
        <sz val="11"/>
        <rFont val="Arial"/>
        <family val="2"/>
      </rPr>
      <t>(1)</t>
    </r>
  </si>
  <si>
    <r>
      <t xml:space="preserve">Técnico </t>
    </r>
    <r>
      <rPr>
        <b/>
        <vertAlign val="superscript"/>
        <sz val="11"/>
        <rFont val="Arial"/>
        <family val="2"/>
      </rPr>
      <t>(1)</t>
    </r>
  </si>
  <si>
    <r>
      <t xml:space="preserve">Custo </t>
    </r>
    <r>
      <rPr>
        <b/>
        <vertAlign val="superscript"/>
        <sz val="11"/>
        <rFont val="Arial"/>
        <family val="2"/>
      </rPr>
      <t>(2)</t>
    </r>
    <r>
      <rPr>
        <b/>
        <sz val="11"/>
        <rFont val="Arial"/>
        <family val="2"/>
      </rPr>
      <t xml:space="preserve">
(R$/h)</t>
    </r>
  </si>
  <si>
    <r>
      <t>Horas Trabalhadas</t>
    </r>
    <r>
      <rPr>
        <b/>
        <vertAlign val="superscript"/>
        <sz val="11"/>
        <rFont val="Arial"/>
        <family val="2"/>
      </rPr>
      <t>(3)</t>
    </r>
  </si>
  <si>
    <t>Custo da Mão de Obra Geração</t>
  </si>
  <si>
    <t>Custos Unitários por Sistema 
(R$)</t>
  </si>
  <si>
    <r>
      <t xml:space="preserve">(R$/kg) </t>
    </r>
    <r>
      <rPr>
        <b/>
        <vertAlign val="superscript"/>
        <sz val="11"/>
        <rFont val="Arial"/>
        <family val="2"/>
      </rPr>
      <t>(1)</t>
    </r>
  </si>
  <si>
    <r>
      <t xml:space="preserve">Peso Médio </t>
    </r>
    <r>
      <rPr>
        <b/>
        <vertAlign val="superscript"/>
        <sz val="11"/>
        <rFont val="Arial"/>
        <family val="2"/>
      </rPr>
      <t xml:space="preserve">(2)
</t>
    </r>
    <r>
      <rPr>
        <b/>
        <sz val="11"/>
        <rFont val="Arial"/>
        <family val="2"/>
      </rPr>
      <t>(kg)</t>
    </r>
  </si>
  <si>
    <t>Tipo</t>
  </si>
  <si>
    <t>Seção Nominal</t>
  </si>
  <si>
    <t>Condutor Fase</t>
  </si>
  <si>
    <t>Condutor Neutro</t>
  </si>
  <si>
    <r>
      <t xml:space="preserve">Ramal de Ligação </t>
    </r>
    <r>
      <rPr>
        <b/>
        <vertAlign val="superscript"/>
        <sz val="10"/>
        <rFont val="Arial"/>
        <family val="2"/>
      </rPr>
      <t>(2)</t>
    </r>
  </si>
  <si>
    <r>
      <t xml:space="preserve">Ramal de Entrada </t>
    </r>
    <r>
      <rPr>
        <b/>
        <vertAlign val="superscript"/>
        <sz val="10"/>
        <rFont val="Arial"/>
        <family val="2"/>
      </rPr>
      <t>(3)</t>
    </r>
  </si>
  <si>
    <r>
      <t xml:space="preserve">Ramal de Conexão </t>
    </r>
    <r>
      <rPr>
        <b/>
        <vertAlign val="superscript"/>
        <sz val="10"/>
        <rFont val="Arial"/>
        <family val="2"/>
      </rPr>
      <t>(4)</t>
    </r>
  </si>
  <si>
    <t>Módulos
Adicionais</t>
  </si>
  <si>
    <t>Valor Unitário
(R$)</t>
  </si>
  <si>
    <t>Transporte de Carga</t>
  </si>
  <si>
    <t>Material</t>
  </si>
  <si>
    <t>MOT</t>
  </si>
  <si>
    <t>Engª/Adm</t>
  </si>
  <si>
    <t>Transporte</t>
  </si>
  <si>
    <t>Custos Unitários por Sistema
(R$)</t>
  </si>
  <si>
    <t>Custos Totais
(R$)</t>
  </si>
  <si>
    <t>Custos Unitários por km
(R$)</t>
  </si>
  <si>
    <t>Custos Unitários
(R$)</t>
  </si>
  <si>
    <t>Mão de Obra e
Transporte de Pessoal</t>
  </si>
  <si>
    <t xml:space="preserve">Mão de Obra </t>
  </si>
  <si>
    <t>Mão de Obra</t>
  </si>
  <si>
    <r>
      <t>Coordenadas Geográficas da Comunidade</t>
    </r>
    <r>
      <rPr>
        <b/>
        <vertAlign val="superscript"/>
        <sz val="10"/>
        <color indexed="8"/>
        <rFont val="Arial"/>
        <family val="2"/>
      </rPr>
      <t xml:space="preserve"> (2)</t>
    </r>
    <r>
      <rPr>
        <b/>
        <sz val="10"/>
        <color indexed="8"/>
        <rFont val="Arial"/>
        <family val="2"/>
      </rPr>
      <t xml:space="preserve"> </t>
    </r>
  </si>
  <si>
    <r>
      <t xml:space="preserve">Tipo de UC </t>
    </r>
    <r>
      <rPr>
        <b/>
        <vertAlign val="superscript"/>
        <sz val="10"/>
        <color indexed="8"/>
        <rFont val="Arial"/>
        <family val="2"/>
      </rPr>
      <t>(3)</t>
    </r>
  </si>
  <si>
    <t>(2)  Expressar em graus decimais.</t>
  </si>
  <si>
    <t>(3) Tipo de UC (Domicílio, Igreja, Posto de Saúde, Escola, Centro Comunitário de Produção etc).</t>
  </si>
  <si>
    <r>
      <t xml:space="preserve">MOT 
Adm/Apoio </t>
    </r>
    <r>
      <rPr>
        <b/>
        <vertAlign val="superscript"/>
        <sz val="11"/>
        <rFont val="Arial"/>
        <family val="2"/>
      </rPr>
      <t>(4)</t>
    </r>
  </si>
  <si>
    <t>MOT Implantação</t>
  </si>
  <si>
    <r>
      <t>Acessórios</t>
    </r>
    <r>
      <rPr>
        <b/>
        <vertAlign val="superscript"/>
        <sz val="10"/>
        <rFont val="Arial"/>
        <family val="2"/>
      </rPr>
      <t xml:space="preserve"> (3)</t>
    </r>
  </si>
  <si>
    <t>(3) Os materiais acessórios referem-se a todos os materiais necessários à instalação dos equipamentos principais (estrutura para suporte dos módulos, armários, conectores, cabos de ligação, disjuntores etc) e devem estar discrimados em planilha auxiliar.</t>
  </si>
  <si>
    <r>
      <t xml:space="preserve">Tempo de Implantação </t>
    </r>
    <r>
      <rPr>
        <b/>
        <vertAlign val="superscript"/>
        <sz val="11"/>
        <rFont val="Arial"/>
        <family val="2"/>
      </rPr>
      <t>(1)</t>
    </r>
  </si>
  <si>
    <t xml:space="preserve">Classe de SIGFI ou 
Tipo de MIGDI </t>
  </si>
  <si>
    <r>
      <t xml:space="preserve">(1) Para </t>
    </r>
    <r>
      <rPr>
        <b/>
        <i/>
        <sz val="11"/>
        <rFont val="Arial"/>
        <family val="2"/>
      </rPr>
      <t>SIGFI</t>
    </r>
    <r>
      <rPr>
        <i/>
        <sz val="11"/>
        <rFont val="Arial"/>
        <family val="2"/>
      </rPr>
      <t xml:space="preserve">, este tempo de implantação deverá abranger o somatório das horas de implantação do sistema de geração, do padrão de entrada e do kit de instalação interna. Para </t>
    </r>
    <r>
      <rPr>
        <b/>
        <i/>
        <sz val="11"/>
        <rFont val="Arial"/>
        <family val="2"/>
      </rPr>
      <t>MIGDI</t>
    </r>
    <r>
      <rPr>
        <i/>
        <sz val="11"/>
        <rFont val="Arial"/>
        <family val="2"/>
      </rPr>
      <t>, este tempo de implantação deverá abranger o somatório das horas de implantação do sistema de geração, do padrão de entrada, do kit de instalação interna, da rede BT, do SCD, do sistema de Supervisão e Controle e da Comunicação remota, por sistema. Incluir a unidade que está sendo adotada (horas ou dias).</t>
    </r>
  </si>
  <si>
    <r>
      <t xml:space="preserve">Tipo de ligação </t>
    </r>
    <r>
      <rPr>
        <b/>
        <vertAlign val="superscript"/>
        <sz val="10"/>
        <rFont val="Arial"/>
        <family val="2"/>
      </rPr>
      <t>(1)</t>
    </r>
  </si>
  <si>
    <t>(1) Tipo de ligação: monofásico, bifásico ou trifásico</t>
  </si>
  <si>
    <t>Cobre isolado</t>
  </si>
  <si>
    <t>Condutor</t>
  </si>
  <si>
    <t xml:space="preserve"> Materiais Acessórios</t>
  </si>
  <si>
    <t xml:space="preserve">Observação: </t>
  </si>
  <si>
    <r>
      <t xml:space="preserve">PLANILHA AUXILIAR DE TRANSPORTE DE PESSOAL </t>
    </r>
    <r>
      <rPr>
        <b/>
        <vertAlign val="superscript"/>
        <sz val="10"/>
        <rFont val="Arial"/>
        <family val="2"/>
      </rPr>
      <t>(1)</t>
    </r>
  </si>
  <si>
    <r>
      <t xml:space="preserve">Unidade </t>
    </r>
    <r>
      <rPr>
        <b/>
        <vertAlign val="superscript"/>
        <sz val="11"/>
        <rFont val="Arial"/>
        <family val="2"/>
      </rPr>
      <t>(2)</t>
    </r>
  </si>
  <si>
    <t>(1) Utilizar os links nas planilhas onde são necessários esses custos, para que a qualquer atualização a planilha esteja toda linkada facilitando as modificações e validações.</t>
  </si>
  <si>
    <t>(2) A unidade poderá variar de acordo com a cotação recebida</t>
  </si>
  <si>
    <r>
      <t xml:space="preserve">PLANILHA AUXILIAR DE MATERIAIS ACESSÓRIOS </t>
    </r>
    <r>
      <rPr>
        <b/>
        <vertAlign val="superscript"/>
        <sz val="10"/>
        <rFont val="Arial"/>
        <family val="2"/>
      </rPr>
      <t>(1)</t>
    </r>
  </si>
  <si>
    <r>
      <t xml:space="preserve">PLANILHA AUXILIAR DE TRANSPORTE DE CARGA </t>
    </r>
    <r>
      <rPr>
        <b/>
        <vertAlign val="superscript"/>
        <sz val="10"/>
        <rFont val="Arial"/>
        <family val="2"/>
      </rPr>
      <t>(1)</t>
    </r>
  </si>
  <si>
    <r>
      <t xml:space="preserve">PLANILHA AUXILIAR DE DIMENSIONAMENTO </t>
    </r>
    <r>
      <rPr>
        <b/>
        <vertAlign val="superscript"/>
        <sz val="10"/>
        <rFont val="Arial"/>
        <family val="2"/>
      </rPr>
      <t>(1)</t>
    </r>
  </si>
  <si>
    <t xml:space="preserve">Observações: </t>
  </si>
  <si>
    <r>
      <t xml:space="preserve">PLANILHA AUXILIAR DE COTAÇÕES </t>
    </r>
    <r>
      <rPr>
        <b/>
        <vertAlign val="superscript"/>
        <sz val="10"/>
        <rFont val="Arial"/>
        <family val="2"/>
      </rPr>
      <t>(1)</t>
    </r>
  </si>
  <si>
    <t>(2) Refere-se ao peso de todos os materiais e equipamentos da geração e da obra civil (no caso de MIGDI). Os pesos dos materiais da Rede BT, dos kits de instalação interna e dos padrões de entrada deverão estar contabilizados apenas nos módulos unitários.</t>
  </si>
  <si>
    <t>Total de Ucs</t>
  </si>
  <si>
    <t xml:space="preserve">Capacidade Unitária
(Ah@C100) </t>
  </si>
  <si>
    <t>Tempo de Implantação</t>
  </si>
  <si>
    <t xml:space="preserve">Capacidade Total do Banco (kWh@C100) </t>
  </si>
  <si>
    <t>Custo Total do Transporte de Carga por Tipo de Sistema 
(R$/Sistema)</t>
  </si>
  <si>
    <t>Ano 2022</t>
  </si>
  <si>
    <t>Ano 2023</t>
  </si>
  <si>
    <t/>
  </si>
  <si>
    <t>Caixa de Medição/Distribuição</t>
  </si>
  <si>
    <t>Premissas</t>
  </si>
  <si>
    <t>SIGFI XX</t>
  </si>
  <si>
    <t>MIGDI  XXXX</t>
  </si>
  <si>
    <t>Kit tipo 1</t>
  </si>
  <si>
    <t>Kit tipo 2</t>
  </si>
  <si>
    <r>
      <t xml:space="preserve">Tabelas Auxiliares para MIGDI </t>
    </r>
    <r>
      <rPr>
        <b/>
        <vertAlign val="superscript"/>
        <sz val="12"/>
        <color indexed="8"/>
        <rFont val="Arial"/>
        <family val="2"/>
      </rPr>
      <t>(5)</t>
    </r>
  </si>
  <si>
    <t>Custo do Sistema de Geração</t>
  </si>
  <si>
    <t xml:space="preserve"> Transporte Pessoal </t>
  </si>
  <si>
    <t>Custo da Obra Civil</t>
  </si>
  <si>
    <t>Custo do Sistema de Coleta de Dados Operacionais (SCD), do Sistema de Supervisão e Controle e do Sistema de Comunicação Remota</t>
  </si>
  <si>
    <r>
      <t xml:space="preserve">(2) Para </t>
    </r>
    <r>
      <rPr>
        <b/>
        <i/>
        <sz val="10"/>
        <color indexed="8"/>
        <rFont val="Arial"/>
        <family val="2"/>
      </rPr>
      <t>MIGDI</t>
    </r>
    <r>
      <rPr>
        <i/>
        <sz val="10"/>
        <color indexed="8"/>
        <rFont val="Arial"/>
        <family val="2"/>
      </rPr>
      <t>, o custo do padrão é considerado como um segmento em separado.</t>
    </r>
  </si>
  <si>
    <r>
      <t>(4) O PO poderá apresentar mais de um módulo de kit de instalação de acordo com o tipo de UCs a serem atendidas. Neste caso, o custo do kit de instalação a ser considerado será o cus</t>
    </r>
    <r>
      <rPr>
        <i/>
        <sz val="10"/>
        <rFont val="Arial"/>
        <family val="2"/>
      </rPr>
      <t>to médio</t>
    </r>
    <r>
      <rPr>
        <i/>
        <sz val="10"/>
        <color indexed="8"/>
        <rFont val="Arial"/>
        <family val="2"/>
      </rPr>
      <t>.</t>
    </r>
  </si>
  <si>
    <t>(5) Tabelas auxiliares para preenchimento das rubricas, em separado, quando aplicável.</t>
  </si>
  <si>
    <r>
      <t xml:space="preserve">Prazo Total: </t>
    </r>
    <r>
      <rPr>
        <sz val="11"/>
        <color indexed="10"/>
        <rFont val="Calibri"/>
        <family val="2"/>
      </rPr>
      <t xml:space="preserve">XX </t>
    </r>
    <r>
      <rPr>
        <sz val="11"/>
        <color theme="1"/>
        <rFont val="Calibri"/>
        <family val="2"/>
      </rPr>
      <t xml:space="preserve">meses ou Data Limite: </t>
    </r>
    <r>
      <rPr>
        <sz val="11"/>
        <color indexed="10"/>
        <rFont val="Calibri"/>
        <family val="2"/>
      </rPr>
      <t>XX/XX/20XX</t>
    </r>
  </si>
  <si>
    <t>Município A</t>
  </si>
  <si>
    <t>Areia Branca</t>
  </si>
  <si>
    <t>Areia Branca I</t>
  </si>
  <si>
    <t>Areia Branca II</t>
  </si>
  <si>
    <t>Residência</t>
  </si>
  <si>
    <t>Escola</t>
  </si>
  <si>
    <r>
      <t xml:space="preserve">DADOS DA REDE DE BAIXA TENSÃO </t>
    </r>
    <r>
      <rPr>
        <b/>
        <vertAlign val="superscript"/>
        <sz val="12"/>
        <color indexed="8"/>
        <rFont val="Arial"/>
        <family val="2"/>
      </rPr>
      <t>(1)</t>
    </r>
  </si>
  <si>
    <t>Identificação da Miniusina</t>
  </si>
  <si>
    <t xml:space="preserve">Tipo de MIGDI </t>
  </si>
  <si>
    <r>
      <t>Tipo de Rede</t>
    </r>
    <r>
      <rPr>
        <b/>
        <vertAlign val="superscript"/>
        <sz val="10"/>
        <rFont val="Arial"/>
        <family val="2"/>
      </rPr>
      <t>(2)</t>
    </r>
  </si>
  <si>
    <t>Seção Nominal 
(mm²)</t>
  </si>
  <si>
    <t>Extensão 
(km)</t>
  </si>
  <si>
    <t>MIGDI 1600</t>
  </si>
  <si>
    <t>Monofásica</t>
  </si>
  <si>
    <t>Trifásica</t>
  </si>
  <si>
    <t>(1) Campos a serem preenchidos em caso de MIGDI.</t>
  </si>
  <si>
    <t>(2) Preencher com o tipo de rede ( monofásica, bifásica ou trifásica).</t>
  </si>
  <si>
    <t xml:space="preserve">Si-Poli ou Si-mono / nº células </t>
  </si>
  <si>
    <t xml:space="preserve"> Inversor de bateria, Inversor fotovoltaico, ou Equipamento integrado (Inversor/Controlador) / tensão nominal / tensão de saída / Eficiência</t>
  </si>
  <si>
    <t>LFP, Pb ácido / Tensão da célula</t>
  </si>
  <si>
    <t>Ah@Cxxx</t>
  </si>
  <si>
    <t>MPPT ou PWM / tensão nominal / Eficiência</t>
  </si>
  <si>
    <r>
      <t xml:space="preserve">DADOS DOS MATERIAIS - OBRA CIVIL (MIGDIs) </t>
    </r>
    <r>
      <rPr>
        <b/>
        <vertAlign val="superscript"/>
        <sz val="10"/>
        <color indexed="8"/>
        <rFont val="Arial"/>
        <family val="2"/>
      </rPr>
      <t>(1)</t>
    </r>
  </si>
  <si>
    <t>Tipo de Terreno
(Terra Firme/Várzea)</t>
  </si>
  <si>
    <r>
      <t>Tipo de Construção</t>
    </r>
    <r>
      <rPr>
        <b/>
        <vertAlign val="superscript"/>
        <sz val="10"/>
        <rFont val="Arial"/>
        <family val="2"/>
      </rPr>
      <t>(2)</t>
    </r>
  </si>
  <si>
    <t>CustoTotal
Material Obra Civil
(R$)</t>
  </si>
  <si>
    <t>Peso Total 
Material Obra Civil
(kg)</t>
  </si>
  <si>
    <t>(1) Preencher apenas em caso de MIGDI.</t>
  </si>
  <si>
    <t>(2) Preencher com a denominação escolhida para o tipo de construção detalhada na planilha "Aux-Mat Obra Civil"</t>
  </si>
  <si>
    <r>
      <t xml:space="preserve">DADOS DA MÃO DE OBRA DE TERCEIROS - OBRA CIVIL 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</si>
  <si>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Auxiliar de Pedreiro </t>
    </r>
    <r>
      <rPr>
        <b/>
        <vertAlign val="superscript"/>
        <sz val="11"/>
        <rFont val="Arial"/>
        <family val="2"/>
      </rPr>
      <t>(2)</t>
    </r>
  </si>
  <si>
    <r>
      <t xml:space="preserve">Pedreiro </t>
    </r>
    <r>
      <rPr>
        <b/>
        <vertAlign val="superscript"/>
        <sz val="11"/>
        <rFont val="Arial"/>
        <family val="2"/>
      </rPr>
      <t>(2)</t>
    </r>
  </si>
  <si>
    <r>
      <t xml:space="preserve">Custo 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
(R$/h)</t>
    </r>
  </si>
  <si>
    <t>Diária  
(R$/dia)</t>
  </si>
  <si>
    <t>Equipe de Construção da Obra Civil do MIGDI (Valores unitários por sistema)</t>
  </si>
  <si>
    <t>Auxiliar de Pedreiro</t>
  </si>
  <si>
    <t>Pedreiro</t>
  </si>
  <si>
    <t>Custo da 
Mão de Obra 
Construção Civil 
(R$)</t>
  </si>
  <si>
    <r>
      <t>Horas Trabalhadas</t>
    </r>
    <r>
      <rPr>
        <b/>
        <vertAlign val="superscript"/>
        <sz val="11"/>
        <rFont val="Arial"/>
        <family val="2"/>
      </rPr>
      <t>(4)</t>
    </r>
  </si>
  <si>
    <t>Quantidade média de diárias</t>
  </si>
  <si>
    <t xml:space="preserve">(3) Custo dos profissionais incluindo encargos. </t>
  </si>
  <si>
    <t>(4) Preencher as horas trabalhadas incluindo também o tempo de deslocamento de ida e volta.</t>
  </si>
  <si>
    <t>PROGRAMA DE ATENDIMENTO ÀS REGIÕES REMOTAS DOS SISTEMAS ISOLADOS</t>
  </si>
  <si>
    <r>
      <t xml:space="preserve">TRANSPORTE DE PESSOAL - OBRA CIVIL </t>
    </r>
    <r>
      <rPr>
        <b/>
        <vertAlign val="superscript"/>
        <sz val="10"/>
        <color indexed="8"/>
        <rFont val="Arial"/>
        <family val="2"/>
      </rPr>
      <t>(1)</t>
    </r>
  </si>
  <si>
    <t>AGENTE EXECUTOR</t>
  </si>
  <si>
    <r>
      <t xml:space="preserve">Tempo de Implantação </t>
    </r>
    <r>
      <rPr>
        <b/>
        <vertAlign val="superscript"/>
        <sz val="11"/>
        <rFont val="Arial"/>
        <family val="2"/>
      </rPr>
      <t>(2)</t>
    </r>
  </si>
  <si>
    <t>RESUMO</t>
  </si>
  <si>
    <t>(1) Por opção do Agente Executor o cálculo do transporte de pessoal da obra civil poderá ser apresentado na mesma planilha do transporte pessoal geração.</t>
  </si>
  <si>
    <t>(2) Incluir a unidade que está sendo adotada (horas ou dias).</t>
  </si>
  <si>
    <t>COMPOSIÇÃO DOS CUSTOS UNITÁRIOS MODULARES</t>
  </si>
  <si>
    <t>REDE DE BAIXA TENSÃO: 1km</t>
  </si>
  <si>
    <t xml:space="preserve">Tensão (V): </t>
  </si>
  <si>
    <r>
      <t xml:space="preserve">Tipo de rede: </t>
    </r>
    <r>
      <rPr>
        <b/>
        <vertAlign val="superscript"/>
        <sz val="10"/>
        <rFont val="Arial"/>
        <family val="2"/>
      </rPr>
      <t>(1)</t>
    </r>
  </si>
  <si>
    <t>Custo Total (R$)</t>
  </si>
  <si>
    <t>Poste</t>
  </si>
  <si>
    <t xml:space="preserve">Concreto DT </t>
  </si>
  <si>
    <t>Rede Secundária Condutor Fase</t>
  </si>
  <si>
    <t>M</t>
  </si>
  <si>
    <t>Isolador Roldana</t>
  </si>
  <si>
    <t>Isolador de Pino</t>
  </si>
  <si>
    <t>Ferragens, Conexões e Amarrações</t>
  </si>
  <si>
    <t>Lote</t>
  </si>
  <si>
    <t>Elaborar este módulo unitário para cada tipo de rede secundária.</t>
  </si>
  <si>
    <t>(1) Preencher com o tipo de rede (monofásica, bifásica ou trifásica).</t>
  </si>
  <si>
    <r>
      <t xml:space="preserve">Disjuntor de entrada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 A</t>
    </r>
  </si>
  <si>
    <r>
      <t xml:space="preserve">Disjuntor quadro distribuição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 A</t>
    </r>
  </si>
  <si>
    <r>
      <t xml:space="preserve">Circuito Interno Principal (fase) 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mm2 </t>
    </r>
    <r>
      <rPr>
        <b/>
        <vertAlign val="superscript"/>
        <sz val="10"/>
        <rFont val="Arial"/>
        <family val="2"/>
      </rPr>
      <t>(1)</t>
    </r>
  </si>
  <si>
    <r>
      <t>Circuito Interno Principal (neutro)</t>
    </r>
    <r>
      <rPr>
        <b/>
        <sz val="10"/>
        <color indexed="10"/>
        <rFont val="Arial"/>
        <family val="2"/>
      </rPr>
      <t xml:space="preserve"> x</t>
    </r>
    <r>
      <rPr>
        <b/>
        <sz val="10"/>
        <rFont val="Arial"/>
        <family val="2"/>
      </rPr>
      <t xml:space="preserve"> mm2 </t>
    </r>
    <r>
      <rPr>
        <b/>
        <vertAlign val="superscript"/>
        <sz val="10"/>
        <rFont val="Arial"/>
        <family val="2"/>
      </rPr>
      <t>(1)</t>
    </r>
  </si>
  <si>
    <r>
      <t xml:space="preserve">Circuito Interno Secundário (fase)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mm2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</t>
    </r>
  </si>
  <si>
    <r>
      <t xml:space="preserve">Circuito Interno Secundário (neutro) </t>
    </r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mm2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</t>
    </r>
  </si>
  <si>
    <t>SISTEMA DE COLETA DE DADOS</t>
  </si>
  <si>
    <t>Sistema de Coleta de Dados</t>
  </si>
  <si>
    <t>Equipamentos</t>
  </si>
  <si>
    <t>Custo unitário (R$)</t>
  </si>
  <si>
    <t>Custo total (R$)</t>
  </si>
  <si>
    <t>T4</t>
  </si>
  <si>
    <t xml:space="preserve">Carreta </t>
  </si>
  <si>
    <t>R$/km</t>
  </si>
  <si>
    <t>Caminhão</t>
  </si>
  <si>
    <t>Montar planilha(s) auxiliar(es) de acordo com a logística local da abrangência do PO verficando:</t>
  </si>
  <si>
    <t>Distância dos trechos terrestres e  fluviais</t>
  </si>
  <si>
    <t>Tipos de veículos em cada trecho</t>
  </si>
  <si>
    <t>Capacidade dos veículos</t>
  </si>
  <si>
    <t>% de carregamento do veículos</t>
  </si>
  <si>
    <t>Nº de viagens em função do peso a ser transportado e da capacidade dos veículos</t>
  </si>
  <si>
    <t>Nº de dias para o transporte</t>
  </si>
  <si>
    <t>Necessidade de utilizações de galpões/veículos para armazenamento dos materiais com o período considerado</t>
  </si>
  <si>
    <t>Caminhonete</t>
  </si>
  <si>
    <t>Barco hotel</t>
  </si>
  <si>
    <t>Barco de apoio</t>
  </si>
  <si>
    <t>Voadeira</t>
  </si>
  <si>
    <t>Ônibus de linha</t>
  </si>
  <si>
    <t>Demais de custos</t>
  </si>
  <si>
    <t>Diesel</t>
  </si>
  <si>
    <t>R$/l</t>
  </si>
  <si>
    <t>Gasolina</t>
  </si>
  <si>
    <t>Estadia+Alimentação (Terrestre)</t>
  </si>
  <si>
    <t>Estadia+Alimentação (Fluvial)</t>
  </si>
  <si>
    <t>Tempo de Execução (dias)</t>
  </si>
  <si>
    <t>Consumo combustível  de cada veículo (l/h)</t>
  </si>
  <si>
    <t>Consumo diário combustível</t>
  </si>
  <si>
    <t>Horas de barco ou voadeira por dia (h)</t>
  </si>
  <si>
    <t>Velocidade dos veículos (km/h)</t>
  </si>
  <si>
    <t>Capacidade dos veículos para estimar nº de veículos necessários</t>
  </si>
  <si>
    <t>Dias/meses de execução</t>
  </si>
  <si>
    <t>Folga das equipes</t>
  </si>
  <si>
    <t>Montar planilha(s) auxiliar(es) considerando:</t>
  </si>
  <si>
    <t>Cargos e salários dos profissionais considerados na equipe de apoio administrativo  diretamente relacionados com a implantação dos sistemas de geração</t>
  </si>
  <si>
    <t>Tempo de permanência no projeto</t>
  </si>
  <si>
    <t>Custos de hospedagem, alimentação, trasnporte etc</t>
  </si>
  <si>
    <t>Construção Abrigo e Obras Civis</t>
  </si>
  <si>
    <t>Qtd</t>
  </si>
  <si>
    <t>M2</t>
  </si>
  <si>
    <t>M3</t>
  </si>
  <si>
    <t>Infraestrutura</t>
  </si>
  <si>
    <t>Supraestrutura</t>
  </si>
  <si>
    <t>Esquadrias</t>
  </si>
  <si>
    <t>Revestimentos Internos</t>
  </si>
  <si>
    <t>Revestimentos Externos</t>
  </si>
  <si>
    <t>Forros</t>
  </si>
  <si>
    <t>Pintura</t>
  </si>
  <si>
    <t>Pisos e Azulejos</t>
  </si>
  <si>
    <t>Acabamentos</t>
  </si>
  <si>
    <t>UN</t>
  </si>
  <si>
    <t>CABO DE ALUMINIO NU COM ALMA DE ACO, BITOLA 2 AWG</t>
  </si>
  <si>
    <t>KG</t>
  </si>
  <si>
    <t>Complementos</t>
  </si>
  <si>
    <t>(2) Realizar a abertura para cada tipologia de construção diferente a ser considerada no PO. É possível que mais de um tipo de MIGDI possua o mesmo tipo construtivo.</t>
  </si>
  <si>
    <t>Equipamento 1 (Fornecedor 1)</t>
  </si>
  <si>
    <t>Equipamento 1 (Fornecedor 2)</t>
  </si>
  <si>
    <t>Equipamento 1 (Fornecedor 3)</t>
  </si>
  <si>
    <t>Equipamento 1 (Valor Médio)</t>
  </si>
  <si>
    <t>Equipamento 2 (Fornecedor 1)</t>
  </si>
  <si>
    <t>Equipamento 2 (Fornecedor 2)</t>
  </si>
  <si>
    <t>Equipamento 2 (Fornecedor 3)</t>
  </si>
  <si>
    <t>Equipamento 2 (Valor Médio)</t>
  </si>
  <si>
    <t>Modalidade 1 (Fornecedor 1)</t>
  </si>
  <si>
    <t>Modalidade 1 (Fornecedor 2)</t>
  </si>
  <si>
    <t>Modalidade 1 (Fornecedor 3)</t>
  </si>
  <si>
    <t>Modalidade 1 (Valor Médio)</t>
  </si>
  <si>
    <t>Modalidade 2 (Fornecedor 1)</t>
  </si>
  <si>
    <t>Modalidade 2 (Fornecedor 2)</t>
  </si>
  <si>
    <t>Modalidade 2 (Fornecedor 3)</t>
  </si>
  <si>
    <t>Modalidade 2 (Valor Médio)</t>
  </si>
  <si>
    <t>PLANILHA AUXILIAR DE QUEDA DE TENSÃO</t>
  </si>
  <si>
    <r>
      <t>PLANILHA AUXILIAR DE MÃO DE OBRA DE APOIO</t>
    </r>
    <r>
      <rPr>
        <b/>
        <vertAlign val="superscript"/>
        <sz val="10"/>
        <rFont val="Arial"/>
        <family val="2"/>
      </rPr>
      <t>(1)</t>
    </r>
  </si>
  <si>
    <r>
      <t>PLANILHA AUXILIAR DE MÃO DE OBRA DE GERAÇÃO</t>
    </r>
    <r>
      <rPr>
        <b/>
        <vertAlign val="superscript"/>
        <sz val="10"/>
        <rFont val="Arial"/>
        <family val="2"/>
      </rPr>
      <t>(1)</t>
    </r>
  </si>
  <si>
    <t>Tempo de Execução do PO (meses)</t>
  </si>
  <si>
    <t>Tempo de Instalação - SIGFI xx (h)</t>
  </si>
  <si>
    <t>Tempo de Instalação - MIGDI xx (h)</t>
  </si>
  <si>
    <t>Montar planilha(s) auxiliar(es) para estimitativa da quantidade de equipes considerando:</t>
  </si>
  <si>
    <t>Tempo médio de deslocamento</t>
  </si>
  <si>
    <r>
      <t xml:space="preserve">Carpinteiro </t>
    </r>
    <r>
      <rPr>
        <b/>
        <vertAlign val="superscript"/>
        <sz val="11"/>
        <rFont val="Arial"/>
        <family val="2"/>
      </rPr>
      <t>(2)</t>
    </r>
  </si>
  <si>
    <t>Carpinteiro</t>
  </si>
  <si>
    <t>(2) Profissionais envolvidos diretamente na Obra civil da miniusina. Caso necessário, os tipos de profissionais poderão ser alterados conforme o projeto.</t>
  </si>
  <si>
    <t>(1) Profissionais envolvidos diretamente na implantação em campo. Caso necessário, os tipos de profissionais poderão ser alterados conforme o projeto.</t>
  </si>
  <si>
    <t>Serviços
Preliminares</t>
  </si>
  <si>
    <t>EXECUÇÃO DE ALMOXARIFADO EM CANTEIRO DE OBRA EM MADEIRA, INCLUSO PRATELEIRAS.</t>
  </si>
  <si>
    <t xml:space="preserve">LOCACAO CONVENCIONAL DE OBRA, UTILIZANDO GABARITO DE TÁBUAS CORRIDAS PONTALETADAS A CADA 2,00M -  2 UTILIZAÇÕES. </t>
  </si>
  <si>
    <t>ESCAVAÇÃO MANUAL DE VALA COM PROFUNDIDADE MENOR OU IGUAL A 1,30 M.</t>
  </si>
  <si>
    <t xml:space="preserve">EXECUÇÃO E COMPACTAÇÃO DE ATERRO COM SOLO PREDOMINANTEMENTE ARGILOSO - EXCLUSIVE SOLO, ESCAVAÇÃO, CARGA E TRANSPORTE. </t>
  </si>
  <si>
    <t>LIMPEZA MANUAL DE VEGETAÇÃO EM TERRENO COM ENXADA.</t>
  </si>
  <si>
    <t>EXECUÇÃO DE SAPATAS RAZAS, ARRANQUE DE PILARES E BALDRAME EM CONCRETO ARMADO NAS ESTRUTURAS DE PLACA SOLAR, FCK 25 MPA, BATIDO EM BETONEIRA A DISEL 400L.</t>
  </si>
  <si>
    <t xml:space="preserve">EXECUÇÃO DE ESTURTURA CONCRETO ARMADO FCK 25 MPA, BATIDO EM BETONEIRA 400L. PILARES, VIGAS CINTA E COBERTURA.
</t>
  </si>
  <si>
    <t>LAJE PRE-MOLDADA CONVENCIONAL (LAJOTAS + VIGOTAS) PARA PISO, UNIDIRECIONAL, SOBRECARGA DE 350 KG/M2, VAO ATE 4,50 M (SEM COLOCACAO).</t>
  </si>
  <si>
    <t>ALVENARIA DE VEDAÇÃO DE BLOCOS VAZADOS DE CONCRETO DE 9X19X39CM (ESPESSURA 9CM) DE PAREDES COM ÁREA LÍQUIDA MENOR QUE 6M² SEM VÃOS E ARGAMASSA DE ASSENTAMENTO COM PREPARO EM BETONEIRA.</t>
  </si>
  <si>
    <t>VERGA PRÉ-MOLDADA PARA JANELAS COM ATÉ 1,5 M DE VÃO.</t>
  </si>
  <si>
    <t xml:space="preserve">PORTA DE ALUMÍNIO DE ABRIR COM LAMBRI, COM GUARNIÇÃO, FIXAÇÃO COM PARAFUSOS - FORNECIMENTO E INSTALAÇÃO. </t>
  </si>
  <si>
    <t xml:space="preserve">JANELA DE ALUMÍNIO DE CORRER COM 2 FOLHAS PARA VIDROS, COM VIDROS, BATENTE, ACABAMENTO COM ACETATO OU BRILHANTE E FERRAGENS. EXCLUSIVE ALIZAR E CONTRAMARCO. FORNECIMENTO E INSTALAÇÃO. </t>
  </si>
  <si>
    <t>IMPERMEABILIZAÇÃO DE SUPERFÍCIE COM ARGAMASSA POLIMÉRICA / MEMBRANA ACRÍLICA, 3 DEMÃOS.</t>
  </si>
  <si>
    <t>MASSA ÚNICA, PARA RECEBIMENTO DE PINTURA, EM ARGAMASSA TRAÇO 1:2:8, PREPARO MECÂNICO COM BETONEIRA 400L, APLICADA MANUALMENTE EM FACES INTERNAS DE PAREDES, ESPESSURA DE 20MM, COM EXECUÇÃO DE TALISCAS.</t>
  </si>
  <si>
    <t xml:space="preserve">CHAPISCO APLICADO EM ALVENARIAS E ESTRUTURAS DE CONCRETO INTERNAS, COM COLHER DE PEDREIRO.  ARGAMASSA TRAÇO 1:3 COM PREPARO EM BETONEIRA 400L. </t>
  </si>
  <si>
    <t>CHAPISCO APLICADO EM ALVENARIAS E ESTRUTURAS DE CONCRETO INTERNAS, COM COLHER DE PEDREIRO.  ARGAMASSA TRAÇO 1:3 COM PREPARO EM BETONEIRA 400L.</t>
  </si>
  <si>
    <t xml:space="preserve">FORRO DE PVC LISO, BRANCO, REGUA DE 10 CM, ESPESSURA DE 8 MM A 10 MM (COM COLOCACAO / SEM ESTRUTURA METALICA)
</t>
  </si>
  <si>
    <t>APLICAÇÃO MANUAL DE PINTURA COM TINTA LÁTEX ACRÍLICA EM PAREDES, DUAS DEMÃOS.</t>
  </si>
  <si>
    <t xml:space="preserve">REVESTIMENTO EM AZULEJOS PARA PAREDES INTERNAS DO BANHEIRO COM PLACAS TIPO ESMALTADA EXTRA DE DIMENSÕES 20X20 CM
</t>
  </si>
  <si>
    <t>SOLEIRA EM GRANITO, LARGURA 15 CM, ESPESSURA 2,0 CM.</t>
  </si>
  <si>
    <t xml:space="preserve">PONTO DE ILUMINAÇÃO RESIDENCIAL INCLUINDO INTERRUPTOR PARALELO (2 MÓDULOS), CAIXA ELÉTRICA, ELETRODUTO, CABO, RASGO, QUEBRA E CHUMBAMENTO (EXCLUINDO LUMINÁRIA E LÂMPADA). </t>
  </si>
  <si>
    <t xml:space="preserve">PONTO DE UTILIZAÇÃO DE EQUIPAMENTOS ELÉTRICOS, RESIDENCIAL, INCLUINDO SUPORTE E PLACA, CAIXA ELÉTRICA, ELETRODUTO, CABO, RASGO, QUEBRA E CHUMBAMENTO. </t>
  </si>
  <si>
    <t>Instalações
Elétricas</t>
  </si>
  <si>
    <t>SUMIDOURO CIRCULAR, EM CONCRETO PRÉ-MOLDADO, DIÂMETRO INTERNO = 1,88 M, ALTURA INTERNA = 2,00 M, ÁREA DE INFILTRAÇÃO: 13,1 M² (PARA 5 CONTRIBUINTES).</t>
  </si>
  <si>
    <t>TANQUE SÉPTICO CIRCULAR, EM CONCRETO PRÉ-MOLDADO, DIÂMETRO INTERNO = 1,10 M, ALTURA INTERNA = 2,50 M, VOLUME ÚTIL: 2138,2 L (PARA 5 CONTRIBUINTES).</t>
  </si>
  <si>
    <t>PONTO DE CONSUMO TERMINAL DE ÁGUA FRIA (SUBRAMAL) COM TUBULAÇÃO DE PVC, DN 25 MM, INSTALADO EM RAMAL DE ÁGUA, INCLUSOS RASGO E CHUMBAMENTO EM ALVENARIA.</t>
  </si>
  <si>
    <t>VASO SANITARIO SIFONADO CONVENCIONAL PARA PCD SEM FURO FRONTAL COM LOUÇA BRANCA SEM ASSENTO, INCLUSO CONJUNTO DE LIGAÇÃO PARA BACIA SANITÁRIA AJUSTÁVEL - FORNECIMENTO E INSTALAÇÃO.</t>
  </si>
  <si>
    <t>LIMPEZA DE OBRA</t>
  </si>
  <si>
    <t xml:space="preserve">CONTRAPISO EM ARGAMASSA TRAÇO 1:4 (CIMENTO E AREIA), PREPARO MECÂNICO COM BETONEIRA 400 L, APLICADO EM ÁREAS MOLHADAS SOBRE IMPERMEABILIZAÇÃO, ESPESSURA 3CM. </t>
  </si>
  <si>
    <t>HASTE DE ATERRAMENTO 5/8  PARA SPDA - FORNECIMENTO E INSTALAÇÃO.</t>
  </si>
  <si>
    <t>(3) Este campo foi preenchido com exemplos de detalhamento dos itens de construção civil, podendo ser adicionados, suprimidos ou alterados de acordo com o projeto. Conforme especificidade do item, este poderá apresentar somente uma das duas rubricas: Material ou Mão de obra.</t>
  </si>
  <si>
    <r>
      <t>Tipo de Construção</t>
    </r>
    <r>
      <rPr>
        <b/>
        <vertAlign val="superscript"/>
        <sz val="11"/>
        <rFont val="Arial"/>
        <family val="2"/>
      </rPr>
      <t xml:space="preserve"> (2)</t>
    </r>
  </si>
  <si>
    <r>
      <t>Descrição</t>
    </r>
    <r>
      <rPr>
        <b/>
        <vertAlign val="superscript"/>
        <sz val="11"/>
        <color indexed="8"/>
        <rFont val="Abadi"/>
        <family val="2"/>
      </rPr>
      <t>(3)</t>
    </r>
  </si>
  <si>
    <t>Peso unitário
(kg)</t>
  </si>
  <si>
    <t>Peso
Total
(kg)</t>
  </si>
  <si>
    <t>Valor Unitário Material
(R$)</t>
  </si>
  <si>
    <t>Valor Unitário MOT
(R$)</t>
  </si>
  <si>
    <t>Total
Material
(R$)</t>
  </si>
  <si>
    <t>Total
MOT
(R$)</t>
  </si>
  <si>
    <t>Hidráulico e
 Sanitário</t>
  </si>
  <si>
    <t xml:space="preserve">Paredes e Painéis </t>
  </si>
  <si>
    <t>Impermeabilização</t>
  </si>
  <si>
    <t>(1) Utilizar os links nas planilhas onde são necessários esses custos, para que a qualquer atualização a planilha esteja toda vinculada facilitando as modificações e validações.</t>
  </si>
  <si>
    <r>
      <t xml:space="preserve">PLANILHA AUXILIAR OBRA CIVIL </t>
    </r>
    <r>
      <rPr>
        <b/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</si>
</sst>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[$€-2]* #,##0.00_);_([$€-2]* \(#,##0.00\);_([$€-2]* &quot;-&quot;??_)"/>
    <numFmt numFmtId="174" formatCode="_(* #,##0_);_(* \(#,##0\);_(* &quot;-&quot;??_);_(@_)"/>
    <numFmt numFmtId="175" formatCode="#,##0.00_ ;\-#,##0.00\ "/>
    <numFmt numFmtId="176" formatCode="_-* #,##0.000_-;\-* #,##0.000_-;_-* &quot;-&quot;??_-;_-@_-"/>
    <numFmt numFmtId="177" formatCode="#,##0.0"/>
    <numFmt numFmtId="178" formatCode="0.0%"/>
    <numFmt numFmtId="179" formatCode="0.000"/>
    <numFmt numFmtId="180" formatCode="_-* #,##0_-;\-* #,##0_-;_-* &quot;-&quot;??_-;_-@_-"/>
    <numFmt numFmtId="181" formatCode="_-* #,##0.0000_-;\-* #,##0.0000_-;_-* &quot;-&quot;??_-;_-@_-"/>
    <numFmt numFmtId="182" formatCode="_(* #,##0.0000_);_(* \(#,##0.0000\);_(* &quot;-&quot;????_);_(@_)"/>
    <numFmt numFmtId="183" formatCode="_(* #,##0.00_);_(* \(#,##0.00\);_(* &quot;-&quot;????_);_(@_)"/>
    <numFmt numFmtId="184" formatCode="_-* #,##0.00000_-;\-* #,##0.00000_-;_-* &quot;-&quot;??_-;_-@_-"/>
    <numFmt numFmtId="185" formatCode="_-* #,##0.000000_-;\-* #,##0.000000_-;_-* &quot;-&quot;??_-;_-@_-"/>
    <numFmt numFmtId="186" formatCode="_-* #,##0.0_-;\-* #,##0.0_-;_-* &quot;-&quot;??_-;_-@_-"/>
    <numFmt numFmtId="187" formatCode="_-* #,##0.0000_-;\-* #,##0.0000_-;_-* &quot;-&quot;????_-;_-@_-"/>
    <numFmt numFmtId="188" formatCode="0.000000"/>
    <numFmt numFmtId="189" formatCode="0.00000"/>
    <numFmt numFmtId="190" formatCode="0.0000"/>
    <numFmt numFmtId="191" formatCode="0.0000000"/>
    <numFmt numFmtId="192" formatCode="_-* #,##0.000000_-;\-* #,##0.000000_-;_-* &quot;-&quot;??????_-;_-@_-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#,##0.000"/>
    <numFmt numFmtId="198" formatCode="#,##0.0000"/>
    <numFmt numFmtId="199" formatCode="_-* #,##0.000000000_-;\-* #,##0.000000000_-;_-* &quot;-&quot;??_-;_-@_-"/>
    <numFmt numFmtId="200" formatCode="_(* #,##0.000_);_(* \(#,##0.000\);_(* &quot;-&quot;??_);_(@_)"/>
    <numFmt numFmtId="201" formatCode="[$-416]dddd\,\ d&quot; de &quot;mmmm&quot; de &quot;yyyy"/>
    <numFmt numFmtId="202" formatCode="#,##0_ ;\-#,##0\ "/>
    <numFmt numFmtId="203" formatCode="&quot;R$&quot;\ #,##0.00"/>
    <numFmt numFmtId="204" formatCode="#,##0.000_ ;\-#,##0.000\ "/>
    <numFmt numFmtId="205" formatCode="#,##0.0_ ;\-#,##0.0\ "/>
    <numFmt numFmtId="206" formatCode="_(* #,##0.0_);_(* \(#,##0.0\);_(* &quot;-&quot;??_);_(@_)"/>
    <numFmt numFmtId="207" formatCode="_(* #,##0.0000_);_(* \(#,##0.0000\);_(* &quot;-&quot;??_);_(@_)"/>
    <numFmt numFmtId="208" formatCode="General\ &quot;equipes&quot;"/>
    <numFmt numFmtId="209" formatCode="0.00000000"/>
    <numFmt numFmtId="210" formatCode="_-&quot;R$&quot;\ * #,##0.000_-;\-&quot;R$&quot;\ * #,##0.000_-;_-&quot;R$&quot;\ * &quot;-&quot;???_-;_-@_-"/>
    <numFmt numFmtId="211" formatCode="_-&quot;R$&quot;\ * #,##0.00000000000000_-;\-&quot;R$&quot;\ * #,##0.00000000000000_-;_-&quot;R$&quot;\ * &quot;-&quot;??_-;_-@_-"/>
    <numFmt numFmtId="212" formatCode="_-* #,##0.00_-;\-* #,##0.00_-;_-* &quot;-&quot;?_-;_-@_-"/>
    <numFmt numFmtId="213" formatCode="General\ &quot;Ah&quot;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u val="single"/>
      <sz val="9"/>
      <name val="Tahoma"/>
      <family val="2"/>
    </font>
    <font>
      <u val="single"/>
      <sz val="9"/>
      <name val="Segoe UI"/>
      <family val="2"/>
    </font>
    <font>
      <vertAlign val="superscript"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12"/>
      <name val="Arial"/>
      <family val="2"/>
    </font>
    <font>
      <b/>
      <vertAlign val="superscript"/>
      <sz val="11"/>
      <color indexed="8"/>
      <name val="Abad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Abadi"/>
      <family val="2"/>
    </font>
    <font>
      <i/>
      <sz val="11"/>
      <name val="Calibri"/>
      <family val="2"/>
    </font>
    <font>
      <sz val="8"/>
      <name val="Segoe UI"/>
      <family val="2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 tint="0.04998999834060669"/>
      <name val="Arial"/>
      <family val="2"/>
    </font>
    <font>
      <sz val="12"/>
      <color theme="1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theme="1"/>
      <name val="Abad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>
        <color indexed="63"/>
      </right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37" fontId="2" fillId="0" borderId="0">
      <alignment/>
      <protection/>
    </xf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7" fillId="21" borderId="5" applyNumberFormat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051"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6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5" fillId="0" borderId="0" xfId="58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171" fontId="0" fillId="0" borderId="0" xfId="81" applyFont="1" applyAlignment="1">
      <alignment vertical="center"/>
    </xf>
    <xf numFmtId="0" fontId="17" fillId="34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34" borderId="0" xfId="58" applyFont="1" applyFill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0" xfId="58" applyFont="1" applyFill="1" applyBorder="1" applyAlignment="1">
      <alignment vertical="center"/>
      <protection/>
    </xf>
    <xf numFmtId="0" fontId="25" fillId="0" borderId="0" xfId="0" applyFont="1" applyAlignment="1">
      <alignment horizontal="left" vertical="center"/>
    </xf>
    <xf numFmtId="0" fontId="2" fillId="0" borderId="0" xfId="6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4" fontId="2" fillId="0" borderId="10" xfId="92" applyNumberFormat="1" applyFont="1" applyFill="1" applyBorder="1" applyAlignment="1">
      <alignment vertical="center"/>
    </xf>
    <xf numFmtId="171" fontId="2" fillId="0" borderId="10" xfId="92" applyNumberFormat="1" applyFont="1" applyFill="1" applyBorder="1" applyAlignment="1">
      <alignment horizontal="center" vertical="center"/>
    </xf>
    <xf numFmtId="0" fontId="5" fillId="33" borderId="10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vertical="center"/>
      <protection/>
    </xf>
    <xf numFmtId="0" fontId="0" fillId="0" borderId="0" xfId="0" applyBorder="1" applyAlignment="1">
      <alignment vertical="center"/>
    </xf>
    <xf numFmtId="43" fontId="3" fillId="33" borderId="10" xfId="92" applyFont="1" applyFill="1" applyBorder="1" applyAlignment="1">
      <alignment horizontal="center" vertical="center" wrapText="1"/>
    </xf>
    <xf numFmtId="0" fontId="24" fillId="0" borderId="0" xfId="62" applyFont="1" applyAlignment="1">
      <alignment horizontal="left" vertical="center" wrapText="1"/>
      <protection/>
    </xf>
    <xf numFmtId="43" fontId="10" fillId="0" borderId="0" xfId="91" applyFont="1" applyFill="1" applyBorder="1" applyAlignment="1">
      <alignment vertical="center"/>
    </xf>
    <xf numFmtId="43" fontId="10" fillId="0" borderId="0" xfId="92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92" applyFont="1" applyFill="1" applyBorder="1" applyAlignment="1">
      <alignment horizontal="center" vertical="center"/>
    </xf>
    <xf numFmtId="43" fontId="10" fillId="0" borderId="0" xfId="91" applyFont="1" applyFill="1" applyBorder="1" applyAlignment="1">
      <alignment horizontal="center" vertical="center"/>
    </xf>
    <xf numFmtId="43" fontId="10" fillId="0" borderId="10" xfId="92" applyFont="1" applyFill="1" applyBorder="1" applyAlignment="1">
      <alignment vertical="center"/>
    </xf>
    <xf numFmtId="0" fontId="9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3" fontId="3" fillId="33" borderId="12" xfId="92" applyFont="1" applyFill="1" applyBorder="1" applyAlignment="1">
      <alignment horizontal="center" vertical="center" wrapText="1"/>
    </xf>
    <xf numFmtId="43" fontId="3" fillId="33" borderId="13" xfId="9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0" fillId="36" borderId="0" xfId="0" applyFont="1" applyFill="1" applyAlignment="1">
      <alignment vertical="center"/>
    </xf>
    <xf numFmtId="180" fontId="10" fillId="0" borderId="10" xfId="92" applyNumberFormat="1" applyFont="1" applyFill="1" applyBorder="1" applyAlignment="1">
      <alignment vertical="center"/>
    </xf>
    <xf numFmtId="175" fontId="10" fillId="0" borderId="10" xfId="9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0" xfId="61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171" fontId="2" fillId="0" borderId="0" xfId="8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97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0" fillId="0" borderId="0" xfId="0" applyFont="1" applyFill="1" applyAlignment="1">
      <alignment vertical="center" wrapText="1"/>
    </xf>
    <xf numFmtId="0" fontId="98" fillId="0" borderId="0" xfId="0" applyFont="1" applyAlignment="1">
      <alignment vertical="center"/>
    </xf>
    <xf numFmtId="0" fontId="6" fillId="0" borderId="0" xfId="58" applyFont="1" applyFill="1" applyBorder="1" applyAlignment="1">
      <alignment horizontal="center" vertical="center" shrinkToFit="1"/>
      <protection/>
    </xf>
    <xf numFmtId="0" fontId="5" fillId="0" borderId="0" xfId="58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17" fillId="0" borderId="0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4" fontId="6" fillId="0" borderId="0" xfId="58" applyNumberFormat="1" applyFont="1" applyFill="1" applyBorder="1" applyAlignment="1">
      <alignment horizontal="right" vertical="center"/>
      <protection/>
    </xf>
    <xf numFmtId="0" fontId="24" fillId="0" borderId="0" xfId="58" applyFont="1" applyFill="1" applyBorder="1" applyAlignment="1">
      <alignment vertical="center"/>
      <protection/>
    </xf>
    <xf numFmtId="4" fontId="24" fillId="0" borderId="0" xfId="58" applyNumberFormat="1" applyFont="1" applyFill="1" applyBorder="1" applyAlignment="1">
      <alignment horizontal="right" vertical="center"/>
      <protection/>
    </xf>
    <xf numFmtId="0" fontId="23" fillId="0" borderId="0" xfId="58" applyFont="1" applyFill="1" applyBorder="1" applyAlignment="1">
      <alignment horizontal="right" vertical="center"/>
      <protection/>
    </xf>
    <xf numFmtId="0" fontId="23" fillId="0" borderId="0" xfId="58" applyFont="1" applyFill="1" applyAlignment="1">
      <alignment vertical="center"/>
      <protection/>
    </xf>
    <xf numFmtId="0" fontId="29" fillId="0" borderId="0" xfId="58" applyFont="1" applyFill="1" applyBorder="1" applyAlignment="1">
      <alignment vertical="center"/>
      <protection/>
    </xf>
    <xf numFmtId="49" fontId="29" fillId="0" borderId="0" xfId="58" applyNumberFormat="1" applyFont="1" applyFill="1" applyAlignment="1">
      <alignment vertical="center"/>
      <protection/>
    </xf>
    <xf numFmtId="0" fontId="29" fillId="0" borderId="0" xfId="58" applyFont="1" applyFill="1" applyAlignment="1">
      <alignment vertical="center"/>
      <protection/>
    </xf>
    <xf numFmtId="0" fontId="24" fillId="33" borderId="14" xfId="58" applyFont="1" applyFill="1" applyBorder="1" applyAlignment="1">
      <alignment vertical="center"/>
      <protection/>
    </xf>
    <xf numFmtId="0" fontId="2" fillId="0" borderId="0" xfId="65" applyAlignment="1">
      <alignment vertical="center"/>
      <protection/>
    </xf>
    <xf numFmtId="0" fontId="2" fillId="0" borderId="0" xfId="65" applyFill="1" applyAlignment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37" fontId="12" fillId="0" borderId="0" xfId="81" applyNumberFormat="1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43" fontId="10" fillId="0" borderId="10" xfId="91" applyFont="1" applyBorder="1" applyAlignment="1">
      <alignment vertical="center"/>
    </xf>
    <xf numFmtId="43" fontId="20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2" fillId="0" borderId="0" xfId="6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3" fontId="2" fillId="0" borderId="0" xfId="61" applyNumberFormat="1" applyAlignment="1">
      <alignment vertical="center"/>
      <protection/>
    </xf>
    <xf numFmtId="4" fontId="2" fillId="0" borderId="0" xfId="61" applyNumberFormat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8" applyFont="1" applyBorder="1" applyAlignment="1">
      <alignment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5" fillId="33" borderId="0" xfId="58" applyFont="1" applyFill="1" applyBorder="1" applyAlignment="1">
      <alignment horizontal="center"/>
      <protection/>
    </xf>
    <xf numFmtId="0" fontId="5" fillId="33" borderId="17" xfId="58" applyFont="1" applyFill="1" applyBorder="1" applyAlignment="1">
      <alignment horizontal="center"/>
      <protection/>
    </xf>
    <xf numFmtId="0" fontId="6" fillId="33" borderId="18" xfId="58" applyFont="1" applyFill="1" applyBorder="1" applyAlignment="1">
      <alignment vertical="center" wrapText="1"/>
      <protection/>
    </xf>
    <xf numFmtId="0" fontId="6" fillId="33" borderId="19" xfId="58" applyFont="1" applyFill="1" applyBorder="1" applyAlignment="1">
      <alignment vertical="center" wrapText="1"/>
      <protection/>
    </xf>
    <xf numFmtId="0" fontId="6" fillId="33" borderId="20" xfId="58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/>
    </xf>
    <xf numFmtId="171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7" fillId="0" borderId="0" xfId="61" applyFont="1" applyBorder="1" applyAlignment="1">
      <alignment horizontal="center" vertical="center"/>
      <protection/>
    </xf>
    <xf numFmtId="0" fontId="14" fillId="33" borderId="10" xfId="61" applyFont="1" applyFill="1" applyBorder="1" applyAlignment="1">
      <alignment horizontal="left" vertical="center"/>
      <protection/>
    </xf>
    <xf numFmtId="0" fontId="7" fillId="33" borderId="14" xfId="61" applyFont="1" applyFill="1" applyBorder="1" applyAlignment="1">
      <alignment horizontal="left" vertical="center"/>
      <protection/>
    </xf>
    <xf numFmtId="0" fontId="15" fillId="33" borderId="22" xfId="61" applyFont="1" applyFill="1" applyBorder="1" applyAlignment="1">
      <alignment vertical="center"/>
      <protection/>
    </xf>
    <xf numFmtId="0" fontId="5" fillId="37" borderId="23" xfId="0" applyFont="1" applyFill="1" applyBorder="1" applyAlignment="1">
      <alignment vertical="center"/>
    </xf>
    <xf numFmtId="0" fontId="5" fillId="37" borderId="24" xfId="0" applyFont="1" applyFill="1" applyBorder="1" applyAlignment="1">
      <alignment vertical="center"/>
    </xf>
    <xf numFmtId="3" fontId="95" fillId="0" borderId="10" xfId="0" applyNumberFormat="1" applyFont="1" applyFill="1" applyBorder="1" applyAlignment="1">
      <alignment horizontal="center" vertical="center"/>
    </xf>
    <xf numFmtId="1" fontId="99" fillId="0" borderId="25" xfId="0" applyNumberFormat="1" applyFont="1" applyFill="1" applyBorder="1" applyAlignment="1">
      <alignment horizontal="center" vertical="center"/>
    </xf>
    <xf numFmtId="1" fontId="95" fillId="0" borderId="10" xfId="0" applyNumberFormat="1" applyFont="1" applyFill="1" applyBorder="1" applyAlignment="1">
      <alignment horizontal="center" vertical="center"/>
    </xf>
    <xf numFmtId="4" fontId="95" fillId="0" borderId="10" xfId="0" applyNumberFormat="1" applyFont="1" applyFill="1" applyBorder="1" applyAlignment="1">
      <alignment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1" fontId="2" fillId="0" borderId="28" xfId="91" applyNumberFormat="1" applyFont="1" applyFill="1" applyBorder="1" applyAlignment="1">
      <alignment horizontal="center" vertical="center"/>
    </xf>
    <xf numFmtId="1" fontId="2" fillId="0" borderId="29" xfId="91" applyNumberFormat="1" applyFont="1" applyFill="1" applyBorder="1" applyAlignment="1">
      <alignment horizontal="center" vertical="center"/>
    </xf>
    <xf numFmtId="43" fontId="3" fillId="33" borderId="24" xfId="92" applyFont="1" applyFill="1" applyBorder="1" applyAlignment="1">
      <alignment horizontal="center" vertical="center" wrapText="1"/>
    </xf>
    <xf numFmtId="43" fontId="3" fillId="33" borderId="30" xfId="92" applyFont="1" applyFill="1" applyBorder="1" applyAlignment="1">
      <alignment horizontal="center" vertical="center" wrapText="1"/>
    </xf>
    <xf numFmtId="43" fontId="3" fillId="33" borderId="31" xfId="92" applyFont="1" applyFill="1" applyBorder="1" applyAlignment="1">
      <alignment horizontal="center" vertical="center" wrapText="1"/>
    </xf>
    <xf numFmtId="43" fontId="3" fillId="33" borderId="32" xfId="92" applyFont="1" applyFill="1" applyBorder="1" applyAlignment="1">
      <alignment horizontal="center" vertical="center" wrapText="1"/>
    </xf>
    <xf numFmtId="43" fontId="3" fillId="33" borderId="33" xfId="92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4" fontId="100" fillId="0" borderId="0" xfId="0" applyNumberFormat="1" applyFont="1" applyAlignment="1">
      <alignment vertical="center"/>
    </xf>
    <xf numFmtId="0" fontId="100" fillId="0" borderId="0" xfId="0" applyFont="1" applyFill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4" fontId="95" fillId="0" borderId="10" xfId="0" applyNumberFormat="1" applyFont="1" applyBorder="1" applyAlignment="1">
      <alignment vertical="center"/>
    </xf>
    <xf numFmtId="4" fontId="95" fillId="0" borderId="0" xfId="0" applyNumberFormat="1" applyFont="1" applyAlignment="1">
      <alignment vertical="center"/>
    </xf>
    <xf numFmtId="3" fontId="95" fillId="0" borderId="10" xfId="0" applyNumberFormat="1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3" fontId="95" fillId="0" borderId="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101" fillId="0" borderId="34" xfId="0" applyFont="1" applyBorder="1" applyAlignment="1">
      <alignment horizontal="center" vertical="center"/>
    </xf>
    <xf numFmtId="0" fontId="102" fillId="0" borderId="10" xfId="0" applyFont="1" applyBorder="1" applyAlignment="1">
      <alignment vertical="center" wrapText="1"/>
    </xf>
    <xf numFmtId="0" fontId="102" fillId="0" borderId="10" xfId="0" applyFont="1" applyBorder="1" applyAlignment="1">
      <alignment vertical="center"/>
    </xf>
    <xf numFmtId="0" fontId="15" fillId="33" borderId="35" xfId="61" applyFont="1" applyFill="1" applyBorder="1" applyAlignment="1">
      <alignment vertical="center"/>
      <protection/>
    </xf>
    <xf numFmtId="0" fontId="15" fillId="33" borderId="15" xfId="61" applyFont="1" applyFill="1" applyBorder="1" applyAlignment="1">
      <alignment horizontal="left" vertical="center"/>
      <protection/>
    </xf>
    <xf numFmtId="0" fontId="15" fillId="33" borderId="15" xfId="61" applyFont="1" applyFill="1" applyBorder="1" applyAlignment="1">
      <alignment horizontal="center" vertical="center"/>
      <protection/>
    </xf>
    <xf numFmtId="0" fontId="15" fillId="33" borderId="15" xfId="61" applyFont="1" applyFill="1" applyBorder="1" applyAlignment="1">
      <alignment vertical="center"/>
      <protection/>
    </xf>
    <xf numFmtId="0" fontId="15" fillId="33" borderId="16" xfId="61" applyFont="1" applyFill="1" applyBorder="1" applyAlignment="1">
      <alignment vertical="center"/>
      <protection/>
    </xf>
    <xf numFmtId="0" fontId="15" fillId="33" borderId="18" xfId="61" applyFont="1" applyFill="1" applyBorder="1" applyAlignment="1">
      <alignment vertical="center"/>
      <protection/>
    </xf>
    <xf numFmtId="0" fontId="15" fillId="33" borderId="19" xfId="61" applyFont="1" applyFill="1" applyBorder="1" applyAlignment="1">
      <alignment horizontal="left" vertical="center"/>
      <protection/>
    </xf>
    <xf numFmtId="0" fontId="15" fillId="33" borderId="19" xfId="61" applyFont="1" applyFill="1" applyBorder="1" applyAlignment="1">
      <alignment horizontal="center" vertical="center"/>
      <protection/>
    </xf>
    <xf numFmtId="0" fontId="15" fillId="33" borderId="19" xfId="61" applyFont="1" applyFill="1" applyBorder="1" applyAlignment="1">
      <alignment vertical="center"/>
      <protection/>
    </xf>
    <xf numFmtId="0" fontId="15" fillId="33" borderId="20" xfId="61" applyFont="1" applyFill="1" applyBorder="1" applyAlignment="1">
      <alignment vertical="center"/>
      <protection/>
    </xf>
    <xf numFmtId="0" fontId="15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3" fontId="103" fillId="0" borderId="0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horizontal="right" vertical="center"/>
    </xf>
    <xf numFmtId="3" fontId="103" fillId="0" borderId="0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172" fontId="100" fillId="0" borderId="0" xfId="0" applyNumberFormat="1" applyFont="1" applyFill="1" applyBorder="1" applyAlignment="1">
      <alignment vertical="center"/>
    </xf>
    <xf numFmtId="0" fontId="100" fillId="0" borderId="0" xfId="0" applyFont="1" applyAlignment="1">
      <alignment horizontal="center" vertical="center"/>
    </xf>
    <xf numFmtId="0" fontId="14" fillId="33" borderId="35" xfId="58" applyFont="1" applyFill="1" applyBorder="1" applyAlignment="1">
      <alignment vertical="center"/>
      <protection/>
    </xf>
    <xf numFmtId="0" fontId="14" fillId="33" borderId="15" xfId="58" applyFont="1" applyFill="1" applyBorder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7" fillId="33" borderId="18" xfId="58" applyFont="1" applyFill="1" applyBorder="1" applyAlignment="1">
      <alignment horizontal="center" vertical="center" wrapText="1"/>
      <protection/>
    </xf>
    <xf numFmtId="0" fontId="7" fillId="33" borderId="19" xfId="58" applyFont="1" applyFill="1" applyBorder="1" applyAlignment="1">
      <alignment horizontal="left" vertical="center" wrapText="1"/>
      <protection/>
    </xf>
    <xf numFmtId="0" fontId="15" fillId="33" borderId="19" xfId="58" applyFont="1" applyFill="1" applyBorder="1" applyAlignment="1">
      <alignment vertical="center"/>
      <protection/>
    </xf>
    <xf numFmtId="0" fontId="13" fillId="0" borderId="0" xfId="0" applyFont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/>
    </xf>
    <xf numFmtId="0" fontId="6" fillId="33" borderId="18" xfId="58" applyFont="1" applyFill="1" applyBorder="1" applyAlignment="1">
      <alignment horizontal="center" vertical="center" wrapText="1"/>
      <protection/>
    </xf>
    <xf numFmtId="0" fontId="2" fillId="33" borderId="19" xfId="58" applyFont="1" applyFill="1" applyBorder="1" applyAlignment="1">
      <alignment vertical="center"/>
      <protection/>
    </xf>
    <xf numFmtId="0" fontId="2" fillId="33" borderId="20" xfId="58" applyFont="1" applyFill="1" applyBorder="1" applyAlignment="1">
      <alignment vertical="center"/>
      <protection/>
    </xf>
    <xf numFmtId="0" fontId="6" fillId="33" borderId="19" xfId="58" applyFont="1" applyFill="1" applyBorder="1" applyAlignment="1">
      <alignment horizontal="center" vertical="center" wrapText="1"/>
      <protection/>
    </xf>
    <xf numFmtId="0" fontId="2" fillId="33" borderId="19" xfId="58" applyFont="1" applyFill="1" applyBorder="1" applyAlignment="1">
      <alignment vertical="center"/>
      <protection/>
    </xf>
    <xf numFmtId="0" fontId="2" fillId="33" borderId="35" xfId="58" applyFont="1" applyFill="1" applyBorder="1" applyAlignment="1">
      <alignment vertical="center"/>
      <protection/>
    </xf>
    <xf numFmtId="0" fontId="2" fillId="33" borderId="15" xfId="58" applyFont="1" applyFill="1" applyBorder="1" applyAlignment="1">
      <alignment vertical="center"/>
      <protection/>
    </xf>
    <xf numFmtId="0" fontId="2" fillId="33" borderId="16" xfId="58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43" fontId="0" fillId="0" borderId="0" xfId="92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202" fontId="94" fillId="0" borderId="0" xfId="0" applyNumberFormat="1" applyFont="1" applyBorder="1" applyAlignment="1">
      <alignment horizontal="center" vertical="center"/>
    </xf>
    <xf numFmtId="43" fontId="94" fillId="0" borderId="0" xfId="82" applyFont="1" applyFill="1" applyBorder="1" applyAlignment="1">
      <alignment horizontal="center" vertical="center"/>
    </xf>
    <xf numFmtId="0" fontId="15" fillId="33" borderId="37" xfId="61" applyFont="1" applyFill="1" applyBorder="1" applyAlignment="1">
      <alignment vertical="center"/>
      <protection/>
    </xf>
    <xf numFmtId="0" fontId="104" fillId="38" borderId="0" xfId="0" applyFont="1" applyFill="1" applyAlignment="1">
      <alignment vertical="center"/>
    </xf>
    <xf numFmtId="0" fontId="2" fillId="0" borderId="11" xfId="61" applyFont="1" applyFill="1" applyBorder="1" applyAlignment="1">
      <alignment vertical="center"/>
      <protection/>
    </xf>
    <xf numFmtId="43" fontId="95" fillId="39" borderId="10" xfId="0" applyNumberFormat="1" applyFont="1" applyFill="1" applyBorder="1" applyAlignment="1">
      <alignment horizontal="center" vertical="center"/>
    </xf>
    <xf numFmtId="43" fontId="95" fillId="39" borderId="29" xfId="0" applyNumberFormat="1" applyFont="1" applyFill="1" applyBorder="1" applyAlignment="1">
      <alignment horizontal="center" vertical="center"/>
    </xf>
    <xf numFmtId="4" fontId="2" fillId="39" borderId="38" xfId="91" applyNumberFormat="1" applyFont="1" applyFill="1" applyBorder="1" applyAlignment="1">
      <alignment horizontal="center" vertical="center"/>
    </xf>
    <xf numFmtId="2" fontId="2" fillId="39" borderId="28" xfId="0" applyNumberFormat="1" applyFont="1" applyFill="1" applyBorder="1" applyAlignment="1">
      <alignment horizontal="center" vertical="center"/>
    </xf>
    <xf numFmtId="4" fontId="2" fillId="39" borderId="10" xfId="91" applyNumberFormat="1" applyFont="1" applyFill="1" applyBorder="1" applyAlignment="1">
      <alignment horizontal="center" vertical="center"/>
    </xf>
    <xf numFmtId="2" fontId="2" fillId="39" borderId="29" xfId="0" applyNumberFormat="1" applyFont="1" applyFill="1" applyBorder="1" applyAlignment="1">
      <alignment horizontal="center" vertical="center"/>
    </xf>
    <xf numFmtId="4" fontId="24" fillId="39" borderId="30" xfId="91" applyNumberFormat="1" applyFont="1" applyFill="1" applyBorder="1" applyAlignment="1">
      <alignment horizontal="center" vertical="center"/>
    </xf>
    <xf numFmtId="2" fontId="24" fillId="39" borderId="31" xfId="0" applyNumberFormat="1" applyFont="1" applyFill="1" applyBorder="1" applyAlignment="1">
      <alignment horizontal="center" vertical="center"/>
    </xf>
    <xf numFmtId="1" fontId="24" fillId="39" borderId="31" xfId="91" applyNumberFormat="1" applyFont="1" applyFill="1" applyBorder="1" applyAlignment="1">
      <alignment horizontal="center" vertical="center"/>
    </xf>
    <xf numFmtId="4" fontId="2" fillId="39" borderId="28" xfId="91" applyNumberFormat="1" applyFont="1" applyFill="1" applyBorder="1" applyAlignment="1">
      <alignment horizontal="center" vertical="center"/>
    </xf>
    <xf numFmtId="4" fontId="2" fillId="39" borderId="31" xfId="91" applyNumberFormat="1" applyFont="1" applyFill="1" applyBorder="1" applyAlignment="1">
      <alignment horizontal="center" vertical="center"/>
    </xf>
    <xf numFmtId="4" fontId="95" fillId="39" borderId="10" xfId="0" applyNumberFormat="1" applyFont="1" applyFill="1" applyBorder="1" applyAlignment="1">
      <alignment vertical="center"/>
    </xf>
    <xf numFmtId="3" fontId="101" fillId="39" borderId="34" xfId="0" applyNumberFormat="1" applyFont="1" applyFill="1" applyBorder="1" applyAlignment="1">
      <alignment horizontal="center" vertical="center"/>
    </xf>
    <xf numFmtId="43" fontId="95" fillId="39" borderId="25" xfId="0" applyNumberFormat="1" applyFont="1" applyFill="1" applyBorder="1" applyAlignment="1">
      <alignment vertical="center"/>
    </xf>
    <xf numFmtId="43" fontId="95" fillId="39" borderId="25" xfId="91" applyFont="1" applyFill="1" applyBorder="1" applyAlignment="1">
      <alignment vertical="center"/>
    </xf>
    <xf numFmtId="4" fontId="95" fillId="39" borderId="25" xfId="0" applyNumberFormat="1" applyFont="1" applyFill="1" applyBorder="1" applyAlignment="1">
      <alignment vertical="center"/>
    </xf>
    <xf numFmtId="4" fontId="95" fillId="39" borderId="39" xfId="0" applyNumberFormat="1" applyFont="1" applyFill="1" applyBorder="1" applyAlignment="1">
      <alignment vertical="center"/>
    </xf>
    <xf numFmtId="43" fontId="95" fillId="39" borderId="10" xfId="91" applyFont="1" applyFill="1" applyBorder="1" applyAlignment="1">
      <alignment vertical="center"/>
    </xf>
    <xf numFmtId="3" fontId="101" fillId="39" borderId="24" xfId="0" applyNumberFormat="1" applyFont="1" applyFill="1" applyBorder="1" applyAlignment="1">
      <alignment horizontal="center" vertical="center"/>
    </xf>
    <xf numFmtId="43" fontId="95" fillId="39" borderId="33" xfId="0" applyNumberFormat="1" applyFont="1" applyFill="1" applyBorder="1" applyAlignment="1">
      <alignment vertical="center"/>
    </xf>
    <xf numFmtId="43" fontId="95" fillId="39" borderId="30" xfId="91" applyFont="1" applyFill="1" applyBorder="1" applyAlignment="1">
      <alignment vertical="center"/>
    </xf>
    <xf numFmtId="4" fontId="95" fillId="39" borderId="33" xfId="0" applyNumberFormat="1" applyFont="1" applyFill="1" applyBorder="1" applyAlignment="1">
      <alignment vertical="center"/>
    </xf>
    <xf numFmtId="4" fontId="95" fillId="39" borderId="40" xfId="0" applyNumberFormat="1" applyFont="1" applyFill="1" applyBorder="1" applyAlignment="1">
      <alignment vertical="center"/>
    </xf>
    <xf numFmtId="0" fontId="102" fillId="39" borderId="10" xfId="0" applyFont="1" applyFill="1" applyBorder="1" applyAlignment="1">
      <alignment vertical="center"/>
    </xf>
    <xf numFmtId="3" fontId="95" fillId="39" borderId="10" xfId="0" applyNumberFormat="1" applyFont="1" applyFill="1" applyBorder="1" applyAlignment="1">
      <alignment vertical="center"/>
    </xf>
    <xf numFmtId="4" fontId="2" fillId="39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01" fillId="39" borderId="10" xfId="0" applyNumberFormat="1" applyFont="1" applyFill="1" applyBorder="1" applyAlignment="1">
      <alignment horizontal="center" vertical="center"/>
    </xf>
    <xf numFmtId="0" fontId="24" fillId="33" borderId="22" xfId="58" applyFont="1" applyFill="1" applyBorder="1" applyAlignment="1">
      <alignment vertical="center"/>
      <protection/>
    </xf>
    <xf numFmtId="0" fontId="103" fillId="0" borderId="1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3" fontId="0" fillId="39" borderId="34" xfId="0" applyNumberFormat="1" applyFill="1" applyBorder="1" applyAlignment="1">
      <alignment horizontal="center" vertical="center"/>
    </xf>
    <xf numFmtId="3" fontId="0" fillId="39" borderId="24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80" fontId="10" fillId="0" borderId="30" xfId="92" applyNumberFormat="1" applyFont="1" applyFill="1" applyBorder="1" applyAlignment="1">
      <alignment vertical="center"/>
    </xf>
    <xf numFmtId="175" fontId="10" fillId="0" borderId="30" xfId="92" applyNumberFormat="1" applyFont="1" applyFill="1" applyBorder="1" applyAlignment="1">
      <alignment vertical="center"/>
    </xf>
    <xf numFmtId="180" fontId="10" fillId="0" borderId="10" xfId="9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39" borderId="29" xfId="0" applyNumberFormat="1" applyFill="1" applyBorder="1" applyAlignment="1">
      <alignment horizontal="center" vertical="center"/>
    </xf>
    <xf numFmtId="4" fontId="0" fillId="39" borderId="31" xfId="0" applyNumberFormat="1" applyFill="1" applyBorder="1" applyAlignment="1">
      <alignment horizontal="center" vertical="center"/>
    </xf>
    <xf numFmtId="3" fontId="101" fillId="39" borderId="37" xfId="0" applyNumberFormat="1" applyFont="1" applyFill="1" applyBorder="1" applyAlignment="1">
      <alignment horizontal="center" vertical="center"/>
    </xf>
    <xf numFmtId="0" fontId="5" fillId="33" borderId="21" xfId="58" applyFont="1" applyFill="1" applyBorder="1" applyAlignment="1">
      <alignment vertical="center"/>
      <protection/>
    </xf>
    <xf numFmtId="0" fontId="5" fillId="33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33" borderId="28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180" fontId="10" fillId="0" borderId="30" xfId="92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0" fillId="39" borderId="43" xfId="0" applyNumberFormat="1" applyFill="1" applyBorder="1" applyAlignment="1">
      <alignment horizontal="center" vertical="center"/>
    </xf>
    <xf numFmtId="4" fontId="0" fillId="39" borderId="39" xfId="0" applyNumberForma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14" fontId="105" fillId="0" borderId="0" xfId="0" applyNumberFormat="1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24" fillId="33" borderId="10" xfId="58" applyFont="1" applyFill="1" applyBorder="1" applyAlignment="1">
      <alignment vertical="center"/>
      <protection/>
    </xf>
    <xf numFmtId="0" fontId="94" fillId="0" borderId="0" xfId="0" applyFont="1" applyAlignment="1">
      <alignment/>
    </xf>
    <xf numFmtId="0" fontId="106" fillId="0" borderId="0" xfId="0" applyFont="1" applyAlignment="1">
      <alignment vertical="center" wrapText="1"/>
    </xf>
    <xf numFmtId="171" fontId="2" fillId="39" borderId="10" xfId="81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2" fillId="0" borderId="0" xfId="58" applyAlignment="1">
      <alignment vertical="center"/>
      <protection/>
    </xf>
    <xf numFmtId="0" fontId="2" fillId="33" borderId="19" xfId="58" applyFill="1" applyBorder="1" applyAlignment="1">
      <alignment vertical="center"/>
      <protection/>
    </xf>
    <xf numFmtId="0" fontId="19" fillId="0" borderId="0" xfId="0" applyFont="1" applyAlignment="1">
      <alignment horizontal="center" vertical="center"/>
    </xf>
    <xf numFmtId="1" fontId="10" fillId="0" borderId="10" xfId="0" applyNumberFormat="1" applyFont="1" applyBorder="1" applyAlignment="1">
      <alignment vertical="center"/>
    </xf>
    <xf numFmtId="43" fontId="10" fillId="39" borderId="10" xfId="92" applyFont="1" applyFill="1" applyBorder="1" applyAlignment="1">
      <alignment vertical="center"/>
    </xf>
    <xf numFmtId="0" fontId="0" fillId="0" borderId="45" xfId="0" applyBorder="1" applyAlignment="1">
      <alignment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4" fillId="2" borderId="10" xfId="62" applyFont="1" applyFill="1" applyBorder="1" applyAlignment="1">
      <alignment horizontal="left" vertical="center"/>
      <protection/>
    </xf>
    <xf numFmtId="0" fontId="95" fillId="0" borderId="10" xfId="0" applyFont="1" applyBorder="1" applyAlignment="1">
      <alignment horizontal="left" vertical="center"/>
    </xf>
    <xf numFmtId="44" fontId="0" fillId="0" borderId="10" xfId="55" applyFont="1" applyBorder="1" applyAlignment="1">
      <alignment horizontal="center"/>
    </xf>
    <xf numFmtId="171" fontId="2" fillId="0" borderId="29" xfId="92" applyNumberFormat="1" applyFont="1" applyFill="1" applyBorder="1" applyAlignment="1">
      <alignment horizontal="center" vertical="center"/>
    </xf>
    <xf numFmtId="4" fontId="5" fillId="35" borderId="29" xfId="0" applyNumberFormat="1" applyFont="1" applyFill="1" applyBorder="1" applyAlignment="1">
      <alignment horizontal="right" vertical="center"/>
    </xf>
    <xf numFmtId="44" fontId="95" fillId="39" borderId="10" xfId="55" applyFont="1" applyFill="1" applyBorder="1" applyAlignment="1">
      <alignment/>
    </xf>
    <xf numFmtId="44" fontId="101" fillId="39" borderId="10" xfId="55" applyFont="1" applyFill="1" applyBorder="1" applyAlignment="1">
      <alignment/>
    </xf>
    <xf numFmtId="0" fontId="101" fillId="39" borderId="37" xfId="0" applyFont="1" applyFill="1" applyBorder="1" applyAlignment="1">
      <alignment horizontal="center" vertical="center"/>
    </xf>
    <xf numFmtId="0" fontId="101" fillId="39" borderId="10" xfId="0" applyFont="1" applyFill="1" applyBorder="1" applyAlignment="1">
      <alignment vertical="center"/>
    </xf>
    <xf numFmtId="202" fontId="95" fillId="39" borderId="10" xfId="55" applyNumberFormat="1" applyFont="1" applyFill="1" applyBorder="1" applyAlignment="1">
      <alignment/>
    </xf>
    <xf numFmtId="0" fontId="94" fillId="0" borderId="0" xfId="0" applyFont="1" applyBorder="1" applyAlignment="1">
      <alignment/>
    </xf>
    <xf numFmtId="0" fontId="101" fillId="39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100" fillId="0" borderId="0" xfId="0" applyNumberFormat="1" applyFont="1" applyAlignment="1">
      <alignment horizontal="center" vertical="center"/>
    </xf>
    <xf numFmtId="43" fontId="95" fillId="0" borderId="25" xfId="0" applyNumberFormat="1" applyFont="1" applyFill="1" applyBorder="1" applyAlignment="1">
      <alignment vertical="center"/>
    </xf>
    <xf numFmtId="43" fontId="95" fillId="0" borderId="33" xfId="0" applyNumberFormat="1" applyFont="1" applyFill="1" applyBorder="1" applyAlignment="1">
      <alignment vertical="center"/>
    </xf>
    <xf numFmtId="0" fontId="107" fillId="0" borderId="0" xfId="0" applyFont="1" applyAlignment="1">
      <alignment horizontal="left" vertical="center"/>
    </xf>
    <xf numFmtId="0" fontId="107" fillId="0" borderId="0" xfId="0" applyFont="1" applyAlignment="1">
      <alignment vertical="center"/>
    </xf>
    <xf numFmtId="43" fontId="97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180" fontId="23" fillId="39" borderId="25" xfId="92" applyNumberFormat="1" applyFont="1" applyFill="1" applyBorder="1" applyAlignment="1">
      <alignment vertical="center"/>
    </xf>
    <xf numFmtId="180" fontId="23" fillId="39" borderId="10" xfId="92" applyNumberFormat="1" applyFont="1" applyFill="1" applyBorder="1" applyAlignment="1">
      <alignment vertical="center"/>
    </xf>
    <xf numFmtId="43" fontId="23" fillId="0" borderId="10" xfId="92" applyFont="1" applyFill="1" applyBorder="1" applyAlignment="1">
      <alignment vertical="center"/>
    </xf>
    <xf numFmtId="175" fontId="23" fillId="0" borderId="14" xfId="92" applyNumberFormat="1" applyFont="1" applyFill="1" applyBorder="1" applyAlignment="1">
      <alignment vertical="center"/>
    </xf>
    <xf numFmtId="180" fontId="23" fillId="39" borderId="30" xfId="92" applyNumberFormat="1" applyFont="1" applyFill="1" applyBorder="1" applyAlignment="1">
      <alignment vertical="center"/>
    </xf>
    <xf numFmtId="175" fontId="23" fillId="0" borderId="50" xfId="92" applyNumberFormat="1" applyFont="1" applyFill="1" applyBorder="1" applyAlignment="1">
      <alignment vertical="center"/>
    </xf>
    <xf numFmtId="43" fontId="23" fillId="0" borderId="30" xfId="92" applyFont="1" applyFill="1" applyBorder="1" applyAlignment="1">
      <alignment vertical="center"/>
    </xf>
    <xf numFmtId="0" fontId="108" fillId="0" borderId="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 wrapText="1"/>
    </xf>
    <xf numFmtId="180" fontId="23" fillId="39" borderId="39" xfId="92" applyNumberFormat="1" applyFont="1" applyFill="1" applyBorder="1" applyAlignment="1">
      <alignment vertical="center"/>
    </xf>
    <xf numFmtId="180" fontId="23" fillId="39" borderId="29" xfId="92" applyNumberFormat="1" applyFont="1" applyFill="1" applyBorder="1" applyAlignment="1">
      <alignment vertical="center"/>
    </xf>
    <xf numFmtId="180" fontId="23" fillId="39" borderId="31" xfId="9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4" fillId="33" borderId="51" xfId="0" applyFont="1" applyFill="1" applyBorder="1" applyAlignment="1">
      <alignment horizontal="center" vertical="center" wrapText="1"/>
    </xf>
    <xf numFmtId="172" fontId="101" fillId="39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4" fillId="0" borderId="0" xfId="0" applyFont="1" applyFill="1" applyAlignment="1">
      <alignment horizontal="right"/>
    </xf>
    <xf numFmtId="0" fontId="5" fillId="33" borderId="2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5" fillId="33" borderId="5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/>
    </xf>
    <xf numFmtId="0" fontId="5" fillId="33" borderId="5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5" fillId="37" borderId="48" xfId="0" applyFont="1" applyFill="1" applyBorder="1" applyAlignment="1">
      <alignment horizontal="left" vertical="center"/>
    </xf>
    <xf numFmtId="171" fontId="13" fillId="36" borderId="59" xfId="80" applyFont="1" applyFill="1" applyBorder="1" applyAlignment="1">
      <alignment vertical="center"/>
    </xf>
    <xf numFmtId="171" fontId="13" fillId="36" borderId="60" xfId="80" applyFont="1" applyFill="1" applyBorder="1" applyAlignment="1">
      <alignment vertical="center"/>
    </xf>
    <xf numFmtId="171" fontId="13" fillId="36" borderId="61" xfId="80" applyFont="1" applyFill="1" applyBorder="1" applyAlignment="1">
      <alignment vertical="center"/>
    </xf>
    <xf numFmtId="171" fontId="13" fillId="36" borderId="62" xfId="80" applyFont="1" applyFill="1" applyBorder="1" applyAlignment="1">
      <alignment vertical="center"/>
    </xf>
    <xf numFmtId="171" fontId="13" fillId="36" borderId="55" xfId="80" applyFont="1" applyFill="1" applyBorder="1" applyAlignment="1">
      <alignment vertical="center"/>
    </xf>
    <xf numFmtId="171" fontId="13" fillId="36" borderId="63" xfId="80" applyFont="1" applyFill="1" applyBorder="1" applyAlignment="1">
      <alignment vertical="center"/>
    </xf>
    <xf numFmtId="171" fontId="13" fillId="36" borderId="64" xfId="80" applyFont="1" applyFill="1" applyBorder="1" applyAlignment="1">
      <alignment vertical="center"/>
    </xf>
    <xf numFmtId="171" fontId="13" fillId="36" borderId="65" xfId="80" applyFont="1" applyFill="1" applyBorder="1" applyAlignment="1">
      <alignment vertical="center"/>
    </xf>
    <xf numFmtId="171" fontId="13" fillId="36" borderId="66" xfId="80" applyFont="1" applyFill="1" applyBorder="1" applyAlignment="1">
      <alignment vertical="center"/>
    </xf>
    <xf numFmtId="171" fontId="13" fillId="36" borderId="67" xfId="80" applyFont="1" applyFill="1" applyBorder="1" applyAlignment="1">
      <alignment vertical="center"/>
    </xf>
    <xf numFmtId="171" fontId="13" fillId="36" borderId="68" xfId="80" applyFont="1" applyFill="1" applyBorder="1" applyAlignment="1">
      <alignment vertical="center"/>
    </xf>
    <xf numFmtId="171" fontId="13" fillId="36" borderId="22" xfId="80" applyFont="1" applyFill="1" applyBorder="1" applyAlignment="1">
      <alignment vertical="center"/>
    </xf>
    <xf numFmtId="171" fontId="13" fillId="36" borderId="41" xfId="80" applyFont="1" applyFill="1" applyBorder="1" applyAlignment="1">
      <alignment vertical="center"/>
    </xf>
    <xf numFmtId="171" fontId="13" fillId="36" borderId="69" xfId="80" applyFont="1" applyFill="1" applyBorder="1" applyAlignment="1">
      <alignment vertical="center"/>
    </xf>
    <xf numFmtId="0" fontId="5" fillId="37" borderId="18" xfId="0" applyFont="1" applyFill="1" applyBorder="1" applyAlignment="1">
      <alignment horizontal="left" vertical="center"/>
    </xf>
    <xf numFmtId="171" fontId="2" fillId="39" borderId="70" xfId="80" applyFont="1" applyFill="1" applyBorder="1" applyAlignment="1">
      <alignment vertical="center"/>
    </xf>
    <xf numFmtId="171" fontId="2" fillId="39" borderId="71" xfId="80" applyFont="1" applyFill="1" applyBorder="1" applyAlignment="1">
      <alignment vertical="center"/>
    </xf>
    <xf numFmtId="171" fontId="2" fillId="39" borderId="72" xfId="80" applyFont="1" applyFill="1" applyBorder="1" applyAlignment="1">
      <alignment vertical="center"/>
    </xf>
    <xf numFmtId="171" fontId="2" fillId="39" borderId="73" xfId="80" applyFont="1" applyFill="1" applyBorder="1" applyAlignment="1">
      <alignment vertical="center"/>
    </xf>
    <xf numFmtId="171" fontId="2" fillId="39" borderId="74" xfId="80" applyFont="1" applyFill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28" fillId="0" borderId="0" xfId="62" applyFont="1" applyAlignment="1">
      <alignment vertical="center"/>
      <protection/>
    </xf>
    <xf numFmtId="0" fontId="33" fillId="0" borderId="0" xfId="0" applyFont="1" applyAlignment="1">
      <alignment vertical="center"/>
    </xf>
    <xf numFmtId="0" fontId="103" fillId="0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43" fontId="23" fillId="0" borderId="10" xfId="92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43" fontId="23" fillId="0" borderId="30" xfId="92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 wrapText="1"/>
    </xf>
    <xf numFmtId="43" fontId="13" fillId="0" borderId="10" xfId="91" applyFont="1" applyFill="1" applyBorder="1" applyAlignment="1">
      <alignment vertical="center"/>
    </xf>
    <xf numFmtId="43" fontId="13" fillId="0" borderId="10" xfId="92" applyFont="1" applyFill="1" applyBorder="1" applyAlignment="1">
      <alignment vertical="center"/>
    </xf>
    <xf numFmtId="43" fontId="13" fillId="39" borderId="10" xfId="91" applyFont="1" applyFill="1" applyBorder="1" applyAlignment="1">
      <alignment vertical="center"/>
    </xf>
    <xf numFmtId="43" fontId="13" fillId="0" borderId="10" xfId="0" applyNumberFormat="1" applyFont="1" applyFill="1" applyBorder="1" applyAlignment="1">
      <alignment vertical="center"/>
    </xf>
    <xf numFmtId="0" fontId="95" fillId="0" borderId="10" xfId="0" applyFont="1" applyBorder="1" applyAlignment="1">
      <alignment horizontal="center" vertical="center"/>
    </xf>
    <xf numFmtId="175" fontId="95" fillId="39" borderId="10" xfId="82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43" fontId="101" fillId="0" borderId="37" xfId="82" applyFont="1" applyFill="1" applyBorder="1" applyAlignment="1">
      <alignment horizontal="center" vertical="center"/>
    </xf>
    <xf numFmtId="202" fontId="101" fillId="39" borderId="10" xfId="0" applyNumberFormat="1" applyFont="1" applyFill="1" applyBorder="1" applyAlignment="1">
      <alignment horizontal="center" vertical="center"/>
    </xf>
    <xf numFmtId="202" fontId="101" fillId="0" borderId="0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4" fontId="13" fillId="39" borderId="75" xfId="55" applyNumberFormat="1" applyFont="1" applyFill="1" applyBorder="1" applyAlignment="1">
      <alignment horizontal="right" vertical="center"/>
    </xf>
    <xf numFmtId="4" fontId="2" fillId="0" borderId="76" xfId="55" applyNumberFormat="1" applyFont="1" applyFill="1" applyBorder="1" applyAlignment="1">
      <alignment horizontal="right" vertical="center"/>
    </xf>
    <xf numFmtId="43" fontId="5" fillId="39" borderId="77" xfId="91" applyFont="1" applyFill="1" applyBorder="1" applyAlignment="1">
      <alignment horizontal="right" vertical="center"/>
    </xf>
    <xf numFmtId="0" fontId="5" fillId="33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4" fontId="2" fillId="0" borderId="54" xfId="53" applyNumberFormat="1" applyFont="1" applyFill="1" applyBorder="1" applyAlignment="1">
      <alignment horizontal="right" vertical="center"/>
    </xf>
    <xf numFmtId="4" fontId="2" fillId="36" borderId="54" xfId="53" applyNumberFormat="1" applyFont="1" applyFill="1" applyBorder="1" applyAlignment="1">
      <alignment horizontal="right" vertical="center"/>
    </xf>
    <xf numFmtId="4" fontId="5" fillId="39" borderId="10" xfId="54" applyNumberFormat="1" applyFont="1" applyFill="1" applyBorder="1" applyAlignment="1">
      <alignment horizontal="right" vertical="center"/>
    </xf>
    <xf numFmtId="4" fontId="2" fillId="39" borderId="10" xfId="54" applyNumberFormat="1" applyFont="1" applyFill="1" applyBorder="1" applyAlignment="1">
      <alignment horizontal="right" vertical="center"/>
    </xf>
    <xf numFmtId="4" fontId="2" fillId="0" borderId="10" xfId="54" applyNumberFormat="1" applyFont="1" applyFill="1" applyBorder="1" applyAlignment="1">
      <alignment horizontal="right" vertical="center"/>
    </xf>
    <xf numFmtId="4" fontId="5" fillId="39" borderId="10" xfId="0" applyNumberFormat="1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4" fontId="2" fillId="39" borderId="2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2" borderId="25" xfId="6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5" fillId="40" borderId="10" xfId="0" applyFont="1" applyFill="1" applyBorder="1" applyAlignment="1">
      <alignment horizontal="left" vertical="center"/>
    </xf>
    <xf numFmtId="0" fontId="88" fillId="0" borderId="0" xfId="0" applyFont="1" applyFill="1" applyAlignment="1">
      <alignment wrapText="1"/>
    </xf>
    <xf numFmtId="171" fontId="2" fillId="39" borderId="30" xfId="80" applyFont="1" applyFill="1" applyBorder="1" applyAlignment="1">
      <alignment vertical="center"/>
    </xf>
    <xf numFmtId="0" fontId="2" fillId="0" borderId="78" xfId="0" applyFont="1" applyBorder="1" applyAlignment="1">
      <alignment vertical="center" wrapText="1"/>
    </xf>
    <xf numFmtId="0" fontId="106" fillId="0" borderId="10" xfId="0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>
      <alignment horizontal="center" vertical="center"/>
    </xf>
    <xf numFmtId="0" fontId="106" fillId="0" borderId="79" xfId="0" applyFont="1" applyBorder="1" applyAlignment="1">
      <alignment horizontal="center" vertical="center"/>
    </xf>
    <xf numFmtId="1" fontId="105" fillId="0" borderId="80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5" fillId="33" borderId="57" xfId="0" applyFont="1" applyFill="1" applyBorder="1" applyAlignment="1">
      <alignment vertical="center"/>
    </xf>
    <xf numFmtId="0" fontId="5" fillId="33" borderId="81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41" borderId="82" xfId="0" applyFont="1" applyFill="1" applyBorder="1" applyAlignment="1">
      <alignment horizontal="center" vertical="center"/>
    </xf>
    <xf numFmtId="0" fontId="15" fillId="0" borderId="7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5" fillId="33" borderId="10" xfId="58" applyFont="1" applyFill="1" applyBorder="1" applyAlignment="1">
      <alignment vertical="center"/>
      <protection/>
    </xf>
    <xf numFmtId="0" fontId="24" fillId="2" borderId="10" xfId="62" applyFont="1" applyFill="1" applyBorder="1" applyAlignment="1">
      <alignment horizontal="center" vertical="center" wrapText="1"/>
      <protection/>
    </xf>
    <xf numFmtId="0" fontId="98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3" fontId="99" fillId="0" borderId="25" xfId="0" applyNumberFormat="1" applyFont="1" applyFill="1" applyBorder="1" applyAlignment="1">
      <alignment horizontal="center" vertical="center"/>
    </xf>
    <xf numFmtId="1" fontId="105" fillId="0" borderId="25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2" fontId="2" fillId="39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10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0" fillId="39" borderId="23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180" fontId="23" fillId="39" borderId="38" xfId="92" applyNumberFormat="1" applyFont="1" applyFill="1" applyBorder="1" applyAlignment="1">
      <alignment horizontal="center" vertical="center"/>
    </xf>
    <xf numFmtId="180" fontId="23" fillId="39" borderId="28" xfId="92" applyNumberFormat="1" applyFont="1" applyFill="1" applyBorder="1" applyAlignment="1">
      <alignment horizontal="center" vertical="center"/>
    </xf>
    <xf numFmtId="180" fontId="23" fillId="39" borderId="10" xfId="92" applyNumberFormat="1" applyFont="1" applyFill="1" applyBorder="1" applyAlignment="1">
      <alignment horizontal="center" vertical="center"/>
    </xf>
    <xf numFmtId="180" fontId="23" fillId="39" borderId="29" xfId="92" applyNumberFormat="1" applyFont="1" applyFill="1" applyBorder="1" applyAlignment="1">
      <alignment horizontal="center" vertical="center"/>
    </xf>
    <xf numFmtId="180" fontId="23" fillId="39" borderId="30" xfId="92" applyNumberFormat="1" applyFont="1" applyFill="1" applyBorder="1" applyAlignment="1">
      <alignment horizontal="center" vertical="center"/>
    </xf>
    <xf numFmtId="180" fontId="23" fillId="39" borderId="31" xfId="92" applyNumberFormat="1" applyFont="1" applyFill="1" applyBorder="1" applyAlignment="1">
      <alignment horizontal="center" vertical="center"/>
    </xf>
    <xf numFmtId="4" fontId="23" fillId="0" borderId="29" xfId="92" applyNumberFormat="1" applyFont="1" applyFill="1" applyBorder="1" applyAlignment="1">
      <alignment horizontal="center" vertical="center"/>
    </xf>
    <xf numFmtId="4" fontId="104" fillId="0" borderId="29" xfId="92" applyNumberFormat="1" applyFont="1" applyFill="1" applyBorder="1" applyAlignment="1">
      <alignment horizontal="center" vertical="center"/>
    </xf>
    <xf numFmtId="4" fontId="104" fillId="0" borderId="31" xfId="92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3" fontId="101" fillId="39" borderId="10" xfId="91" applyFont="1" applyFill="1" applyBorder="1" applyAlignment="1">
      <alignment vertical="center"/>
    </xf>
    <xf numFmtId="207" fontId="2" fillId="0" borderId="10" xfId="92" applyNumberFormat="1" applyFont="1" applyFill="1" applyBorder="1" applyAlignment="1">
      <alignment vertical="center"/>
    </xf>
    <xf numFmtId="3" fontId="2" fillId="39" borderId="10" xfId="91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80" fontId="10" fillId="0" borderId="25" xfId="92" applyNumberFormat="1" applyFont="1" applyFill="1" applyBorder="1" applyAlignment="1">
      <alignment horizontal="center" vertical="center"/>
    </xf>
    <xf numFmtId="43" fontId="23" fillId="39" borderId="25" xfId="92" applyNumberFormat="1" applyFont="1" applyFill="1" applyBorder="1" applyAlignment="1">
      <alignment vertical="center"/>
    </xf>
    <xf numFmtId="43" fontId="23" fillId="39" borderId="10" xfId="92" applyNumberFormat="1" applyFont="1" applyFill="1" applyBorder="1" applyAlignment="1">
      <alignment vertical="center"/>
    </xf>
    <xf numFmtId="43" fontId="23" fillId="39" borderId="30" xfId="92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10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175" fontId="101" fillId="39" borderId="10" xfId="82" applyNumberFormat="1" applyFont="1" applyFill="1" applyBorder="1" applyAlignment="1">
      <alignment horizontal="center" vertical="center"/>
    </xf>
    <xf numFmtId="4" fontId="95" fillId="39" borderId="51" xfId="0" applyNumberFormat="1" applyFont="1" applyFill="1" applyBorder="1" applyAlignment="1">
      <alignment vertical="center"/>
    </xf>
    <xf numFmtId="4" fontId="2" fillId="39" borderId="51" xfId="0" applyNumberFormat="1" applyFont="1" applyFill="1" applyBorder="1" applyAlignment="1">
      <alignment vertical="center"/>
    </xf>
    <xf numFmtId="43" fontId="3" fillId="33" borderId="83" xfId="92" applyFont="1" applyFill="1" applyBorder="1" applyAlignment="1">
      <alignment horizontal="center" vertical="center" wrapText="1"/>
    </xf>
    <xf numFmtId="4" fontId="2" fillId="39" borderId="38" xfId="92" applyNumberFormat="1" applyFont="1" applyFill="1" applyBorder="1" applyAlignment="1">
      <alignment horizontal="center" vertical="center"/>
    </xf>
    <xf numFmtId="4" fontId="2" fillId="39" borderId="10" xfId="92" applyNumberFormat="1" applyFont="1" applyFill="1" applyBorder="1" applyAlignment="1">
      <alignment horizontal="center" vertical="center"/>
    </xf>
    <xf numFmtId="1" fontId="13" fillId="39" borderId="10" xfId="0" applyNumberFormat="1" applyFont="1" applyFill="1" applyBorder="1" applyAlignment="1">
      <alignment vertical="center"/>
    </xf>
    <xf numFmtId="0" fontId="2" fillId="2" borderId="8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87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86" fontId="13" fillId="0" borderId="10" xfId="92" applyNumberFormat="1" applyFont="1" applyFill="1" applyBorder="1" applyAlignment="1">
      <alignment vertical="center"/>
    </xf>
    <xf numFmtId="0" fontId="106" fillId="39" borderId="10" xfId="0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vertical="center"/>
    </xf>
    <xf numFmtId="43" fontId="24" fillId="0" borderId="10" xfId="0" applyNumberFormat="1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 wrapText="1"/>
    </xf>
    <xf numFmtId="0" fontId="5" fillId="33" borderId="35" xfId="58" applyFont="1" applyFill="1" applyBorder="1" applyAlignment="1">
      <alignment horizontal="center" vertical="center"/>
      <protection/>
    </xf>
    <xf numFmtId="0" fontId="5" fillId="33" borderId="15" xfId="58" applyFont="1" applyFill="1" applyBorder="1" applyAlignment="1">
      <alignment horizontal="center" vertical="center"/>
      <protection/>
    </xf>
    <xf numFmtId="0" fontId="5" fillId="33" borderId="16" xfId="58" applyFont="1" applyFill="1" applyBorder="1" applyAlignment="1">
      <alignment horizontal="center" vertical="center"/>
      <protection/>
    </xf>
    <xf numFmtId="0" fontId="5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2" fillId="2" borderId="8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87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5" fillId="2" borderId="10" xfId="62" applyFont="1" applyFill="1" applyBorder="1" applyAlignment="1">
      <alignment horizontal="center" vertical="center" wrapText="1"/>
      <protection/>
    </xf>
    <xf numFmtId="0" fontId="24" fillId="2" borderId="51" xfId="0" applyFont="1" applyFill="1" applyBorder="1" applyAlignment="1">
      <alignment horizontal="center" vertical="center" wrapText="1"/>
    </xf>
    <xf numFmtId="17" fontId="109" fillId="0" borderId="83" xfId="0" applyNumberFormat="1" applyFont="1" applyFill="1" applyBorder="1" applyAlignment="1">
      <alignment vertical="center"/>
    </xf>
    <xf numFmtId="3" fontId="95" fillId="0" borderId="10" xfId="0" applyNumberFormat="1" applyFont="1" applyBorder="1" applyAlignment="1">
      <alignment horizontal="center" vertical="center"/>
    </xf>
    <xf numFmtId="43" fontId="101" fillId="0" borderId="10" xfId="91" applyFont="1" applyFill="1" applyBorder="1" applyAlignment="1">
      <alignment vertical="center"/>
    </xf>
    <xf numFmtId="0" fontId="95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3" fontId="3" fillId="2" borderId="10" xfId="92" applyFont="1" applyFill="1" applyBorder="1" applyAlignment="1">
      <alignment horizontal="center" vertical="center" wrapText="1"/>
    </xf>
    <xf numFmtId="43" fontId="3" fillId="2" borderId="37" xfId="92" applyFont="1" applyFill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center" vertical="center"/>
    </xf>
    <xf numFmtId="43" fontId="95" fillId="0" borderId="10" xfId="0" applyNumberFormat="1" applyFont="1" applyBorder="1" applyAlignment="1">
      <alignment vertical="center"/>
    </xf>
    <xf numFmtId="43" fontId="95" fillId="39" borderId="25" xfId="92" applyFont="1" applyFill="1" applyBorder="1" applyAlignment="1">
      <alignment vertical="center"/>
    </xf>
    <xf numFmtId="43" fontId="3" fillId="2" borderId="12" xfId="92" applyFont="1" applyFill="1" applyBorder="1" applyAlignment="1">
      <alignment horizontal="center" vertical="center" wrapText="1"/>
    </xf>
    <xf numFmtId="43" fontId="3" fillId="2" borderId="13" xfId="92" applyFont="1" applyFill="1" applyBorder="1" applyAlignment="1">
      <alignment horizontal="center" vertical="center" wrapText="1"/>
    </xf>
    <xf numFmtId="43" fontId="95" fillId="39" borderId="10" xfId="92" applyFont="1" applyFill="1" applyBorder="1" applyAlignment="1">
      <alignment vertical="center"/>
    </xf>
    <xf numFmtId="43" fontId="95" fillId="39" borderId="51" xfId="92" applyFont="1" applyFill="1" applyBorder="1" applyAlignment="1">
      <alignment vertical="center"/>
    </xf>
    <xf numFmtId="0" fontId="101" fillId="2" borderId="14" xfId="0" applyFont="1" applyFill="1" applyBorder="1" applyAlignment="1">
      <alignment horizontal="center" vertical="center"/>
    </xf>
    <xf numFmtId="43" fontId="3" fillId="0" borderId="0" xfId="92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/>
    </xf>
    <xf numFmtId="182" fontId="95" fillId="0" borderId="0" xfId="0" applyNumberFormat="1" applyFont="1" applyAlignment="1">
      <alignment vertical="center"/>
    </xf>
    <xf numFmtId="43" fontId="3" fillId="2" borderId="83" xfId="9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106" fillId="0" borderId="89" xfId="0" applyFont="1" applyBorder="1" applyAlignment="1">
      <alignment horizontal="left" vertical="center"/>
    </xf>
    <xf numFmtId="0" fontId="106" fillId="0" borderId="41" xfId="0" applyFont="1" applyBorder="1" applyAlignment="1">
      <alignment horizontal="left" vertical="center"/>
    </xf>
    <xf numFmtId="0" fontId="106" fillId="0" borderId="84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06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06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horizontal="center" vertical="center" wrapText="1"/>
    </xf>
    <xf numFmtId="0" fontId="4" fillId="0" borderId="0" xfId="62" applyFont="1" applyAlignment="1">
      <alignment vertical="center"/>
      <protection/>
    </xf>
    <xf numFmtId="0" fontId="100" fillId="0" borderId="0" xfId="0" applyFont="1" applyAlignment="1">
      <alignment/>
    </xf>
    <xf numFmtId="0" fontId="7" fillId="33" borderId="18" xfId="58" applyFont="1" applyFill="1" applyBorder="1" applyAlignment="1">
      <alignment vertical="center" wrapText="1"/>
      <protection/>
    </xf>
    <xf numFmtId="0" fontId="7" fillId="33" borderId="19" xfId="58" applyFont="1" applyFill="1" applyBorder="1" applyAlignment="1">
      <alignment vertical="center" wrapText="1"/>
      <protection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0" fontId="110" fillId="0" borderId="0" xfId="0" applyFont="1" applyAlignment="1">
      <alignment/>
    </xf>
    <xf numFmtId="0" fontId="19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/>
    </xf>
    <xf numFmtId="2" fontId="106" fillId="0" borderId="10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100" fillId="36" borderId="0" xfId="0" applyFont="1" applyFill="1" applyAlignment="1">
      <alignment/>
    </xf>
    <xf numFmtId="0" fontId="10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00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2" fontId="100" fillId="0" borderId="10" xfId="0" applyNumberFormat="1" applyFont="1" applyBorder="1" applyAlignment="1">
      <alignment horizontal="center"/>
    </xf>
    <xf numFmtId="0" fontId="29" fillId="0" borderId="0" xfId="58" applyFont="1" applyAlignment="1">
      <alignment vertical="center"/>
      <protection/>
    </xf>
    <xf numFmtId="0" fontId="20" fillId="0" borderId="0" xfId="0" applyFont="1" applyAlignment="1">
      <alignment vertical="top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00" fillId="0" borderId="0" xfId="0" applyFont="1" applyAlignment="1">
      <alignment horizontal="center"/>
    </xf>
    <xf numFmtId="0" fontId="104" fillId="0" borderId="10" xfId="0" applyFont="1" applyBorder="1" applyAlignment="1">
      <alignment horizontal="center" vertical="center"/>
    </xf>
    <xf numFmtId="0" fontId="2" fillId="0" borderId="0" xfId="58" applyAlignment="1">
      <alignment horizontal="right" vertical="center"/>
      <protection/>
    </xf>
    <xf numFmtId="4" fontId="4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2" fillId="0" borderId="10" xfId="58" applyBorder="1" applyAlignment="1">
      <alignment horizontal="center" vertical="center"/>
      <protection/>
    </xf>
    <xf numFmtId="1" fontId="95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" fontId="9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8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97" fillId="0" borderId="0" xfId="0" applyFont="1" applyAlignment="1">
      <alignment horizontal="center" vertical="center"/>
    </xf>
    <xf numFmtId="4" fontId="98" fillId="0" borderId="0" xfId="0" applyNumberFormat="1" applyFont="1" applyAlignment="1">
      <alignment horizontal="right" vertical="center"/>
    </xf>
    <xf numFmtId="43" fontId="0" fillId="0" borderId="0" xfId="92" applyFont="1" applyAlignment="1">
      <alignment vertical="center"/>
    </xf>
    <xf numFmtId="0" fontId="98" fillId="0" borderId="0" xfId="0" applyFont="1" applyAlignment="1">
      <alignment horizontal="right" vertical="center"/>
    </xf>
    <xf numFmtId="0" fontId="2" fillId="33" borderId="20" xfId="58" applyFill="1" applyBorder="1" applyAlignment="1">
      <alignment vertical="center"/>
      <protection/>
    </xf>
    <xf numFmtId="2" fontId="10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4" fontId="2" fillId="39" borderId="10" xfId="62" applyNumberFormat="1" applyFill="1" applyBorder="1" applyAlignment="1">
      <alignment horizontal="right" vertical="center"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" fillId="33" borderId="35" xfId="58" applyFill="1" applyBorder="1" applyAlignment="1">
      <alignment vertical="center"/>
      <protection/>
    </xf>
    <xf numFmtId="0" fontId="2" fillId="33" borderId="15" xfId="58" applyFill="1" applyBorder="1" applyAlignment="1">
      <alignment vertical="center"/>
      <protection/>
    </xf>
    <xf numFmtId="0" fontId="2" fillId="33" borderId="16" xfId="58" applyFill="1" applyBorder="1" applyAlignment="1">
      <alignment vertical="center"/>
      <protection/>
    </xf>
    <xf numFmtId="0" fontId="88" fillId="0" borderId="0" xfId="0" applyFont="1" applyAlignment="1">
      <alignment vertical="center"/>
    </xf>
    <xf numFmtId="43" fontId="24" fillId="0" borderId="10" xfId="0" applyNumberFormat="1" applyFont="1" applyBorder="1" applyAlignment="1">
      <alignment horizontal="center" vertical="center"/>
    </xf>
    <xf numFmtId="3" fontId="2" fillId="0" borderId="10" xfId="92" applyNumberFormat="1" applyFont="1" applyFill="1" applyBorder="1" applyAlignment="1">
      <alignment horizontal="center" vertical="center"/>
    </xf>
    <xf numFmtId="202" fontId="94" fillId="0" borderId="0" xfId="0" applyNumberFormat="1" applyFont="1" applyAlignment="1">
      <alignment horizontal="center" vertical="center"/>
    </xf>
    <xf numFmtId="43" fontId="101" fillId="0" borderId="14" xfId="82" applyFont="1" applyFill="1" applyBorder="1" applyAlignment="1">
      <alignment horizontal="center" vertical="center"/>
    </xf>
    <xf numFmtId="202" fontId="101" fillId="0" borderId="0" xfId="0" applyNumberFormat="1" applyFont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44" fillId="34" borderId="0" xfId="0" applyFont="1" applyFill="1" applyAlignment="1">
      <alignment horizontal="left" vertical="center" shrinkToFit="1"/>
    </xf>
    <xf numFmtId="0" fontId="45" fillId="0" borderId="0" xfId="0" applyFont="1" applyAlignment="1">
      <alignment horizontal="left" vertical="center"/>
    </xf>
    <xf numFmtId="0" fontId="5" fillId="33" borderId="21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33" borderId="88" xfId="0" applyFont="1" applyFill="1" applyBorder="1" applyAlignment="1">
      <alignment vertical="center" wrapText="1"/>
    </xf>
    <xf numFmtId="0" fontId="8" fillId="0" borderId="88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5" fillId="33" borderId="88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6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7" borderId="75" xfId="0" applyFont="1" applyFill="1" applyBorder="1" applyAlignment="1">
      <alignment horizontal="left" vertical="center"/>
    </xf>
    <xf numFmtId="4" fontId="2" fillId="0" borderId="75" xfId="0" applyNumberFormat="1" applyFont="1" applyBorder="1" applyAlignment="1">
      <alignment horizontal="right" vertical="center"/>
    </xf>
    <xf numFmtId="0" fontId="2" fillId="35" borderId="75" xfId="0" applyFont="1" applyFill="1" applyBorder="1" applyAlignment="1">
      <alignment horizontal="center" vertical="center"/>
    </xf>
    <xf numFmtId="4" fontId="2" fillId="0" borderId="75" xfId="53" applyNumberFormat="1" applyFont="1" applyFill="1" applyBorder="1" applyAlignment="1">
      <alignment horizontal="right" vertical="center"/>
    </xf>
    <xf numFmtId="4" fontId="2" fillId="39" borderId="76" xfId="55" applyNumberFormat="1" applyFont="1" applyFill="1" applyBorder="1" applyAlignment="1">
      <alignment horizontal="right" vertical="center"/>
    </xf>
    <xf numFmtId="4" fontId="2" fillId="0" borderId="75" xfId="55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4" fontId="13" fillId="0" borderId="75" xfId="5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3" fillId="0" borderId="7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13" fillId="0" borderId="75" xfId="0" applyNumberFormat="1" applyFont="1" applyBorder="1" applyAlignment="1">
      <alignment horizontal="right" vertical="center"/>
    </xf>
    <xf numFmtId="39" fontId="2" fillId="0" borderId="75" xfId="53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43" fontId="5" fillId="39" borderId="76" xfId="92" applyFont="1" applyFill="1" applyBorder="1" applyAlignment="1">
      <alignment horizontal="right" vertical="center"/>
    </xf>
    <xf numFmtId="0" fontId="5" fillId="37" borderId="94" xfId="0" applyFont="1" applyFill="1" applyBorder="1" applyAlignment="1">
      <alignment vertical="center"/>
    </xf>
    <xf numFmtId="0" fontId="5" fillId="37" borderId="95" xfId="0" applyFont="1" applyFill="1" applyBorder="1" applyAlignment="1">
      <alignment vertical="center"/>
    </xf>
    <xf numFmtId="43" fontId="5" fillId="39" borderId="77" xfId="92" applyFont="1" applyFill="1" applyBorder="1" applyAlignment="1">
      <alignment horizontal="right" vertical="center"/>
    </xf>
    <xf numFmtId="4" fontId="2" fillId="0" borderId="10" xfId="58" applyNumberFormat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0" fontId="24" fillId="33" borderId="10" xfId="58" applyFont="1" applyFill="1" applyBorder="1" applyAlignment="1">
      <alignment horizontal="center" vertical="center"/>
      <protection/>
    </xf>
    <xf numFmtId="0" fontId="24" fillId="33" borderId="10" xfId="58" applyFont="1" applyFill="1" applyBorder="1" applyAlignment="1">
      <alignment horizontal="center" vertical="center" wrapText="1"/>
      <protection/>
    </xf>
    <xf numFmtId="0" fontId="103" fillId="0" borderId="10" xfId="0" applyFont="1" applyBorder="1" applyAlignment="1">
      <alignment vertical="center"/>
    </xf>
    <xf numFmtId="2" fontId="103" fillId="39" borderId="10" xfId="0" applyNumberFormat="1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vertical="center"/>
    </xf>
    <xf numFmtId="2" fontId="103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111" fillId="0" borderId="10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107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43" fontId="5" fillId="0" borderId="10" xfId="92" applyFont="1" applyFill="1" applyBorder="1" applyAlignment="1">
      <alignment horizontal="center" vertical="center" wrapText="1"/>
    </xf>
    <xf numFmtId="0" fontId="94" fillId="39" borderId="10" xfId="0" applyFont="1" applyFill="1" applyBorder="1" applyAlignment="1">
      <alignment/>
    </xf>
    <xf numFmtId="0" fontId="94" fillId="0" borderId="47" xfId="0" applyFont="1" applyBorder="1" applyAlignment="1">
      <alignment/>
    </xf>
    <xf numFmtId="2" fontId="94" fillId="39" borderId="10" xfId="0" applyNumberFormat="1" applyFont="1" applyFill="1" applyBorder="1" applyAlignment="1">
      <alignment/>
    </xf>
    <xf numFmtId="0" fontId="112" fillId="0" borderId="10" xfId="0" applyFont="1" applyFill="1" applyBorder="1" applyAlignment="1">
      <alignment horizontal="left" vertical="center" wrapText="1"/>
    </xf>
    <xf numFmtId="0" fontId="88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112" fillId="0" borderId="10" xfId="0" applyFont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113" fillId="2" borderId="10" xfId="0" applyFont="1" applyFill="1" applyBorder="1" applyAlignment="1">
      <alignment horizontal="center" vertical="center"/>
    </xf>
    <xf numFmtId="0" fontId="113" fillId="2" borderId="10" xfId="0" applyFont="1" applyFill="1" applyBorder="1" applyAlignment="1">
      <alignment horizontal="center" vertical="center" wrapText="1"/>
    </xf>
    <xf numFmtId="0" fontId="103" fillId="2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/>
    </xf>
    <xf numFmtId="0" fontId="24" fillId="33" borderId="97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23" xfId="0" applyFont="1" applyFill="1" applyBorder="1" applyAlignment="1">
      <alignment horizontal="left" vertical="center" wrapText="1"/>
    </xf>
    <xf numFmtId="0" fontId="5" fillId="37" borderId="38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vertical="center"/>
    </xf>
    <xf numFmtId="0" fontId="23" fillId="0" borderId="97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24" fillId="33" borderId="24" xfId="0" applyFont="1" applyFill="1" applyBorder="1" applyAlignment="1">
      <alignment horizontal="left" vertical="center"/>
    </xf>
    <xf numFmtId="0" fontId="24" fillId="33" borderId="30" xfId="0" applyFont="1" applyFill="1" applyBorder="1" applyAlignment="1">
      <alignment horizontal="left" vertical="center"/>
    </xf>
    <xf numFmtId="0" fontId="24" fillId="33" borderId="88" xfId="0" applyFont="1" applyFill="1" applyBorder="1" applyAlignment="1">
      <alignment horizontal="left" vertical="center" wrapText="1"/>
    </xf>
    <xf numFmtId="0" fontId="24" fillId="33" borderId="90" xfId="0" applyFont="1" applyFill="1" applyBorder="1" applyAlignment="1">
      <alignment horizontal="left" vertical="center" wrapText="1"/>
    </xf>
    <xf numFmtId="0" fontId="24" fillId="33" borderId="82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0" borderId="100" xfId="0" applyFont="1" applyBorder="1" applyAlignment="1">
      <alignment vertical="center"/>
    </xf>
    <xf numFmtId="0" fontId="24" fillId="33" borderId="101" xfId="0" applyFont="1" applyFill="1" applyBorder="1" applyAlignment="1">
      <alignment horizontal="center" vertical="center"/>
    </xf>
    <xf numFmtId="0" fontId="23" fillId="0" borderId="98" xfId="0" applyFont="1" applyBorder="1" applyAlignment="1">
      <alignment vertical="center"/>
    </xf>
    <xf numFmtId="0" fontId="7" fillId="33" borderId="78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5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43" fontId="3" fillId="33" borderId="51" xfId="92" applyFont="1" applyFill="1" applyBorder="1" applyAlignment="1">
      <alignment horizontal="center" vertical="center" wrapText="1"/>
    </xf>
    <xf numFmtId="43" fontId="3" fillId="33" borderId="25" xfId="92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43" fontId="3" fillId="33" borderId="10" xfId="92" applyFont="1" applyFill="1" applyBorder="1" applyAlignment="1">
      <alignment horizontal="center" vertical="center" wrapText="1"/>
    </xf>
    <xf numFmtId="43" fontId="3" fillId="33" borderId="14" xfId="92" applyFont="1" applyFill="1" applyBorder="1" applyAlignment="1">
      <alignment horizontal="center" vertical="center" wrapText="1"/>
    </xf>
    <xf numFmtId="43" fontId="3" fillId="33" borderId="22" xfId="92" applyFont="1" applyFill="1" applyBorder="1" applyAlignment="1">
      <alignment horizontal="center" vertical="center" wrapText="1"/>
    </xf>
    <xf numFmtId="43" fontId="3" fillId="33" borderId="37" xfId="92" applyFont="1" applyFill="1" applyBorder="1" applyAlignment="1">
      <alignment horizontal="center" vertical="center" wrapText="1"/>
    </xf>
    <xf numFmtId="43" fontId="3" fillId="33" borderId="38" xfId="92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" fillId="33" borderId="14" xfId="58" applyFont="1" applyFill="1" applyBorder="1" applyAlignment="1">
      <alignment horizontal="left" vertical="center"/>
      <protection/>
    </xf>
    <xf numFmtId="0" fontId="7" fillId="33" borderId="22" xfId="58" applyFont="1" applyFill="1" applyBorder="1" applyAlignment="1">
      <alignment horizontal="left" vertical="center"/>
      <protection/>
    </xf>
    <xf numFmtId="43" fontId="3" fillId="33" borderId="23" xfId="92" applyFont="1" applyFill="1" applyBorder="1" applyAlignment="1">
      <alignment horizontal="center" vertical="center" wrapText="1"/>
    </xf>
    <xf numFmtId="43" fontId="3" fillId="33" borderId="34" xfId="92" applyFont="1" applyFill="1" applyBorder="1" applyAlignment="1">
      <alignment horizontal="center" vertical="center" wrapText="1"/>
    </xf>
    <xf numFmtId="43" fontId="3" fillId="33" borderId="29" xfId="92" applyFont="1" applyFill="1" applyBorder="1" applyAlignment="1">
      <alignment horizontal="center" vertical="center" wrapText="1"/>
    </xf>
    <xf numFmtId="43" fontId="3" fillId="33" borderId="28" xfId="92" applyFont="1" applyFill="1" applyBorder="1" applyAlignment="1">
      <alignment horizontal="center" vertical="center" wrapText="1"/>
    </xf>
    <xf numFmtId="0" fontId="14" fillId="33" borderId="78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18" xfId="58" applyFont="1" applyFill="1" applyBorder="1" applyAlignment="1">
      <alignment horizontal="center" vertical="center"/>
      <protection/>
    </xf>
    <xf numFmtId="0" fontId="14" fillId="33" borderId="19" xfId="58" applyFont="1" applyFill="1" applyBorder="1" applyAlignment="1">
      <alignment horizontal="center" vertical="center"/>
      <protection/>
    </xf>
    <xf numFmtId="0" fontId="14" fillId="33" borderId="35" xfId="58" applyFont="1" applyFill="1" applyBorder="1" applyAlignment="1">
      <alignment horizontal="center" vertical="center"/>
      <protection/>
    </xf>
    <xf numFmtId="0" fontId="14" fillId="33" borderId="15" xfId="58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15" fillId="0" borderId="0" xfId="58" applyFont="1" applyBorder="1" applyAlignment="1">
      <alignment vertical="center"/>
      <protection/>
    </xf>
    <xf numFmtId="0" fontId="7" fillId="33" borderId="37" xfId="58" applyFont="1" applyFill="1" applyBorder="1" applyAlignment="1">
      <alignment horizontal="left" vertical="center"/>
      <protection/>
    </xf>
    <xf numFmtId="0" fontId="114" fillId="39" borderId="0" xfId="0" applyFont="1" applyFill="1" applyAlignment="1">
      <alignment horizontal="center" vertical="center"/>
    </xf>
    <xf numFmtId="0" fontId="101" fillId="2" borderId="14" xfId="0" applyFont="1" applyFill="1" applyBorder="1" applyAlignment="1">
      <alignment horizontal="center" vertical="center"/>
    </xf>
    <xf numFmtId="0" fontId="101" fillId="2" borderId="47" xfId="0" applyFont="1" applyFill="1" applyBorder="1" applyAlignment="1">
      <alignment horizontal="center" vertical="center"/>
    </xf>
    <xf numFmtId="0" fontId="101" fillId="2" borderId="22" xfId="0" applyFont="1" applyFill="1" applyBorder="1" applyAlignment="1">
      <alignment horizontal="center" vertical="center"/>
    </xf>
    <xf numFmtId="0" fontId="101" fillId="2" borderId="3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01" fillId="2" borderId="10" xfId="0" applyFont="1" applyFill="1" applyBorder="1" applyAlignment="1">
      <alignment horizontal="center" vertical="center" wrapText="1"/>
    </xf>
    <xf numFmtId="0" fontId="101" fillId="2" borderId="10" xfId="0" applyFont="1" applyFill="1" applyBorder="1" applyAlignment="1">
      <alignment horizontal="center" vertical="center"/>
    </xf>
    <xf numFmtId="43" fontId="3" fillId="2" borderId="14" xfId="92" applyFont="1" applyFill="1" applyBorder="1" applyAlignment="1">
      <alignment horizontal="center" vertical="center" wrapText="1"/>
    </xf>
    <xf numFmtId="43" fontId="3" fillId="2" borderId="22" xfId="92" applyFont="1" applyFill="1" applyBorder="1" applyAlignment="1">
      <alignment horizontal="center" vertical="center" wrapText="1"/>
    </xf>
    <xf numFmtId="43" fontId="3" fillId="2" borderId="37" xfId="92" applyFont="1" applyFill="1" applyBorder="1" applyAlignment="1">
      <alignment horizontal="center" vertical="center" wrapText="1"/>
    </xf>
    <xf numFmtId="43" fontId="3" fillId="2" borderId="51" xfId="92" applyFont="1" applyFill="1" applyBorder="1" applyAlignment="1">
      <alignment horizontal="center" vertical="center" wrapText="1"/>
    </xf>
    <xf numFmtId="43" fontId="3" fillId="2" borderId="25" xfId="92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vertical="center" wrapText="1"/>
    </xf>
    <xf numFmtId="0" fontId="3" fillId="33" borderId="78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0" fontId="5" fillId="33" borderId="52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9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5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5" fillId="33" borderId="78" xfId="58" applyFont="1" applyFill="1" applyBorder="1" applyAlignment="1">
      <alignment horizontal="center"/>
      <protection/>
    </xf>
    <xf numFmtId="0" fontId="5" fillId="33" borderId="0" xfId="58" applyFont="1" applyFill="1" applyBorder="1" applyAlignment="1">
      <alignment horizontal="center"/>
      <protection/>
    </xf>
    <xf numFmtId="0" fontId="5" fillId="33" borderId="17" xfId="58" applyFont="1" applyFill="1" applyBorder="1" applyAlignment="1">
      <alignment horizontal="center"/>
      <protection/>
    </xf>
    <xf numFmtId="0" fontId="4" fillId="0" borderId="19" xfId="61" applyFont="1" applyBorder="1" applyAlignment="1">
      <alignment horizontal="center" vertical="center"/>
      <protection/>
    </xf>
    <xf numFmtId="0" fontId="101" fillId="39" borderId="1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2" fillId="0" borderId="0" xfId="58" applyFont="1" applyBorder="1" applyAlignment="1">
      <alignment vertical="center"/>
      <protection/>
    </xf>
    <xf numFmtId="0" fontId="24" fillId="33" borderId="14" xfId="58" applyFont="1" applyFill="1" applyBorder="1" applyAlignment="1">
      <alignment horizontal="left" vertical="center"/>
      <protection/>
    </xf>
    <xf numFmtId="0" fontId="24" fillId="33" borderId="37" xfId="58" applyFont="1" applyFill="1" applyBorder="1" applyAlignment="1">
      <alignment horizontal="left" vertical="center"/>
      <protection/>
    </xf>
    <xf numFmtId="0" fontId="95" fillId="0" borderId="22" xfId="0" applyFont="1" applyBorder="1" applyAlignment="1">
      <alignment vertical="center"/>
    </xf>
    <xf numFmtId="0" fontId="95" fillId="0" borderId="37" xfId="0" applyFont="1" applyBorder="1" applyAlignment="1">
      <alignment vertical="center"/>
    </xf>
    <xf numFmtId="3" fontId="103" fillId="0" borderId="0" xfId="0" applyNumberFormat="1" applyFont="1" applyFill="1" applyBorder="1" applyAlignment="1">
      <alignment horizontal="center" vertical="center" wrapText="1"/>
    </xf>
    <xf numFmtId="3" fontId="24" fillId="0" borderId="45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62" applyFont="1" applyAlignment="1">
      <alignment horizontal="center" vertical="center"/>
      <protection/>
    </xf>
    <xf numFmtId="0" fontId="14" fillId="33" borderId="16" xfId="58" applyFont="1" applyFill="1" applyBorder="1" applyAlignment="1">
      <alignment horizontal="center" vertical="center"/>
      <protection/>
    </xf>
    <xf numFmtId="0" fontId="14" fillId="33" borderId="0" xfId="58" applyFont="1" applyFill="1" applyAlignment="1">
      <alignment horizontal="center" vertical="center"/>
      <protection/>
    </xf>
    <xf numFmtId="0" fontId="14" fillId="33" borderId="17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3" fontId="24" fillId="0" borderId="4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" fillId="0" borderId="0" xfId="58">
      <alignment/>
      <protection/>
    </xf>
    <xf numFmtId="0" fontId="7" fillId="33" borderId="10" xfId="58" applyFont="1" applyFill="1" applyBorder="1" applyAlignment="1">
      <alignment horizontal="left" vertical="center"/>
      <protection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3" fontId="10" fillId="0" borderId="0" xfId="92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 wrapText="1"/>
    </xf>
    <xf numFmtId="0" fontId="24" fillId="33" borderId="22" xfId="58" applyFont="1" applyFill="1" applyBorder="1" applyAlignment="1">
      <alignment horizontal="left" vertical="center"/>
      <protection/>
    </xf>
    <xf numFmtId="0" fontId="24" fillId="33" borderId="99" xfId="0" applyFont="1" applyFill="1" applyBorder="1" applyAlignment="1">
      <alignment horizontal="center" vertical="center" wrapText="1"/>
    </xf>
    <xf numFmtId="0" fontId="24" fillId="33" borderId="55" xfId="0" applyFont="1" applyFill="1" applyBorder="1" applyAlignment="1">
      <alignment horizontal="center" vertical="center" wrapText="1"/>
    </xf>
    <xf numFmtId="0" fontId="24" fillId="33" borderId="8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01" xfId="0" applyFont="1" applyFill="1" applyBorder="1" applyAlignment="1">
      <alignment horizontal="center" vertical="center" wrapText="1"/>
    </xf>
    <xf numFmtId="49" fontId="24" fillId="33" borderId="23" xfId="0" applyNumberFormat="1" applyFont="1" applyFill="1" applyBorder="1" applyAlignment="1">
      <alignment horizontal="center" vertical="center" wrapText="1"/>
    </xf>
    <xf numFmtId="49" fontId="24" fillId="33" borderId="38" xfId="0" applyNumberFormat="1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7" fillId="33" borderId="78" xfId="58" applyFont="1" applyFill="1" applyBorder="1" applyAlignment="1">
      <alignment horizontal="center" vertical="center"/>
      <protection/>
    </xf>
    <xf numFmtId="0" fontId="7" fillId="33" borderId="0" xfId="58" applyFont="1" applyFill="1" applyBorder="1" applyAlignment="1">
      <alignment horizontal="center" vertical="center"/>
      <protection/>
    </xf>
    <xf numFmtId="0" fontId="7" fillId="33" borderId="48" xfId="58" applyFont="1" applyFill="1" applyBorder="1" applyAlignment="1">
      <alignment horizontal="center" vertical="center"/>
      <protection/>
    </xf>
    <xf numFmtId="0" fontId="7" fillId="33" borderId="11" xfId="58" applyFont="1" applyFill="1" applyBorder="1" applyAlignment="1">
      <alignment horizontal="center" vertical="center"/>
      <protection/>
    </xf>
    <xf numFmtId="0" fontId="5" fillId="33" borderId="78" xfId="58" applyFont="1" applyFill="1" applyBorder="1" applyAlignment="1">
      <alignment horizontal="center" vertical="center"/>
      <protection/>
    </xf>
    <xf numFmtId="0" fontId="5" fillId="33" borderId="0" xfId="58" applyFont="1" applyFill="1" applyAlignment="1">
      <alignment horizontal="center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9" xfId="58" applyFont="1" applyFill="1" applyBorder="1" applyAlignment="1">
      <alignment horizontal="center" vertical="center"/>
      <protection/>
    </xf>
    <xf numFmtId="0" fontId="5" fillId="33" borderId="20" xfId="58" applyFont="1" applyFill="1" applyBorder="1" applyAlignment="1">
      <alignment horizontal="center" vertical="center"/>
      <protection/>
    </xf>
    <xf numFmtId="0" fontId="2" fillId="0" borderId="0" xfId="58" applyAlignment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24" fillId="33" borderId="10" xfId="58" applyFont="1" applyFill="1" applyBorder="1" applyAlignment="1">
      <alignment horizontal="left" vertical="center"/>
      <protection/>
    </xf>
    <xf numFmtId="0" fontId="41" fillId="0" borderId="4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" fillId="0" borderId="0" xfId="58" applyFont="1" applyBorder="1" applyAlignment="1">
      <alignment vertical="center"/>
      <protection/>
    </xf>
    <xf numFmtId="0" fontId="3" fillId="33" borderId="35" xfId="58" applyFont="1" applyFill="1" applyBorder="1" applyAlignment="1">
      <alignment horizontal="center" vertical="center"/>
      <protection/>
    </xf>
    <xf numFmtId="0" fontId="3" fillId="33" borderId="15" xfId="58" applyFont="1" applyFill="1" applyBorder="1" applyAlignment="1">
      <alignment horizontal="center" vertical="center"/>
      <protection/>
    </xf>
    <xf numFmtId="0" fontId="3" fillId="33" borderId="16" xfId="58" applyFont="1" applyFill="1" applyBorder="1" applyAlignment="1">
      <alignment horizontal="center" vertical="center"/>
      <protection/>
    </xf>
    <xf numFmtId="0" fontId="24" fillId="33" borderId="42" xfId="0" applyFont="1" applyFill="1" applyBorder="1" applyAlignment="1">
      <alignment horizontal="center" vertical="center" wrapText="1"/>
    </xf>
    <xf numFmtId="0" fontId="4" fillId="0" borderId="19" xfId="62" applyFont="1" applyBorder="1" applyAlignment="1">
      <alignment horizontal="center"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24" fillId="33" borderId="25" xfId="0" applyFont="1" applyFill="1" applyBorder="1" applyAlignment="1">
      <alignment horizontal="center" vertical="center" wrapText="1"/>
    </xf>
    <xf numFmtId="0" fontId="5" fillId="33" borderId="0" xfId="58" applyFont="1" applyFill="1" applyBorder="1" applyAlignment="1">
      <alignment horizontal="center" vertical="center"/>
      <protection/>
    </xf>
    <xf numFmtId="49" fontId="24" fillId="33" borderId="51" xfId="0" applyNumberFormat="1" applyFont="1" applyFill="1" applyBorder="1" applyAlignment="1">
      <alignment horizontal="center" vertical="center" wrapText="1"/>
    </xf>
    <xf numFmtId="49" fontId="24" fillId="33" borderId="42" xfId="0" applyNumberFormat="1" applyFont="1" applyFill="1" applyBorder="1" applyAlignment="1">
      <alignment horizontal="center" vertical="center" wrapText="1"/>
    </xf>
    <xf numFmtId="49" fontId="24" fillId="33" borderId="25" xfId="0" applyNumberFormat="1" applyFont="1" applyFill="1" applyBorder="1" applyAlignment="1">
      <alignment horizontal="center" vertical="center" wrapText="1"/>
    </xf>
    <xf numFmtId="0" fontId="2" fillId="33" borderId="78" xfId="58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2" fillId="33" borderId="17" xfId="58" applyFont="1" applyFill="1" applyBorder="1" applyAlignment="1">
      <alignment horizontal="center" vertical="center"/>
      <protection/>
    </xf>
    <xf numFmtId="0" fontId="2" fillId="33" borderId="18" xfId="58" applyFont="1" applyFill="1" applyBorder="1" applyAlignment="1">
      <alignment horizontal="center" vertical="center"/>
      <protection/>
    </xf>
    <xf numFmtId="0" fontId="2" fillId="33" borderId="19" xfId="58" applyFont="1" applyFill="1" applyBorder="1" applyAlignment="1">
      <alignment horizontal="center" vertical="center"/>
      <protection/>
    </xf>
    <xf numFmtId="0" fontId="2" fillId="33" borderId="20" xfId="58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0" xfId="0" applyNumberFormat="1" applyFont="1" applyFill="1" applyAlignment="1">
      <alignment horizontal="left" vertical="center" wrapText="1"/>
    </xf>
    <xf numFmtId="0" fontId="94" fillId="42" borderId="10" xfId="0" applyFont="1" applyFill="1" applyBorder="1" applyAlignment="1">
      <alignment horizontal="center" vertical="center"/>
    </xf>
    <xf numFmtId="0" fontId="29" fillId="0" borderId="0" xfId="62" applyFont="1" applyFill="1" applyAlignment="1">
      <alignment horizontal="left" vertical="center" wrapText="1"/>
      <protection/>
    </xf>
    <xf numFmtId="0" fontId="29" fillId="0" borderId="0" xfId="62" applyFont="1" applyFill="1" applyAlignment="1">
      <alignment horizontal="left" vertical="center"/>
      <protection/>
    </xf>
    <xf numFmtId="43" fontId="5" fillId="0" borderId="14" xfId="82" applyFont="1" applyFill="1" applyBorder="1" applyAlignment="1">
      <alignment horizontal="center" vertical="center"/>
    </xf>
    <xf numFmtId="43" fontId="5" fillId="0" borderId="37" xfId="82" applyFont="1" applyFill="1" applyBorder="1" applyAlignment="1">
      <alignment horizontal="center" vertical="center"/>
    </xf>
    <xf numFmtId="0" fontId="29" fillId="0" borderId="0" xfId="62" applyFont="1" applyAlignment="1">
      <alignment horizontal="left" vertical="center" wrapText="1"/>
      <protection/>
    </xf>
    <xf numFmtId="0" fontId="29" fillId="0" borderId="0" xfId="62" applyFont="1" applyAlignment="1">
      <alignment horizontal="left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33" borderId="14" xfId="0" applyFont="1" applyFill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24" fillId="33" borderId="84" xfId="0" applyFont="1" applyFill="1" applyBorder="1" applyAlignment="1">
      <alignment horizontal="left" vertical="center"/>
    </xf>
    <xf numFmtId="0" fontId="24" fillId="33" borderId="22" xfId="0" applyFont="1" applyFill="1" applyBorder="1" applyAlignment="1">
      <alignment horizontal="left" vertical="center"/>
    </xf>
    <xf numFmtId="0" fontId="5" fillId="33" borderId="104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5" fillId="37" borderId="105" xfId="0" applyFont="1" applyFill="1" applyBorder="1" applyAlignment="1">
      <alignment horizontal="center" vertical="center"/>
    </xf>
    <xf numFmtId="0" fontId="5" fillId="37" borderId="105" xfId="0" applyFont="1" applyFill="1" applyBorder="1" applyAlignment="1">
      <alignment horizontal="left" vertical="center"/>
    </xf>
    <xf numFmtId="0" fontId="5" fillId="37" borderId="75" xfId="0" applyFont="1" applyFill="1" applyBorder="1" applyAlignment="1">
      <alignment horizontal="left" vertical="center"/>
    </xf>
    <xf numFmtId="0" fontId="5" fillId="37" borderId="105" xfId="0" applyFont="1" applyFill="1" applyBorder="1" applyAlignment="1">
      <alignment horizontal="left" vertical="center" wrapText="1"/>
    </xf>
    <xf numFmtId="0" fontId="5" fillId="37" borderId="75" xfId="0" applyFont="1" applyFill="1" applyBorder="1" applyAlignment="1">
      <alignment horizontal="left" vertical="center" wrapText="1"/>
    </xf>
    <xf numFmtId="0" fontId="5" fillId="40" borderId="94" xfId="0" applyFont="1" applyFill="1" applyBorder="1" applyAlignment="1">
      <alignment horizontal="left" vertical="center" wrapText="1"/>
    </xf>
    <xf numFmtId="0" fontId="5" fillId="40" borderId="95" xfId="0" applyFont="1" applyFill="1" applyBorder="1" applyAlignment="1">
      <alignment horizontal="left" vertical="center" wrapText="1"/>
    </xf>
    <xf numFmtId="0" fontId="5" fillId="40" borderId="106" xfId="0" applyFont="1" applyFill="1" applyBorder="1" applyAlignment="1">
      <alignment horizontal="left" vertical="center" wrapText="1"/>
    </xf>
    <xf numFmtId="0" fontId="5" fillId="40" borderId="107" xfId="0" applyFont="1" applyFill="1" applyBorder="1" applyAlignment="1">
      <alignment horizontal="center" vertical="center"/>
    </xf>
    <xf numFmtId="0" fontId="5" fillId="40" borderId="95" xfId="0" applyFont="1" applyFill="1" applyBorder="1" applyAlignment="1">
      <alignment horizontal="center" vertical="center"/>
    </xf>
    <xf numFmtId="0" fontId="5" fillId="40" borderId="106" xfId="0" applyFont="1" applyFill="1" applyBorder="1" applyAlignment="1">
      <alignment horizontal="center" vertical="center"/>
    </xf>
    <xf numFmtId="0" fontId="5" fillId="40" borderId="108" xfId="0" applyFont="1" applyFill="1" applyBorder="1" applyAlignment="1">
      <alignment horizontal="left" vertical="center"/>
    </xf>
    <xf numFmtId="0" fontId="5" fillId="40" borderId="109" xfId="0" applyFont="1" applyFill="1" applyBorder="1" applyAlignment="1">
      <alignment horizontal="left" vertical="center"/>
    </xf>
    <xf numFmtId="0" fontId="2" fillId="40" borderId="54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53" xfId="0" applyFont="1" applyFill="1" applyBorder="1" applyAlignment="1">
      <alignment horizontal="center" vertical="center"/>
    </xf>
    <xf numFmtId="0" fontId="5" fillId="33" borderId="14" xfId="58" applyFont="1" applyFill="1" applyBorder="1" applyAlignment="1">
      <alignment horizontal="left" vertical="center"/>
      <protection/>
    </xf>
    <xf numFmtId="0" fontId="5" fillId="33" borderId="37" xfId="58" applyFont="1" applyFill="1" applyBorder="1" applyAlignment="1">
      <alignment horizontal="left" vertical="center"/>
      <protection/>
    </xf>
    <xf numFmtId="0" fontId="5" fillId="40" borderId="10" xfId="0" applyFont="1" applyFill="1" applyBorder="1" applyAlignment="1">
      <alignment horizontal="left" vertical="center"/>
    </xf>
    <xf numFmtId="0" fontId="5" fillId="33" borderId="35" xfId="58" applyFont="1" applyFill="1" applyBorder="1" applyAlignment="1">
      <alignment horizontal="center" vertical="center"/>
      <protection/>
    </xf>
    <xf numFmtId="0" fontId="5" fillId="33" borderId="15" xfId="58" applyFont="1" applyFill="1" applyBorder="1" applyAlignment="1">
      <alignment horizontal="center" vertical="center"/>
      <protection/>
    </xf>
    <xf numFmtId="0" fontId="5" fillId="33" borderId="16" xfId="58" applyFont="1" applyFill="1" applyBorder="1" applyAlignment="1">
      <alignment horizontal="center" vertical="center"/>
      <protection/>
    </xf>
    <xf numFmtId="0" fontId="5" fillId="40" borderId="14" xfId="0" applyFont="1" applyFill="1" applyBorder="1" applyAlignment="1">
      <alignment horizontal="left" vertical="center"/>
    </xf>
    <xf numFmtId="0" fontId="5" fillId="40" borderId="22" xfId="0" applyFont="1" applyFill="1" applyBorder="1" applyAlignment="1">
      <alignment horizontal="left" vertical="center"/>
    </xf>
    <xf numFmtId="0" fontId="5" fillId="40" borderId="37" xfId="0" applyFont="1" applyFill="1" applyBorder="1" applyAlignment="1">
      <alignment horizontal="left" vertical="center"/>
    </xf>
    <xf numFmtId="0" fontId="2" fillId="40" borderId="86" xfId="0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87" xfId="0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horizontal="left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0" fillId="33" borderId="10" xfId="65" applyFont="1" applyFill="1" applyBorder="1" applyAlignment="1">
      <alignment horizontal="left" vertical="center"/>
      <protection/>
    </xf>
    <xf numFmtId="0" fontId="0" fillId="33" borderId="3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4" fillId="33" borderId="78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/>
    </xf>
    <xf numFmtId="0" fontId="94" fillId="33" borderId="17" xfId="0" applyFont="1" applyFill="1" applyBorder="1" applyAlignment="1">
      <alignment horizontal="center" vertical="center"/>
    </xf>
    <xf numFmtId="0" fontId="94" fillId="33" borderId="18" xfId="0" applyFont="1" applyFill="1" applyBorder="1" applyAlignment="1">
      <alignment horizontal="center" vertical="center"/>
    </xf>
    <xf numFmtId="0" fontId="94" fillId="33" borderId="19" xfId="0" applyFont="1" applyFill="1" applyBorder="1" applyAlignment="1">
      <alignment horizontal="center" vertical="center"/>
    </xf>
    <xf numFmtId="0" fontId="94" fillId="33" borderId="2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3" fillId="0" borderId="0" xfId="65" applyFont="1" applyFill="1" applyBorder="1" applyAlignment="1">
      <alignment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3" fillId="0" borderId="0" xfId="65" applyFont="1" applyAlignment="1">
      <alignment vertical="center"/>
      <protection/>
    </xf>
    <xf numFmtId="0" fontId="24" fillId="33" borderId="10" xfId="58" applyFont="1" applyFill="1" applyBorder="1" applyAlignment="1">
      <alignment horizontal="center" vertical="center"/>
      <protection/>
    </xf>
    <xf numFmtId="0" fontId="103" fillId="39" borderId="10" xfId="0" applyFont="1" applyFill="1" applyBorder="1" applyAlignment="1">
      <alignment horizontal="center" vertical="center"/>
    </xf>
    <xf numFmtId="0" fontId="94" fillId="33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1" fillId="39" borderId="14" xfId="0" applyFont="1" applyFill="1" applyBorder="1" applyAlignment="1">
      <alignment horizontal="center" vertical="center"/>
    </xf>
    <xf numFmtId="0" fontId="101" fillId="39" borderId="22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2" borderId="10" xfId="60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24" fillId="2" borderId="14" xfId="60" applyFont="1" applyFill="1" applyBorder="1" applyAlignment="1">
      <alignment horizontal="left" vertical="center"/>
      <protection/>
    </xf>
    <xf numFmtId="0" fontId="24" fillId="2" borderId="22" xfId="60" applyFont="1" applyFill="1" applyBorder="1" applyAlignment="1">
      <alignment horizontal="left" vertical="center"/>
      <protection/>
    </xf>
    <xf numFmtId="0" fontId="24" fillId="2" borderId="37" xfId="60" applyFont="1" applyFill="1" applyBorder="1" applyAlignment="1">
      <alignment horizontal="left" vertical="center"/>
      <protection/>
    </xf>
    <xf numFmtId="0" fontId="5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45" xfId="62" applyFont="1" applyFill="1" applyBorder="1" applyAlignment="1">
      <alignment horizontal="center" vertical="center" wrapText="1"/>
      <protection/>
    </xf>
    <xf numFmtId="0" fontId="24" fillId="2" borderId="0" xfId="62" applyFont="1" applyFill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87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2" borderId="10" xfId="0" applyFont="1" applyFill="1" applyBorder="1" applyAlignment="1">
      <alignment horizontal="center" vertical="center" wrapText="1"/>
    </xf>
    <xf numFmtId="0" fontId="103" fillId="2" borderId="51" xfId="0" applyFont="1" applyFill="1" applyBorder="1" applyAlignment="1">
      <alignment horizontal="center" vertical="center"/>
    </xf>
    <xf numFmtId="0" fontId="103" fillId="2" borderId="42" xfId="0" applyFont="1" applyFill="1" applyBorder="1" applyAlignment="1">
      <alignment horizontal="center" vertical="center"/>
    </xf>
    <xf numFmtId="0" fontId="103" fillId="2" borderId="25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03" fillId="2" borderId="10" xfId="0" applyFont="1" applyFill="1" applyBorder="1" applyAlignment="1">
      <alignment horizontal="center" vertical="center"/>
    </xf>
    <xf numFmtId="0" fontId="103" fillId="2" borderId="51" xfId="0" applyFont="1" applyFill="1" applyBorder="1" applyAlignment="1">
      <alignment horizontal="center" vertical="center" wrapText="1"/>
    </xf>
    <xf numFmtId="0" fontId="103" fillId="2" borderId="42" xfId="0" applyFont="1" applyFill="1" applyBorder="1" applyAlignment="1">
      <alignment horizontal="center" vertical="center" wrapText="1"/>
    </xf>
    <xf numFmtId="0" fontId="103" fillId="2" borderId="25" xfId="0" applyFont="1" applyFill="1" applyBorder="1" applyAlignment="1">
      <alignment horizontal="center" vertical="center" wrapText="1"/>
    </xf>
    <xf numFmtId="0" fontId="113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3" fillId="2" borderId="87" xfId="0" applyFont="1" applyFill="1" applyBorder="1" applyAlignment="1">
      <alignment horizontal="center" vertical="center"/>
    </xf>
    <xf numFmtId="0" fontId="103" fillId="2" borderId="110" xfId="0" applyFont="1" applyFill="1" applyBorder="1" applyAlignment="1">
      <alignment horizontal="center" vertical="center"/>
    </xf>
    <xf numFmtId="0" fontId="103" fillId="2" borderId="53" xfId="0" applyFont="1" applyFill="1" applyBorder="1" applyAlignment="1">
      <alignment horizontal="center" vertical="center"/>
    </xf>
    <xf numFmtId="0" fontId="94" fillId="39" borderId="10" xfId="0" applyFont="1" applyFill="1" applyBorder="1" applyAlignment="1">
      <alignment horizontal="center"/>
    </xf>
    <xf numFmtId="0" fontId="107" fillId="0" borderId="0" xfId="0" applyFont="1" applyAlignment="1">
      <alignment horizontal="left" vertical="center"/>
    </xf>
    <xf numFmtId="0" fontId="73" fillId="0" borderId="0" xfId="0" applyFont="1" applyAlignment="1">
      <alignment horizontal="justify"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3 297 x 420 mm" xfId="33"/>
    <cellStyle name="Bom" xfId="34"/>
    <cellStyle name="Bom 2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uro" xfId="46"/>
    <cellStyle name="Hyperlink" xfId="47"/>
    <cellStyle name="Followed Hyperlink" xfId="48"/>
    <cellStyle name="Incorreto 2" xfId="49"/>
    <cellStyle name="Currency" xfId="50"/>
    <cellStyle name="Currency [0]" xfId="51"/>
    <cellStyle name="Moeda 2" xfId="52"/>
    <cellStyle name="Moeda 2 2" xfId="53"/>
    <cellStyle name="Moeda 3" xfId="54"/>
    <cellStyle name="Moeda 4" xfId="55"/>
    <cellStyle name="Neutra 2" xfId="56"/>
    <cellStyle name="Neutro" xfId="57"/>
    <cellStyle name="Normal 2" xfId="58"/>
    <cellStyle name="Normal 2 2" xfId="59"/>
    <cellStyle name="Normal 3" xfId="60"/>
    <cellStyle name="Normal 3 2" xfId="61"/>
    <cellStyle name="Normal 3 2 2" xfId="62"/>
    <cellStyle name="Normal 3 2_Planilha_Programa Sistema Fotovoltaico Final_PROPOSTA" xfId="63"/>
    <cellStyle name="Normal 4" xfId="64"/>
    <cellStyle name="Normal 4 2" xfId="65"/>
    <cellStyle name="Normal 5" xfId="66"/>
    <cellStyle name="Nota" xfId="67"/>
    <cellStyle name="Nota 2" xfId="68"/>
    <cellStyle name="Nota 2 2" xfId="69"/>
    <cellStyle name="Percent" xfId="70"/>
    <cellStyle name="Porcentagem 2" xfId="71"/>
    <cellStyle name="Porcentagem 2 2" xfId="72"/>
    <cellStyle name="Porcentagem 2 2 2" xfId="73"/>
    <cellStyle name="Porcentagem 3" xfId="74"/>
    <cellStyle name="Porcentagem 4" xfId="75"/>
    <cellStyle name="Ruim" xfId="76"/>
    <cellStyle name="Saída" xfId="77"/>
    <cellStyle name="Comma [0]" xfId="78"/>
    <cellStyle name="Separador de milhares 2" xfId="79"/>
    <cellStyle name="Separador de milhares 2 2" xfId="80"/>
    <cellStyle name="Separador de milhares 3" xfId="81"/>
    <cellStyle name="Separador de milhares 4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Vírgula 2" xfId="92"/>
    <cellStyle name="Vírgula 3" xfId="93"/>
  </cellStyles>
  <dxfs count="7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aterial-Gera&#231;&#227;o'!A1" /><Relationship Id="rId2" Type="http://schemas.openxmlformats.org/officeDocument/2006/relationships/hyperlink" Target="#'Material-Obra Civil'!A1" /><Relationship Id="rId3" Type="http://schemas.openxmlformats.org/officeDocument/2006/relationships/hyperlink" Target="#'MOT-Gera&#231;&#227;o'!A1" /><Relationship Id="rId4" Type="http://schemas.openxmlformats.org/officeDocument/2006/relationships/hyperlink" Target="#'MOT-Obra Civil'!A1" /><Relationship Id="rId5" Type="http://schemas.openxmlformats.org/officeDocument/2006/relationships/hyperlink" Target="#'Transp-Carga'!A1" /><Relationship Id="rId6" Type="http://schemas.openxmlformats.org/officeDocument/2006/relationships/hyperlink" Target="#'Transp-Pessoal-Gera&#231;&#227;o'!A1" /><Relationship Id="rId7" Type="http://schemas.openxmlformats.org/officeDocument/2006/relationships/hyperlink" Target="#'Dados das Comunidades'!A1" /><Relationship Id="rId8" Type="http://schemas.openxmlformats.org/officeDocument/2006/relationships/hyperlink" Target="#'Dados da Rede BT'!A1" /><Relationship Id="rId9" Type="http://schemas.openxmlformats.org/officeDocument/2006/relationships/hyperlink" Target="#'Rede BT'!A1" /><Relationship Id="rId10" Type="http://schemas.openxmlformats.org/officeDocument/2006/relationships/hyperlink" Target="#'Padr&#227;o de Entrada'!A1" /><Relationship Id="rId11" Type="http://schemas.openxmlformats.org/officeDocument/2006/relationships/hyperlink" Target="#'Kit de Instala&#231;&#227;o'!A1" /><Relationship Id="rId12" Type="http://schemas.openxmlformats.org/officeDocument/2006/relationships/hyperlink" Target="#'Transp-Pessoal-Obra Civil'!A1" /><Relationship Id="rId13" Type="http://schemas.openxmlformats.org/officeDocument/2006/relationships/hyperlink" Target="#SCD!A1" /><Relationship Id="rId14" Type="http://schemas.openxmlformats.org/officeDocument/2006/relationships/hyperlink" Target="#'Resumo Financeiro'!A1" /><Relationship Id="rId15" Type="http://schemas.openxmlformats.org/officeDocument/2006/relationships/hyperlink" Target="#'Resumo do Programa'!A1" /><Relationship Id="rId16" Type="http://schemas.openxmlformats.org/officeDocument/2006/relationships/hyperlink" Target="#Totaliza&#231;&#227;o!A1" /><Relationship Id="rId17" Type="http://schemas.openxmlformats.org/officeDocument/2006/relationships/hyperlink" Target="#'Cronograma F&#237;sico Financeiro'!A1" /><Relationship Id="rId18" Type="http://schemas.openxmlformats.org/officeDocument/2006/relationships/hyperlink" Target="#'MOT-M&#243;dulos Adicionais'!A1" /><Relationship Id="rId19" Type="http://schemas.openxmlformats.org/officeDocument/2006/relationships/hyperlink" Target="#'Aux-Mat Acess&#243;rios'!A1" /><Relationship Id="rId20" Type="http://schemas.openxmlformats.org/officeDocument/2006/relationships/image" Target="../media/image2.jpeg" /><Relationship Id="rId2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hyperlink" Target="#'Menu do Programa'!A1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enu do Programa'!A1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0</xdr:rowOff>
    </xdr:from>
    <xdr:to>
      <xdr:col>24</xdr:col>
      <xdr:colOff>190500</xdr:colOff>
      <xdr:row>4</xdr:row>
      <xdr:rowOff>47625</xdr:rowOff>
    </xdr:to>
    <xdr:sp>
      <xdr:nvSpPr>
        <xdr:cNvPr id="1" name="Retângulo: Cantos Arredondados 35"/>
        <xdr:cNvSpPr>
          <a:spLocks/>
        </xdr:cNvSpPr>
      </xdr:nvSpPr>
      <xdr:spPr>
        <a:xfrm>
          <a:off x="1419225" y="381000"/>
          <a:ext cx="12734925" cy="5048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Mais Luz para a Amazônia</a:t>
          </a:r>
        </a:p>
      </xdr:txBody>
    </xdr:sp>
    <xdr:clientData/>
  </xdr:twoCellAnchor>
  <xdr:twoCellAnchor>
    <xdr:from>
      <xdr:col>15</xdr:col>
      <xdr:colOff>285750</xdr:colOff>
      <xdr:row>4</xdr:row>
      <xdr:rowOff>228600</xdr:rowOff>
    </xdr:from>
    <xdr:to>
      <xdr:col>24</xdr:col>
      <xdr:colOff>142875</xdr:colOff>
      <xdr:row>6</xdr:row>
      <xdr:rowOff>152400</xdr:rowOff>
    </xdr:to>
    <xdr:sp>
      <xdr:nvSpPr>
        <xdr:cNvPr id="2" name="Retângulo: Cantos Arredondados 29"/>
        <xdr:cNvSpPr>
          <a:spLocks/>
        </xdr:cNvSpPr>
      </xdr:nvSpPr>
      <xdr:spPr>
        <a:xfrm>
          <a:off x="8763000" y="1066800"/>
          <a:ext cx="5343525" cy="400050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do Programa</a:t>
          </a:r>
        </a:p>
      </xdr:txBody>
    </xdr:sp>
    <xdr:clientData/>
  </xdr:twoCellAnchor>
  <xdr:twoCellAnchor>
    <xdr:from>
      <xdr:col>15</xdr:col>
      <xdr:colOff>333375</xdr:colOff>
      <xdr:row>11</xdr:row>
      <xdr:rowOff>0</xdr:rowOff>
    </xdr:from>
    <xdr:to>
      <xdr:col>24</xdr:col>
      <xdr:colOff>142875</xdr:colOff>
      <xdr:row>12</xdr:row>
      <xdr:rowOff>171450</xdr:rowOff>
    </xdr:to>
    <xdr:sp>
      <xdr:nvSpPr>
        <xdr:cNvPr id="3" name="Retângulo: Cantos Arredondados 1"/>
        <xdr:cNvSpPr>
          <a:spLocks/>
        </xdr:cNvSpPr>
      </xdr:nvSpPr>
      <xdr:spPr>
        <a:xfrm>
          <a:off x="8810625" y="2400300"/>
          <a:ext cx="529590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Transporte de Carga e Pessoal</a:t>
          </a:r>
        </a:p>
      </xdr:txBody>
    </xdr:sp>
    <xdr:clientData/>
  </xdr:twoCellAnchor>
  <xdr:twoCellAnchor>
    <xdr:from>
      <xdr:col>1</xdr:col>
      <xdr:colOff>19050</xdr:colOff>
      <xdr:row>11</xdr:row>
      <xdr:rowOff>38100</xdr:rowOff>
    </xdr:from>
    <xdr:to>
      <xdr:col>12</xdr:col>
      <xdr:colOff>47625</xdr:colOff>
      <xdr:row>13</xdr:row>
      <xdr:rowOff>161925</xdr:rowOff>
    </xdr:to>
    <xdr:sp>
      <xdr:nvSpPr>
        <xdr:cNvPr id="4" name="Retângulo: Cantos Arredondados 3"/>
        <xdr:cNvSpPr>
          <a:spLocks/>
        </xdr:cNvSpPr>
      </xdr:nvSpPr>
      <xdr:spPr>
        <a:xfrm>
          <a:off x="628650" y="2438400"/>
          <a:ext cx="6867525" cy="60007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Geração e Obra Civil (SIGFI e MIGDI)</a:t>
          </a:r>
        </a:p>
      </xdr:txBody>
    </xdr:sp>
    <xdr:clientData/>
  </xdr:twoCellAnchor>
  <xdr:twoCellAnchor editAs="absolute">
    <xdr:from>
      <xdr:col>1</xdr:col>
      <xdr:colOff>0</xdr:colOff>
      <xdr:row>13</xdr:row>
      <xdr:rowOff>95250</xdr:rowOff>
    </xdr:from>
    <xdr:to>
      <xdr:col>3</xdr:col>
      <xdr:colOff>466725</xdr:colOff>
      <xdr:row>17</xdr:row>
      <xdr:rowOff>133350</xdr:rowOff>
    </xdr:to>
    <xdr:sp>
      <xdr:nvSpPr>
        <xdr:cNvPr id="5" name="Retângulo: Cantos Arredondados 8">
          <a:hlinkClick r:id="rId1"/>
        </xdr:cNvPr>
        <xdr:cNvSpPr>
          <a:spLocks/>
        </xdr:cNvSpPr>
      </xdr:nvSpPr>
      <xdr:spPr>
        <a:xfrm>
          <a:off x="609600" y="2971800"/>
          <a:ext cx="1685925" cy="800100"/>
        </a:xfrm>
        <a:prstGeom prst="roundRect">
          <a:avLst/>
        </a:prstGeom>
        <a:solidFill>
          <a:srgbClr val="D6EB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
Geração</a:t>
          </a:r>
        </a:p>
      </xdr:txBody>
    </xdr:sp>
    <xdr:clientData/>
  </xdr:twoCellAnchor>
  <xdr:twoCellAnchor editAs="absolute">
    <xdr:from>
      <xdr:col>4</xdr:col>
      <xdr:colOff>9525</xdr:colOff>
      <xdr:row>13</xdr:row>
      <xdr:rowOff>95250</xdr:rowOff>
    </xdr:from>
    <xdr:to>
      <xdr:col>6</xdr:col>
      <xdr:colOff>476250</xdr:colOff>
      <xdr:row>17</xdr:row>
      <xdr:rowOff>133350</xdr:rowOff>
    </xdr:to>
    <xdr:sp>
      <xdr:nvSpPr>
        <xdr:cNvPr id="6" name="Retângulo: Cantos Arredondados 9">
          <a:hlinkClick r:id="rId2"/>
        </xdr:cNvPr>
        <xdr:cNvSpPr>
          <a:spLocks/>
        </xdr:cNvSpPr>
      </xdr:nvSpPr>
      <xdr:spPr>
        <a:xfrm>
          <a:off x="2419350" y="2971800"/>
          <a:ext cx="1685925" cy="800100"/>
        </a:xfrm>
        <a:prstGeom prst="roundRect">
          <a:avLst/>
        </a:prstGeom>
        <a:solidFill>
          <a:srgbClr val="D6EB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
Obra Civil</a:t>
          </a:r>
        </a:p>
      </xdr:txBody>
    </xdr:sp>
    <xdr:clientData/>
  </xdr:twoCellAnchor>
  <xdr:twoCellAnchor editAs="absolute">
    <xdr:from>
      <xdr:col>6</xdr:col>
      <xdr:colOff>600075</xdr:colOff>
      <xdr:row>13</xdr:row>
      <xdr:rowOff>95250</xdr:rowOff>
    </xdr:from>
    <xdr:to>
      <xdr:col>9</xdr:col>
      <xdr:colOff>447675</xdr:colOff>
      <xdr:row>17</xdr:row>
      <xdr:rowOff>133350</xdr:rowOff>
    </xdr:to>
    <xdr:sp>
      <xdr:nvSpPr>
        <xdr:cNvPr id="7" name="Retângulo: Cantos Arredondados 10">
          <a:hlinkClick r:id="rId3"/>
        </xdr:cNvPr>
        <xdr:cNvSpPr>
          <a:spLocks/>
        </xdr:cNvSpPr>
      </xdr:nvSpPr>
      <xdr:spPr>
        <a:xfrm>
          <a:off x="4229100" y="2971800"/>
          <a:ext cx="1676400" cy="800100"/>
        </a:xfrm>
        <a:prstGeom prst="roundRect">
          <a:avLst/>
        </a:prstGeom>
        <a:solidFill>
          <a:srgbClr val="D6EB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Mão de Obra
Geração</a:t>
          </a:r>
        </a:p>
      </xdr:txBody>
    </xdr:sp>
    <xdr:clientData/>
  </xdr:twoCellAnchor>
  <xdr:twoCellAnchor editAs="absolute">
    <xdr:from>
      <xdr:col>9</xdr:col>
      <xdr:colOff>571500</xdr:colOff>
      <xdr:row>13</xdr:row>
      <xdr:rowOff>95250</xdr:rowOff>
    </xdr:from>
    <xdr:to>
      <xdr:col>13</xdr:col>
      <xdr:colOff>66675</xdr:colOff>
      <xdr:row>17</xdr:row>
      <xdr:rowOff>133350</xdr:rowOff>
    </xdr:to>
    <xdr:sp>
      <xdr:nvSpPr>
        <xdr:cNvPr id="8" name="Retângulo: Cantos Arredondados 11">
          <a:hlinkClick r:id="rId4"/>
        </xdr:cNvPr>
        <xdr:cNvSpPr>
          <a:spLocks/>
        </xdr:cNvSpPr>
      </xdr:nvSpPr>
      <xdr:spPr>
        <a:xfrm>
          <a:off x="6029325" y="2971800"/>
          <a:ext cx="1695450" cy="800100"/>
        </a:xfrm>
        <a:prstGeom prst="roundRect">
          <a:avLst/>
        </a:prstGeom>
        <a:solidFill>
          <a:srgbClr val="D6EB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Mão de Obra
Obra Civil</a:t>
          </a:r>
        </a:p>
      </xdr:txBody>
    </xdr:sp>
    <xdr:clientData/>
  </xdr:twoCellAnchor>
  <xdr:twoCellAnchor editAs="absolute">
    <xdr:from>
      <xdr:col>15</xdr:col>
      <xdr:colOff>200025</xdr:colOff>
      <xdr:row>13</xdr:row>
      <xdr:rowOff>95250</xdr:rowOff>
    </xdr:from>
    <xdr:to>
      <xdr:col>18</xdr:col>
      <xdr:colOff>57150</xdr:colOff>
      <xdr:row>17</xdr:row>
      <xdr:rowOff>123825</xdr:rowOff>
    </xdr:to>
    <xdr:sp>
      <xdr:nvSpPr>
        <xdr:cNvPr id="9" name="Retângulo: Cantos Arredondados 12">
          <a:hlinkClick r:id="rId5"/>
        </xdr:cNvPr>
        <xdr:cNvSpPr>
          <a:spLocks/>
        </xdr:cNvSpPr>
      </xdr:nvSpPr>
      <xdr:spPr>
        <a:xfrm>
          <a:off x="8677275" y="2971800"/>
          <a:ext cx="1685925" cy="790575"/>
        </a:xfrm>
        <a:prstGeom prst="roundRect">
          <a:avLst/>
        </a:prstGeom>
        <a:solidFill>
          <a:srgbClr val="AAA09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Transporte de Carga</a:t>
          </a:r>
        </a:p>
      </xdr:txBody>
    </xdr:sp>
    <xdr:clientData/>
  </xdr:twoCellAnchor>
  <xdr:twoCellAnchor editAs="absolute">
    <xdr:from>
      <xdr:col>18</xdr:col>
      <xdr:colOff>180975</xdr:colOff>
      <xdr:row>13</xdr:row>
      <xdr:rowOff>95250</xdr:rowOff>
    </xdr:from>
    <xdr:to>
      <xdr:col>21</xdr:col>
      <xdr:colOff>28575</xdr:colOff>
      <xdr:row>17</xdr:row>
      <xdr:rowOff>133350</xdr:rowOff>
    </xdr:to>
    <xdr:sp>
      <xdr:nvSpPr>
        <xdr:cNvPr id="10" name="Retângulo: Cantos Arredondados 13">
          <a:hlinkClick r:id="rId6"/>
        </xdr:cNvPr>
        <xdr:cNvSpPr>
          <a:spLocks/>
        </xdr:cNvSpPr>
      </xdr:nvSpPr>
      <xdr:spPr>
        <a:xfrm>
          <a:off x="10487025" y="2971800"/>
          <a:ext cx="1676400" cy="800100"/>
        </a:xfrm>
        <a:prstGeom prst="roundRect">
          <a:avLst/>
        </a:prstGeom>
        <a:solidFill>
          <a:srgbClr val="AAA09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Pessoal (Geração)</a:t>
          </a:r>
        </a:p>
      </xdr:txBody>
    </xdr:sp>
    <xdr:clientData/>
  </xdr:twoCellAnchor>
  <xdr:twoCellAnchor editAs="absolute">
    <xdr:from>
      <xdr:col>17</xdr:col>
      <xdr:colOff>0</xdr:colOff>
      <xdr:row>7</xdr:row>
      <xdr:rowOff>0</xdr:rowOff>
    </xdr:from>
    <xdr:to>
      <xdr:col>19</xdr:col>
      <xdr:colOff>485775</xdr:colOff>
      <xdr:row>10</xdr:row>
      <xdr:rowOff>161925</xdr:rowOff>
    </xdr:to>
    <xdr:sp>
      <xdr:nvSpPr>
        <xdr:cNvPr id="11" name="Retângulo: Cantos Arredondados 16">
          <a:hlinkClick r:id="rId7"/>
        </xdr:cNvPr>
        <xdr:cNvSpPr>
          <a:spLocks/>
        </xdr:cNvSpPr>
      </xdr:nvSpPr>
      <xdr:spPr>
        <a:xfrm>
          <a:off x="9696450" y="1504950"/>
          <a:ext cx="1704975" cy="866775"/>
        </a:xfrm>
        <a:prstGeom prst="roundRect">
          <a:avLst/>
        </a:prstGeom>
        <a:solidFill>
          <a:srgbClr val="009E4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das Comunidades</a:t>
          </a:r>
        </a:p>
      </xdr:txBody>
    </xdr:sp>
    <xdr:clientData/>
  </xdr:twoCellAnchor>
  <xdr:twoCellAnchor editAs="absolute">
    <xdr:from>
      <xdr:col>20</xdr:col>
      <xdr:colOff>0</xdr:colOff>
      <xdr:row>7</xdr:row>
      <xdr:rowOff>0</xdr:rowOff>
    </xdr:from>
    <xdr:to>
      <xdr:col>22</xdr:col>
      <xdr:colOff>466725</xdr:colOff>
      <xdr:row>10</xdr:row>
      <xdr:rowOff>161925</xdr:rowOff>
    </xdr:to>
    <xdr:sp>
      <xdr:nvSpPr>
        <xdr:cNvPr id="12" name="Retângulo: Cantos Arredondados 18">
          <a:hlinkClick r:id="rId8"/>
        </xdr:cNvPr>
        <xdr:cNvSpPr>
          <a:spLocks/>
        </xdr:cNvSpPr>
      </xdr:nvSpPr>
      <xdr:spPr>
        <a:xfrm>
          <a:off x="11525250" y="1504950"/>
          <a:ext cx="1685925" cy="866775"/>
        </a:xfrm>
        <a:prstGeom prst="roundRect">
          <a:avLst/>
        </a:prstGeom>
        <a:solidFill>
          <a:srgbClr val="009E4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da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Rede BT</a:t>
          </a:r>
        </a:p>
      </xdr:txBody>
    </xdr:sp>
    <xdr:clientData/>
  </xdr:twoCellAnchor>
  <xdr:twoCellAnchor>
    <xdr:from>
      <xdr:col>0</xdr:col>
      <xdr:colOff>609600</xdr:colOff>
      <xdr:row>18</xdr:row>
      <xdr:rowOff>19050</xdr:rowOff>
    </xdr:from>
    <xdr:to>
      <xdr:col>12</xdr:col>
      <xdr:colOff>57150</xdr:colOff>
      <xdr:row>20</xdr:row>
      <xdr:rowOff>171450</xdr:rowOff>
    </xdr:to>
    <xdr:sp>
      <xdr:nvSpPr>
        <xdr:cNvPr id="13" name="Retângulo: Cantos Arredondados 2"/>
        <xdr:cNvSpPr>
          <a:spLocks/>
        </xdr:cNvSpPr>
      </xdr:nvSpPr>
      <xdr:spPr>
        <a:xfrm>
          <a:off x="609600" y="3962400"/>
          <a:ext cx="6896100" cy="58102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Módulos Unitários</a:t>
          </a:r>
        </a:p>
      </xdr:txBody>
    </xdr:sp>
    <xdr:clientData/>
  </xdr:twoCellAnchor>
  <xdr:twoCellAnchor editAs="absolute">
    <xdr:from>
      <xdr:col>7</xdr:col>
      <xdr:colOff>9525</xdr:colOff>
      <xdr:row>20</xdr:row>
      <xdr:rowOff>0</xdr:rowOff>
    </xdr:from>
    <xdr:to>
      <xdr:col>9</xdr:col>
      <xdr:colOff>466725</xdr:colOff>
      <xdr:row>24</xdr:row>
      <xdr:rowOff>85725</xdr:rowOff>
    </xdr:to>
    <xdr:sp>
      <xdr:nvSpPr>
        <xdr:cNvPr id="14" name="Retângulo: Cantos Arredondados 14">
          <a:hlinkClick r:id="rId9"/>
        </xdr:cNvPr>
        <xdr:cNvSpPr>
          <a:spLocks/>
        </xdr:cNvSpPr>
      </xdr:nvSpPr>
      <xdr:spPr>
        <a:xfrm>
          <a:off x="4248150" y="4371975"/>
          <a:ext cx="1676400" cy="847725"/>
        </a:xfrm>
        <a:prstGeom prst="roundRect">
          <a:avLst/>
        </a:prstGeom>
        <a:solidFill>
          <a:srgbClr val="6BC9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Rede BT</a:t>
          </a:r>
        </a:p>
      </xdr:txBody>
    </xdr:sp>
    <xdr:clientData/>
  </xdr:twoCellAnchor>
  <xdr:twoCellAnchor editAs="absolute">
    <xdr:from>
      <xdr:col>1</xdr:col>
      <xdr:colOff>0</xdr:colOff>
      <xdr:row>20</xdr:row>
      <xdr:rowOff>0</xdr:rowOff>
    </xdr:from>
    <xdr:to>
      <xdr:col>3</xdr:col>
      <xdr:colOff>466725</xdr:colOff>
      <xdr:row>24</xdr:row>
      <xdr:rowOff>85725</xdr:rowOff>
    </xdr:to>
    <xdr:sp>
      <xdr:nvSpPr>
        <xdr:cNvPr id="15" name="Retângulo: Cantos Arredondados 20">
          <a:hlinkClick r:id="rId10"/>
        </xdr:cNvPr>
        <xdr:cNvSpPr>
          <a:spLocks/>
        </xdr:cNvSpPr>
      </xdr:nvSpPr>
      <xdr:spPr>
        <a:xfrm>
          <a:off x="609600" y="4371975"/>
          <a:ext cx="1685925" cy="847725"/>
        </a:xfrm>
        <a:prstGeom prst="roundRect">
          <a:avLst/>
        </a:prstGeom>
        <a:solidFill>
          <a:srgbClr val="6BC9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Padrão de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Entrada</a:t>
          </a:r>
        </a:p>
      </xdr:txBody>
    </xdr:sp>
    <xdr:clientData/>
  </xdr:twoCellAnchor>
  <xdr:twoCellAnchor editAs="absolute">
    <xdr:from>
      <xdr:col>4</xdr:col>
      <xdr:colOff>9525</xdr:colOff>
      <xdr:row>20</xdr:row>
      <xdr:rowOff>0</xdr:rowOff>
    </xdr:from>
    <xdr:to>
      <xdr:col>6</xdr:col>
      <xdr:colOff>485775</xdr:colOff>
      <xdr:row>24</xdr:row>
      <xdr:rowOff>85725</xdr:rowOff>
    </xdr:to>
    <xdr:sp>
      <xdr:nvSpPr>
        <xdr:cNvPr id="16" name="Retângulo: Cantos Arredondados 21">
          <a:hlinkClick r:id="rId11"/>
        </xdr:cNvPr>
        <xdr:cNvSpPr>
          <a:spLocks/>
        </xdr:cNvSpPr>
      </xdr:nvSpPr>
      <xdr:spPr>
        <a:xfrm>
          <a:off x="2419350" y="4371975"/>
          <a:ext cx="1695450" cy="847725"/>
        </a:xfrm>
        <a:prstGeom prst="roundRect">
          <a:avLst/>
        </a:prstGeom>
        <a:solidFill>
          <a:srgbClr val="6BC9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 de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Instalação</a:t>
          </a:r>
        </a:p>
      </xdr:txBody>
    </xdr:sp>
    <xdr:clientData/>
  </xdr:twoCellAnchor>
  <xdr:twoCellAnchor editAs="absolute">
    <xdr:from>
      <xdr:col>21</xdr:col>
      <xdr:colOff>142875</xdr:colOff>
      <xdr:row>13</xdr:row>
      <xdr:rowOff>95250</xdr:rowOff>
    </xdr:from>
    <xdr:to>
      <xdr:col>24</xdr:col>
      <xdr:colOff>9525</xdr:colOff>
      <xdr:row>17</xdr:row>
      <xdr:rowOff>133350</xdr:rowOff>
    </xdr:to>
    <xdr:sp>
      <xdr:nvSpPr>
        <xdr:cNvPr id="17" name="Retângulo: Cantos Arredondados 22">
          <a:hlinkClick r:id="rId12"/>
        </xdr:cNvPr>
        <xdr:cNvSpPr>
          <a:spLocks/>
        </xdr:cNvSpPr>
      </xdr:nvSpPr>
      <xdr:spPr>
        <a:xfrm>
          <a:off x="12277725" y="2971800"/>
          <a:ext cx="1695450" cy="800100"/>
        </a:xfrm>
        <a:prstGeom prst="roundRect">
          <a:avLst/>
        </a:prstGeom>
        <a:solidFill>
          <a:srgbClr val="AAA09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Transporte de Pessoal (Obra Civil)</a:t>
          </a:r>
        </a:p>
      </xdr:txBody>
    </xdr:sp>
    <xdr:clientData/>
  </xdr:twoCellAnchor>
  <xdr:twoCellAnchor>
    <xdr:from>
      <xdr:col>15</xdr:col>
      <xdr:colOff>476250</xdr:colOff>
      <xdr:row>18</xdr:row>
      <xdr:rowOff>66675</xdr:rowOff>
    </xdr:from>
    <xdr:to>
      <xdr:col>24</xdr:col>
      <xdr:colOff>238125</xdr:colOff>
      <xdr:row>20</xdr:row>
      <xdr:rowOff>85725</xdr:rowOff>
    </xdr:to>
    <xdr:sp>
      <xdr:nvSpPr>
        <xdr:cNvPr id="18" name="Retângulo: Cantos Arredondados 23"/>
        <xdr:cNvSpPr>
          <a:spLocks/>
        </xdr:cNvSpPr>
      </xdr:nvSpPr>
      <xdr:spPr>
        <a:xfrm>
          <a:off x="8953500" y="4010025"/>
          <a:ext cx="52482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Outros</a:t>
          </a:r>
        </a:p>
      </xdr:txBody>
    </xdr:sp>
    <xdr:clientData/>
  </xdr:twoCellAnchor>
  <xdr:twoCellAnchor editAs="absolute">
    <xdr:from>
      <xdr:col>17</xdr:col>
      <xdr:colOff>142875</xdr:colOff>
      <xdr:row>20</xdr:row>
      <xdr:rowOff>0</xdr:rowOff>
    </xdr:from>
    <xdr:to>
      <xdr:col>19</xdr:col>
      <xdr:colOff>590550</xdr:colOff>
      <xdr:row>25</xdr:row>
      <xdr:rowOff>0</xdr:rowOff>
    </xdr:to>
    <xdr:sp>
      <xdr:nvSpPr>
        <xdr:cNvPr id="19" name="Retângulo: Cantos Arredondados 25">
          <a:hlinkClick r:id="rId13"/>
        </xdr:cNvPr>
        <xdr:cNvSpPr>
          <a:spLocks/>
        </xdr:cNvSpPr>
      </xdr:nvSpPr>
      <xdr:spPr>
        <a:xfrm>
          <a:off x="9839325" y="4371975"/>
          <a:ext cx="1666875" cy="952500"/>
        </a:xfrm>
        <a:prstGeom prst="roundRect">
          <a:avLst/>
        </a:prstGeom>
        <a:solidFill>
          <a:srgbClr val="6AA1B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Coleta de Dados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12</xdr:col>
      <xdr:colOff>19050</xdr:colOff>
      <xdr:row>6</xdr:row>
      <xdr:rowOff>171450</xdr:rowOff>
    </xdr:to>
    <xdr:sp>
      <xdr:nvSpPr>
        <xdr:cNvPr id="20" name="Retângulo: Cantos Arredondados 4"/>
        <xdr:cNvSpPr>
          <a:spLocks/>
        </xdr:cNvSpPr>
      </xdr:nvSpPr>
      <xdr:spPr>
        <a:xfrm>
          <a:off x="609600" y="1095375"/>
          <a:ext cx="6858000" cy="3905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Resumos do Programa</a:t>
          </a:r>
        </a:p>
      </xdr:txBody>
    </xdr:sp>
    <xdr:clientData/>
  </xdr:twoCellAnchor>
  <xdr:twoCellAnchor editAs="absolute">
    <xdr:from>
      <xdr:col>1</xdr:col>
      <xdr:colOff>9525</xdr:colOff>
      <xdr:row>7</xdr:row>
      <xdr:rowOff>0</xdr:rowOff>
    </xdr:from>
    <xdr:to>
      <xdr:col>3</xdr:col>
      <xdr:colOff>485775</xdr:colOff>
      <xdr:row>10</xdr:row>
      <xdr:rowOff>161925</xdr:rowOff>
    </xdr:to>
    <xdr:sp>
      <xdr:nvSpPr>
        <xdr:cNvPr id="21" name="Retângulo: Cantos Arredondados 5">
          <a:hlinkClick r:id="rId14"/>
        </xdr:cNvPr>
        <xdr:cNvSpPr>
          <a:spLocks/>
        </xdr:cNvSpPr>
      </xdr:nvSpPr>
      <xdr:spPr>
        <a:xfrm>
          <a:off x="619125" y="1504950"/>
          <a:ext cx="1695450" cy="866775"/>
        </a:xfrm>
        <a:prstGeom prst="roundRect">
          <a:avLst/>
        </a:prstGeom>
        <a:solidFill>
          <a:srgbClr val="0090C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Resumo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Financeiro</a:t>
          </a:r>
        </a:p>
      </xdr:txBody>
    </xdr:sp>
    <xdr:clientData/>
  </xdr:twoCellAnchor>
  <xdr:twoCellAnchor editAs="absolute">
    <xdr:from>
      <xdr:col>4</xdr:col>
      <xdr:colOff>28575</xdr:colOff>
      <xdr:row>7</xdr:row>
      <xdr:rowOff>0</xdr:rowOff>
    </xdr:from>
    <xdr:to>
      <xdr:col>6</xdr:col>
      <xdr:colOff>495300</xdr:colOff>
      <xdr:row>10</xdr:row>
      <xdr:rowOff>161925</xdr:rowOff>
    </xdr:to>
    <xdr:sp>
      <xdr:nvSpPr>
        <xdr:cNvPr id="22" name="Retângulo: Cantos Arredondados 6">
          <a:hlinkClick r:id="rId15"/>
        </xdr:cNvPr>
        <xdr:cNvSpPr>
          <a:spLocks/>
        </xdr:cNvSpPr>
      </xdr:nvSpPr>
      <xdr:spPr>
        <a:xfrm>
          <a:off x="2438400" y="1504950"/>
          <a:ext cx="1685925" cy="866775"/>
        </a:xfrm>
        <a:prstGeom prst="roundRect">
          <a:avLst/>
        </a:prstGeom>
        <a:solidFill>
          <a:srgbClr val="0090C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Resumo do Programa</a:t>
          </a:r>
        </a:p>
      </xdr:txBody>
    </xdr:sp>
    <xdr:clientData/>
  </xdr:twoCellAnchor>
  <xdr:twoCellAnchor editAs="absolute">
    <xdr:from>
      <xdr:col>7</xdr:col>
      <xdr:colOff>9525</xdr:colOff>
      <xdr:row>7</xdr:row>
      <xdr:rowOff>0</xdr:rowOff>
    </xdr:from>
    <xdr:to>
      <xdr:col>9</xdr:col>
      <xdr:colOff>476250</xdr:colOff>
      <xdr:row>10</xdr:row>
      <xdr:rowOff>161925</xdr:rowOff>
    </xdr:to>
    <xdr:sp>
      <xdr:nvSpPr>
        <xdr:cNvPr id="23" name="Retângulo: Cantos Arredondados 7">
          <a:hlinkClick r:id="rId16"/>
        </xdr:cNvPr>
        <xdr:cNvSpPr>
          <a:spLocks/>
        </xdr:cNvSpPr>
      </xdr:nvSpPr>
      <xdr:spPr>
        <a:xfrm>
          <a:off x="4248150" y="1504950"/>
          <a:ext cx="1685925" cy="866775"/>
        </a:xfrm>
        <a:prstGeom prst="roundRect">
          <a:avLst/>
        </a:prstGeom>
        <a:solidFill>
          <a:srgbClr val="0090C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Totalização</a:t>
          </a:r>
        </a:p>
      </xdr:txBody>
    </xdr:sp>
    <xdr:clientData/>
  </xdr:twoCellAnchor>
  <xdr:twoCellAnchor editAs="absolute">
    <xdr:from>
      <xdr:col>10</xdr:col>
      <xdr:colOff>0</xdr:colOff>
      <xdr:row>7</xdr:row>
      <xdr:rowOff>0</xdr:rowOff>
    </xdr:from>
    <xdr:to>
      <xdr:col>13</xdr:col>
      <xdr:colOff>104775</xdr:colOff>
      <xdr:row>10</xdr:row>
      <xdr:rowOff>161925</xdr:rowOff>
    </xdr:to>
    <xdr:sp>
      <xdr:nvSpPr>
        <xdr:cNvPr id="24" name="Retângulo: Cantos Arredondados 27">
          <a:hlinkClick r:id="rId17"/>
        </xdr:cNvPr>
        <xdr:cNvSpPr>
          <a:spLocks/>
        </xdr:cNvSpPr>
      </xdr:nvSpPr>
      <xdr:spPr>
        <a:xfrm>
          <a:off x="6067425" y="1504950"/>
          <a:ext cx="1695450" cy="866775"/>
        </a:xfrm>
        <a:prstGeom prst="roundRect">
          <a:avLst/>
        </a:prstGeom>
        <a:solidFill>
          <a:srgbClr val="0090C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Cronograma Físico Financeiro</a:t>
          </a:r>
        </a:p>
      </xdr:txBody>
    </xdr:sp>
    <xdr:clientData/>
  </xdr:twoCellAnchor>
  <xdr:twoCellAnchor editAs="absolute">
    <xdr:from>
      <xdr:col>10</xdr:col>
      <xdr:colOff>0</xdr:colOff>
      <xdr:row>19</xdr:row>
      <xdr:rowOff>161925</xdr:rowOff>
    </xdr:from>
    <xdr:to>
      <xdr:col>13</xdr:col>
      <xdr:colOff>104775</xdr:colOff>
      <xdr:row>24</xdr:row>
      <xdr:rowOff>85725</xdr:rowOff>
    </xdr:to>
    <xdr:sp>
      <xdr:nvSpPr>
        <xdr:cNvPr id="25" name="Retângulo: Cantos Arredondados 34">
          <a:hlinkClick r:id="rId18"/>
        </xdr:cNvPr>
        <xdr:cNvSpPr>
          <a:spLocks/>
        </xdr:cNvSpPr>
      </xdr:nvSpPr>
      <xdr:spPr>
        <a:xfrm>
          <a:off x="6067425" y="4343400"/>
          <a:ext cx="1695450" cy="876300"/>
        </a:xfrm>
        <a:prstGeom prst="roundRect">
          <a:avLst/>
        </a:prstGeom>
        <a:solidFill>
          <a:srgbClr val="6BC9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Mão de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Obra
Módulos Adicionais</a:t>
          </a:r>
        </a:p>
      </xdr:txBody>
    </xdr:sp>
    <xdr:clientData/>
  </xdr:twoCellAnchor>
  <xdr:twoCellAnchor editAs="absolute">
    <xdr:from>
      <xdr:col>20</xdr:col>
      <xdr:colOff>0</xdr:colOff>
      <xdr:row>20</xdr:row>
      <xdr:rowOff>0</xdr:rowOff>
    </xdr:from>
    <xdr:to>
      <xdr:col>23</xdr:col>
      <xdr:colOff>0</xdr:colOff>
      <xdr:row>25</xdr:row>
      <xdr:rowOff>0</xdr:rowOff>
    </xdr:to>
    <xdr:sp>
      <xdr:nvSpPr>
        <xdr:cNvPr id="26" name="Retângulo: Cantos Arredondados 36">
          <a:hlinkClick r:id="rId19"/>
        </xdr:cNvPr>
        <xdr:cNvSpPr>
          <a:spLocks/>
        </xdr:cNvSpPr>
      </xdr:nvSpPr>
      <xdr:spPr>
        <a:xfrm>
          <a:off x="11525250" y="4371975"/>
          <a:ext cx="1828800" cy="952500"/>
        </a:xfrm>
        <a:prstGeom prst="roundRect">
          <a:avLst/>
        </a:prstGeom>
        <a:solidFill>
          <a:srgbClr val="6AA1B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Planilhas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Auxiliares</a:t>
          </a:r>
        </a:p>
      </xdr:txBody>
    </xdr:sp>
    <xdr:clientData/>
  </xdr:twoCellAnchor>
  <xdr:twoCellAnchor editAs="absolute">
    <xdr:from>
      <xdr:col>0</xdr:col>
      <xdr:colOff>495300</xdr:colOff>
      <xdr:row>1</xdr:row>
      <xdr:rowOff>0</xdr:rowOff>
    </xdr:from>
    <xdr:to>
      <xdr:col>3</xdr:col>
      <xdr:colOff>38100</xdr:colOff>
      <xdr:row>3</xdr:row>
      <xdr:rowOff>0</xdr:rowOff>
    </xdr:to>
    <xdr:pic>
      <xdr:nvPicPr>
        <xdr:cNvPr id="27" name="Imagem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190500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27</xdr:row>
      <xdr:rowOff>104775</xdr:rowOff>
    </xdr:from>
    <xdr:to>
      <xdr:col>17</xdr:col>
      <xdr:colOff>66675</xdr:colOff>
      <xdr:row>31</xdr:row>
      <xdr:rowOff>9525</xdr:rowOff>
    </xdr:to>
    <xdr:grpSp>
      <xdr:nvGrpSpPr>
        <xdr:cNvPr id="28" name="Agrupar 24"/>
        <xdr:cNvGrpSpPr>
          <a:grpSpLocks/>
        </xdr:cNvGrpSpPr>
      </xdr:nvGrpSpPr>
      <xdr:grpSpPr>
        <a:xfrm>
          <a:off x="6648450" y="5791200"/>
          <a:ext cx="3114675" cy="657225"/>
          <a:chOff x="7047131" y="5842907"/>
          <a:chExt cx="3116036" cy="657225"/>
        </a:xfrm>
        <a:solidFill>
          <a:srgbClr val="FFFFFF"/>
        </a:solidFill>
      </xdr:grpSpPr>
      <xdr:grpSp>
        <xdr:nvGrpSpPr>
          <xdr:cNvPr id="29" name="Agrupar 32"/>
          <xdr:cNvGrpSpPr>
            <a:grpSpLocks/>
          </xdr:cNvGrpSpPr>
        </xdr:nvGrpSpPr>
        <xdr:grpSpPr>
          <a:xfrm>
            <a:off x="7084523" y="5973530"/>
            <a:ext cx="3041251" cy="395978"/>
            <a:chOff x="6677025" y="6127500"/>
            <a:chExt cx="3039820" cy="396000"/>
          </a:xfrm>
          <a:solidFill>
            <a:srgbClr val="FFFFFF"/>
          </a:solidFill>
        </xdr:grpSpPr>
        <xdr:pic>
          <xdr:nvPicPr>
            <xdr:cNvPr id="30" name="Imagem 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6677025" y="6127500"/>
              <a:ext cx="1510031" cy="3960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1" name="Imagem 17"/>
            <xdr:cNvPicPr preferRelativeResize="1">
              <a:picLocks noChangeAspect="1"/>
            </xdr:cNvPicPr>
          </xdr:nvPicPr>
          <xdr:blipFill>
            <a:blip r:embed="rId21"/>
            <a:srcRect t="34898" r="61054" b="-7383"/>
            <a:stretch>
              <a:fillRect/>
            </a:stretch>
          </xdr:blipFill>
          <xdr:spPr>
            <a:xfrm>
              <a:off x="8326887" y="6127500"/>
              <a:ext cx="1389958" cy="3960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32" name="Retângulo 19"/>
          <xdr:cNvSpPr>
            <a:spLocks/>
          </xdr:cNvSpPr>
        </xdr:nvSpPr>
        <xdr:spPr>
          <a:xfrm>
            <a:off x="7047131" y="5842907"/>
            <a:ext cx="3116036" cy="657225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695325</xdr:colOff>
      <xdr:row>1</xdr:row>
      <xdr:rowOff>0</xdr:rowOff>
    </xdr:from>
    <xdr:to>
      <xdr:col>14</xdr:col>
      <xdr:colOff>971550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6459200" y="161925"/>
          <a:ext cx="276225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0</xdr:row>
      <xdr:rowOff>95250</xdr:rowOff>
    </xdr:from>
    <xdr:to>
      <xdr:col>1</xdr:col>
      <xdr:colOff>371475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790575</xdr:colOff>
      <xdr:row>1</xdr:row>
      <xdr:rowOff>0</xdr:rowOff>
    </xdr:from>
    <xdr:to>
      <xdr:col>10</xdr:col>
      <xdr:colOff>1066800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4125575" y="161925"/>
          <a:ext cx="276225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0</xdr:row>
      <xdr:rowOff>104775</xdr:rowOff>
    </xdr:from>
    <xdr:to>
      <xdr:col>1</xdr:col>
      <xdr:colOff>19050</xdr:colOff>
      <xdr:row>2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1428750</xdr:colOff>
      <xdr:row>1</xdr:row>
      <xdr:rowOff>19050</xdr:rowOff>
    </xdr:from>
    <xdr:to>
      <xdr:col>5</xdr:col>
      <xdr:colOff>1676400</xdr:colOff>
      <xdr:row>2</xdr:row>
      <xdr:rowOff>152400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896350" y="180975"/>
          <a:ext cx="247650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171450</xdr:colOff>
      <xdr:row>0</xdr:row>
      <xdr:rowOff>123825</xdr:rowOff>
    </xdr:from>
    <xdr:to>
      <xdr:col>1</xdr:col>
      <xdr:colOff>1133475</xdr:colOff>
      <xdr:row>3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38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1762125</xdr:colOff>
      <xdr:row>1</xdr:row>
      <xdr:rowOff>19050</xdr:rowOff>
    </xdr:from>
    <xdr:to>
      <xdr:col>7</xdr:col>
      <xdr:colOff>238125</xdr:colOff>
      <xdr:row>2</xdr:row>
      <xdr:rowOff>152400</xdr:rowOff>
    </xdr:to>
    <xdr:sp>
      <xdr:nvSpPr>
        <xdr:cNvPr id="1" name="Seta: Curva para Cima 4">
          <a:hlinkClick r:id="rId1"/>
        </xdr:cNvPr>
        <xdr:cNvSpPr>
          <a:spLocks noChangeAspect="1"/>
        </xdr:cNvSpPr>
      </xdr:nvSpPr>
      <xdr:spPr>
        <a:xfrm rot="16200000">
          <a:off x="9658350" y="180975"/>
          <a:ext cx="295275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0</xdr:row>
      <xdr:rowOff>66675</xdr:rowOff>
    </xdr:from>
    <xdr:to>
      <xdr:col>1</xdr:col>
      <xdr:colOff>1104900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0</xdr:row>
      <xdr:rowOff>142875</xdr:rowOff>
    </xdr:from>
    <xdr:to>
      <xdr:col>7</xdr:col>
      <xdr:colOff>323850</xdr:colOff>
      <xdr:row>2</xdr:row>
      <xdr:rowOff>114300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9972675" y="142875"/>
          <a:ext cx="285750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0</xdr:row>
      <xdr:rowOff>104775</xdr:rowOff>
    </xdr:from>
    <xdr:to>
      <xdr:col>1</xdr:col>
      <xdr:colOff>1095375</xdr:colOff>
      <xdr:row>2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1009650</xdr:colOff>
      <xdr:row>1</xdr:row>
      <xdr:rowOff>0</xdr:rowOff>
    </xdr:from>
    <xdr:to>
      <xdr:col>7</xdr:col>
      <xdr:colOff>1295400</xdr:colOff>
      <xdr:row>2</xdr:row>
      <xdr:rowOff>123825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801100" y="161925"/>
          <a:ext cx="285750" cy="28575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0</xdr:row>
      <xdr:rowOff>95250</xdr:rowOff>
    </xdr:from>
    <xdr:to>
      <xdr:col>1</xdr:col>
      <xdr:colOff>114300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695325</xdr:colOff>
      <xdr:row>0</xdr:row>
      <xdr:rowOff>133350</xdr:rowOff>
    </xdr:from>
    <xdr:to>
      <xdr:col>9</xdr:col>
      <xdr:colOff>971550</xdr:colOff>
      <xdr:row>2</xdr:row>
      <xdr:rowOff>104775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1010900" y="133350"/>
          <a:ext cx="276225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171450</xdr:colOff>
      <xdr:row>0</xdr:row>
      <xdr:rowOff>133350</xdr:rowOff>
    </xdr:from>
    <xdr:to>
      <xdr:col>1</xdr:col>
      <xdr:colOff>381000</xdr:colOff>
      <xdr:row>3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33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704850</xdr:colOff>
      <xdr:row>0</xdr:row>
      <xdr:rowOff>133350</xdr:rowOff>
    </xdr:from>
    <xdr:to>
      <xdr:col>7</xdr:col>
      <xdr:colOff>962025</xdr:colOff>
      <xdr:row>2</xdr:row>
      <xdr:rowOff>104775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9534525" y="133350"/>
          <a:ext cx="257175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133350</xdr:colOff>
      <xdr:row>0</xdr:row>
      <xdr:rowOff>123825</xdr:rowOff>
    </xdr:from>
    <xdr:to>
      <xdr:col>1</xdr:col>
      <xdr:colOff>57150</xdr:colOff>
      <xdr:row>3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771525</xdr:colOff>
      <xdr:row>1</xdr:row>
      <xdr:rowOff>57150</xdr:rowOff>
    </xdr:from>
    <xdr:to>
      <xdr:col>10</xdr:col>
      <xdr:colOff>1038225</xdr:colOff>
      <xdr:row>3</xdr:row>
      <xdr:rowOff>9525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2734925" y="219075"/>
          <a:ext cx="266700" cy="2762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0</xdr:row>
      <xdr:rowOff>123825</xdr:rowOff>
    </xdr:from>
    <xdr:to>
      <xdr:col>1</xdr:col>
      <xdr:colOff>304800</xdr:colOff>
      <xdr:row>3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2382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1</xdr:row>
      <xdr:rowOff>0</xdr:rowOff>
    </xdr:from>
    <xdr:to>
      <xdr:col>6</xdr:col>
      <xdr:colOff>457200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839200" y="161925"/>
          <a:ext cx="26670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0</xdr:row>
      <xdr:rowOff>104775</xdr:rowOff>
    </xdr:from>
    <xdr:to>
      <xdr:col>0</xdr:col>
      <xdr:colOff>1562100</xdr:colOff>
      <xdr:row>2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371475</xdr:colOff>
      <xdr:row>1</xdr:row>
      <xdr:rowOff>0</xdr:rowOff>
    </xdr:from>
    <xdr:to>
      <xdr:col>8</xdr:col>
      <xdr:colOff>638175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305800" y="161925"/>
          <a:ext cx="26670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133350</xdr:colOff>
      <xdr:row>0</xdr:row>
      <xdr:rowOff>142875</xdr:rowOff>
    </xdr:from>
    <xdr:to>
      <xdr:col>1</xdr:col>
      <xdr:colOff>914400</xdr:colOff>
      <xdr:row>3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428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857250</xdr:colOff>
      <xdr:row>1</xdr:row>
      <xdr:rowOff>28575</xdr:rowOff>
    </xdr:from>
    <xdr:to>
      <xdr:col>9</xdr:col>
      <xdr:colOff>1143000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0839450" y="219075"/>
          <a:ext cx="28575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200025</xdr:colOff>
      <xdr:row>0</xdr:row>
      <xdr:rowOff>142875</xdr:rowOff>
    </xdr:from>
    <xdr:to>
      <xdr:col>0</xdr:col>
      <xdr:colOff>1581150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28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742950</xdr:colOff>
      <xdr:row>0</xdr:row>
      <xdr:rowOff>152400</xdr:rowOff>
    </xdr:from>
    <xdr:to>
      <xdr:col>5</xdr:col>
      <xdr:colOff>1009650</xdr:colOff>
      <xdr:row>2</xdr:row>
      <xdr:rowOff>76200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7858125" y="152400"/>
          <a:ext cx="26670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0</xdr:row>
      <xdr:rowOff>152400</xdr:rowOff>
    </xdr:from>
    <xdr:to>
      <xdr:col>0</xdr:col>
      <xdr:colOff>1571625</xdr:colOff>
      <xdr:row>2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24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762000</xdr:colOff>
      <xdr:row>1</xdr:row>
      <xdr:rowOff>28575</xdr:rowOff>
    </xdr:from>
    <xdr:to>
      <xdr:col>7</xdr:col>
      <xdr:colOff>1028700</xdr:colOff>
      <xdr:row>2</xdr:row>
      <xdr:rowOff>142875</xdr:rowOff>
    </xdr:to>
    <xdr:sp>
      <xdr:nvSpPr>
        <xdr:cNvPr id="1" name="Seta: Curva para Cima 5">
          <a:hlinkClick r:id="rId1"/>
        </xdr:cNvPr>
        <xdr:cNvSpPr>
          <a:spLocks noChangeAspect="1"/>
        </xdr:cNvSpPr>
      </xdr:nvSpPr>
      <xdr:spPr>
        <a:xfrm rot="16200000">
          <a:off x="9782175" y="219075"/>
          <a:ext cx="26670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152400</xdr:colOff>
      <xdr:row>0</xdr:row>
      <xdr:rowOff>152400</xdr:rowOff>
    </xdr:from>
    <xdr:to>
      <xdr:col>0</xdr:col>
      <xdr:colOff>1533525</xdr:colOff>
      <xdr:row>2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24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1247775</xdr:colOff>
      <xdr:row>1</xdr:row>
      <xdr:rowOff>0</xdr:rowOff>
    </xdr:from>
    <xdr:to>
      <xdr:col>7</xdr:col>
      <xdr:colOff>1524000</xdr:colOff>
      <xdr:row>2</xdr:row>
      <xdr:rowOff>123825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0239375" y="190500"/>
          <a:ext cx="276225" cy="3143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0</xdr:row>
      <xdr:rowOff>161925</xdr:rowOff>
    </xdr:from>
    <xdr:to>
      <xdr:col>1</xdr:col>
      <xdr:colOff>276225</xdr:colOff>
      <xdr:row>2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695325</xdr:colOff>
      <xdr:row>1</xdr:row>
      <xdr:rowOff>28575</xdr:rowOff>
    </xdr:from>
    <xdr:to>
      <xdr:col>6</xdr:col>
      <xdr:colOff>971550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477250" y="219075"/>
          <a:ext cx="276225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161925</xdr:colOff>
      <xdr:row>0</xdr:row>
      <xdr:rowOff>142875</xdr:rowOff>
    </xdr:from>
    <xdr:to>
      <xdr:col>0</xdr:col>
      <xdr:colOff>1543050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28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1</xdr:row>
      <xdr:rowOff>28575</xdr:rowOff>
    </xdr:from>
    <xdr:to>
      <xdr:col>9</xdr:col>
      <xdr:colOff>1009650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3487400" y="219075"/>
          <a:ext cx="28575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0</xdr:row>
      <xdr:rowOff>180975</xdr:rowOff>
    </xdr:from>
    <xdr:to>
      <xdr:col>1</xdr:col>
      <xdr:colOff>19050</xdr:colOff>
      <xdr:row>2</xdr:row>
      <xdr:rowOff>180975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809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180975</xdr:colOff>
      <xdr:row>1</xdr:row>
      <xdr:rowOff>28575</xdr:rowOff>
    </xdr:from>
    <xdr:to>
      <xdr:col>4</xdr:col>
      <xdr:colOff>466725</xdr:colOff>
      <xdr:row>2</xdr:row>
      <xdr:rowOff>142875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162925" y="219075"/>
          <a:ext cx="285750" cy="30480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200025</xdr:colOff>
      <xdr:row>0</xdr:row>
      <xdr:rowOff>142875</xdr:rowOff>
    </xdr:from>
    <xdr:to>
      <xdr:col>0</xdr:col>
      <xdr:colOff>1581150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28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228600</xdr:colOff>
      <xdr:row>1</xdr:row>
      <xdr:rowOff>0</xdr:rowOff>
    </xdr:from>
    <xdr:to>
      <xdr:col>8</xdr:col>
      <xdr:colOff>504825</xdr:colOff>
      <xdr:row>2</xdr:row>
      <xdr:rowOff>123825</xdr:rowOff>
    </xdr:to>
    <xdr:sp>
      <xdr:nvSpPr>
        <xdr:cNvPr id="1" name="Seta: Curva para Cima 4">
          <a:hlinkClick r:id="rId1"/>
        </xdr:cNvPr>
        <xdr:cNvSpPr>
          <a:spLocks noChangeAspect="1"/>
        </xdr:cNvSpPr>
      </xdr:nvSpPr>
      <xdr:spPr>
        <a:xfrm rot="16200000">
          <a:off x="10648950" y="190500"/>
          <a:ext cx="276225" cy="3143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219075</xdr:colOff>
      <xdr:row>0</xdr:row>
      <xdr:rowOff>123825</xdr:rowOff>
    </xdr:from>
    <xdr:to>
      <xdr:col>0</xdr:col>
      <xdr:colOff>1590675</xdr:colOff>
      <xdr:row>2</xdr:row>
      <xdr:rowOff>123825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382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200025</xdr:colOff>
      <xdr:row>1</xdr:row>
      <xdr:rowOff>0</xdr:rowOff>
    </xdr:from>
    <xdr:to>
      <xdr:col>12</xdr:col>
      <xdr:colOff>466725</xdr:colOff>
      <xdr:row>2</xdr:row>
      <xdr:rowOff>133350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2392025" y="180975"/>
          <a:ext cx="266700" cy="3143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200025</xdr:colOff>
      <xdr:row>0</xdr:row>
      <xdr:rowOff>142875</xdr:rowOff>
    </xdr:from>
    <xdr:to>
      <xdr:col>1</xdr:col>
      <xdr:colOff>9525</xdr:colOff>
      <xdr:row>2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28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819150</xdr:colOff>
      <xdr:row>1</xdr:row>
      <xdr:rowOff>85725</xdr:rowOff>
    </xdr:from>
    <xdr:to>
      <xdr:col>6</xdr:col>
      <xdr:colOff>1114425</xdr:colOff>
      <xdr:row>3</xdr:row>
      <xdr:rowOff>38100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8267700" y="247650"/>
          <a:ext cx="295275" cy="2762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123825</xdr:colOff>
      <xdr:row>0</xdr:row>
      <xdr:rowOff>133350</xdr:rowOff>
    </xdr:from>
    <xdr:to>
      <xdr:col>1</xdr:col>
      <xdr:colOff>9525</xdr:colOff>
      <xdr:row>3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771525</xdr:colOff>
      <xdr:row>1</xdr:row>
      <xdr:rowOff>0</xdr:rowOff>
    </xdr:from>
    <xdr:to>
      <xdr:col>12</xdr:col>
      <xdr:colOff>1057275</xdr:colOff>
      <xdr:row>2</xdr:row>
      <xdr:rowOff>142875</xdr:rowOff>
    </xdr:to>
    <xdr:sp>
      <xdr:nvSpPr>
        <xdr:cNvPr id="1" name="Seta: Curva para Cima 4">
          <a:hlinkClick r:id="rId1"/>
        </xdr:cNvPr>
        <xdr:cNvSpPr>
          <a:spLocks noChangeAspect="1"/>
        </xdr:cNvSpPr>
      </xdr:nvSpPr>
      <xdr:spPr>
        <a:xfrm rot="16200000">
          <a:off x="14935200" y="161925"/>
          <a:ext cx="285750" cy="304800"/>
        </a:xfrm>
        <a:prstGeom prst="curvedUpArrow">
          <a:avLst>
            <a:gd name="adj1" fmla="val 3953"/>
            <a:gd name="adj2" fmla="val 3849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0</xdr:row>
      <xdr:rowOff>85725</xdr:rowOff>
    </xdr:from>
    <xdr:to>
      <xdr:col>1</xdr:col>
      <xdr:colOff>1190625</xdr:colOff>
      <xdr:row>2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57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16</xdr:row>
      <xdr:rowOff>180975</xdr:rowOff>
    </xdr:from>
    <xdr:to>
      <xdr:col>4</xdr:col>
      <xdr:colOff>76200</xdr:colOff>
      <xdr:row>16</xdr:row>
      <xdr:rowOff>180975</xdr:rowOff>
    </xdr:to>
    <xdr:sp>
      <xdr:nvSpPr>
        <xdr:cNvPr id="1" name="Conector reto 1"/>
        <xdr:cNvSpPr>
          <a:spLocks/>
        </xdr:cNvSpPr>
      </xdr:nvSpPr>
      <xdr:spPr>
        <a:xfrm>
          <a:off x="3952875" y="3314700"/>
          <a:ext cx="2428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17</xdr:row>
      <xdr:rowOff>190500</xdr:rowOff>
    </xdr:from>
    <xdr:to>
      <xdr:col>9</xdr:col>
      <xdr:colOff>0</xdr:colOff>
      <xdr:row>17</xdr:row>
      <xdr:rowOff>190500</xdr:rowOff>
    </xdr:to>
    <xdr:sp>
      <xdr:nvSpPr>
        <xdr:cNvPr id="2" name="Conector reto 3"/>
        <xdr:cNvSpPr>
          <a:spLocks/>
        </xdr:cNvSpPr>
      </xdr:nvSpPr>
      <xdr:spPr>
        <a:xfrm>
          <a:off x="6305550" y="3600450"/>
          <a:ext cx="65341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18</xdr:row>
      <xdr:rowOff>266700</xdr:rowOff>
    </xdr:from>
    <xdr:to>
      <xdr:col>9</xdr:col>
      <xdr:colOff>0</xdr:colOff>
      <xdr:row>18</xdr:row>
      <xdr:rowOff>266700</xdr:rowOff>
    </xdr:to>
    <xdr:sp>
      <xdr:nvSpPr>
        <xdr:cNvPr id="3" name="Conector reto 7"/>
        <xdr:cNvSpPr>
          <a:spLocks/>
        </xdr:cNvSpPr>
      </xdr:nvSpPr>
      <xdr:spPr>
        <a:xfrm>
          <a:off x="6305550" y="3952875"/>
          <a:ext cx="65341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1</xdr:row>
      <xdr:rowOff>57150</xdr:rowOff>
    </xdr:from>
    <xdr:to>
      <xdr:col>9</xdr:col>
      <xdr:colOff>1276350</xdr:colOff>
      <xdr:row>3</xdr:row>
      <xdr:rowOff>9525</xdr:rowOff>
    </xdr:to>
    <xdr:sp>
      <xdr:nvSpPr>
        <xdr:cNvPr id="4" name="Seta: Curva para Cima 6">
          <a:hlinkClick r:id="rId1"/>
        </xdr:cNvPr>
        <xdr:cNvSpPr>
          <a:spLocks noChangeAspect="1"/>
        </xdr:cNvSpPr>
      </xdr:nvSpPr>
      <xdr:spPr>
        <a:xfrm rot="16200000">
          <a:off x="13830300" y="219075"/>
          <a:ext cx="285750" cy="2762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180975</xdr:colOff>
      <xdr:row>0</xdr:row>
      <xdr:rowOff>95250</xdr:rowOff>
    </xdr:from>
    <xdr:to>
      <xdr:col>0</xdr:col>
      <xdr:colOff>1562100</xdr:colOff>
      <xdr:row>2</xdr:row>
      <xdr:rowOff>142875</xdr:rowOff>
    </xdr:to>
    <xdr:pic>
      <xdr:nvPicPr>
        <xdr:cNvPr id="5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0</xdr:colOff>
      <xdr:row>4</xdr:row>
      <xdr:rowOff>0</xdr:rowOff>
    </xdr:to>
    <xdr:sp>
      <xdr:nvSpPr>
        <xdr:cNvPr id="1" name="Seta: Curva para Cima 2">
          <a:hlinkClick r:id="rId1"/>
        </xdr:cNvPr>
        <xdr:cNvSpPr>
          <a:spLocks/>
        </xdr:cNvSpPr>
      </xdr:nvSpPr>
      <xdr:spPr>
        <a:xfrm rot="16200000">
          <a:off x="18659475" y="161925"/>
          <a:ext cx="0" cy="485775"/>
        </a:xfrm>
        <a:prstGeom prst="curvedUpArrow">
          <a:avLst>
            <a:gd name="adj1" fmla="val 16222"/>
            <a:gd name="adj2" fmla="val 41555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16</xdr:col>
      <xdr:colOff>676275</xdr:colOff>
      <xdr:row>1</xdr:row>
      <xdr:rowOff>0</xdr:rowOff>
    </xdr:from>
    <xdr:to>
      <xdr:col>16</xdr:col>
      <xdr:colOff>952500</xdr:colOff>
      <xdr:row>2</xdr:row>
      <xdr:rowOff>123825</xdr:rowOff>
    </xdr:to>
    <xdr:sp>
      <xdr:nvSpPr>
        <xdr:cNvPr id="2" name="Seta: Curva para Cima 4">
          <a:hlinkClick r:id="rId2"/>
        </xdr:cNvPr>
        <xdr:cNvSpPr>
          <a:spLocks noChangeAspect="1"/>
        </xdr:cNvSpPr>
      </xdr:nvSpPr>
      <xdr:spPr>
        <a:xfrm rot="16200000">
          <a:off x="18259425" y="161925"/>
          <a:ext cx="276225" cy="285750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0</xdr:row>
      <xdr:rowOff>114300</xdr:rowOff>
    </xdr:from>
    <xdr:to>
      <xdr:col>1</xdr:col>
      <xdr:colOff>1133475</xdr:colOff>
      <xdr:row>3</xdr:row>
      <xdr:rowOff>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952500</xdr:colOff>
      <xdr:row>1</xdr:row>
      <xdr:rowOff>47625</xdr:rowOff>
    </xdr:from>
    <xdr:to>
      <xdr:col>8</xdr:col>
      <xdr:colOff>1209675</xdr:colOff>
      <xdr:row>3</xdr:row>
      <xdr:rowOff>19050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0763250" y="209550"/>
          <a:ext cx="257175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123825</xdr:colOff>
      <xdr:row>0</xdr:row>
      <xdr:rowOff>85725</xdr:rowOff>
    </xdr:from>
    <xdr:to>
      <xdr:col>1</xdr:col>
      <xdr:colOff>1047750</xdr:colOff>
      <xdr:row>2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695325</xdr:colOff>
      <xdr:row>0</xdr:row>
      <xdr:rowOff>142875</xdr:rowOff>
    </xdr:from>
    <xdr:to>
      <xdr:col>11</xdr:col>
      <xdr:colOff>971550</xdr:colOff>
      <xdr:row>2</xdr:row>
      <xdr:rowOff>114300</xdr:rowOff>
    </xdr:to>
    <xdr:sp>
      <xdr:nvSpPr>
        <xdr:cNvPr id="1" name="Seta: Curva para Cima 5">
          <a:hlinkClick r:id="rId1"/>
        </xdr:cNvPr>
        <xdr:cNvSpPr>
          <a:spLocks noChangeAspect="1"/>
        </xdr:cNvSpPr>
      </xdr:nvSpPr>
      <xdr:spPr>
        <a:xfrm rot="16200000">
          <a:off x="13354050" y="142875"/>
          <a:ext cx="276225" cy="29527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0</xdr:row>
      <xdr:rowOff>95250</xdr:rowOff>
    </xdr:from>
    <xdr:to>
      <xdr:col>1</xdr:col>
      <xdr:colOff>104775</xdr:colOff>
      <xdr:row>2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1028700</xdr:colOff>
      <xdr:row>0</xdr:row>
      <xdr:rowOff>133350</xdr:rowOff>
    </xdr:from>
    <xdr:to>
      <xdr:col>8</xdr:col>
      <xdr:colOff>1295400</xdr:colOff>
      <xdr:row>2</xdr:row>
      <xdr:rowOff>85725</xdr:rowOff>
    </xdr:to>
    <xdr:sp>
      <xdr:nvSpPr>
        <xdr:cNvPr id="1" name="Seta: Curva para Cima 3">
          <a:hlinkClick r:id="rId1"/>
        </xdr:cNvPr>
        <xdr:cNvSpPr>
          <a:spLocks noChangeAspect="1"/>
        </xdr:cNvSpPr>
      </xdr:nvSpPr>
      <xdr:spPr>
        <a:xfrm rot="16200000">
          <a:off x="11544300" y="133350"/>
          <a:ext cx="266700" cy="276225"/>
        </a:xfrm>
        <a:prstGeom prst="curvedUpArrow">
          <a:avLst>
            <a:gd name="adj1" fmla="val 5486"/>
            <a:gd name="adj2" fmla="val 3887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171450</xdr:colOff>
      <xdr:row>0</xdr:row>
      <xdr:rowOff>123825</xdr:rowOff>
    </xdr:from>
    <xdr:to>
      <xdr:col>1</xdr:col>
      <xdr:colOff>1152525</xdr:colOff>
      <xdr:row>3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382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Nova%20pasta\Users\dd0273\AppData\Local\Microsoft\Windows\Temporary%20Internet%20Files\Content.Outlook\WN51BUUL\3&#170;%20Tranche\Proposta%20Final%20Eletrobr&#225;s%2021-07-05%20-%20%20Revisada%20com%20formul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letrobras-my.sharepoint.com/Users\flaviag\AppData\Local\Microsoft\Windows\INetCache\Content.Outlook\QN879XLV\NOVO%20CRONOGRAMA%20PARA%20REGI&#213;ES%20REMOT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letrobras-my.sharepoint.com/Users\flaviag\AppData\Local\Microsoft\Windows\INetCache\Content.Outlook\QN879XLV\PO%20Regi&#245;es%20Remotas_%20MLA%20-%20Revisado%2007-07-2022%20M&#243;dulos%20Adiciona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letrobras-my.sharepoint.com/Users\flaviag\AppData\Local\Microsoft\Windows\INetCache\Content.Outlook\QN879XLV\PO%20BOA%20VISTA%20ENERGIA%20(Novo%20modelo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letrobras-my.sharepoint.com/Users\flaviag\Documents\Eletrobras%20Home%20Office\Revis&#227;o%20Manuais\Revis&#227;o%20Manuais\PO%20Regi&#245;es%20Remotas_%20MLA%20-%20p&#243;s%20reuni&#227;o%20Emerson%20Suz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Nova%20pasta\Users\dd0138\AppData\Local\Microsoft\Windows\Temporary%20Internet%20Files\Content.Outlook\PBJOKIOO\C&#243;pia%20de%20Apresenta&#231;&#227;o_Programas%20de%20Obras_Regi&#245;es%20Remotas%20P&#211;S%20REUNI&#195;O%2016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Users\Flavia\Desktop\Programa%20obras%20%20AM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3&#170;%20Tranche\Proposta%20Final%20Eletrobr&#225;s%2021-07-05%20-%20%20Revisada%20com%20formu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GPTA\PROGRAMAS%20FINANCIADOS%20PELA%20EBR&#193;S\REGI&#213;ES%20REMOTAS\CELPA%20Resex\ANEXO%202%20-%20PLANO%20DE%20OBRAS%2026-10-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4\depto-gpt\GPTA\PROGRAMAS%20FINANCIADOS%20PELA%20EBR&#193;S\REGI&#213;ES%20REMOTAS\AMAZONAS\Vers&#245;es%20anteriores%20canceladas\FINAL\PO_COM%20CUSTOS%20DE%20REFER&#202;NCIA%20ELETROBRAS_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3&#170;%20Tranche\Proposta%20Final%20Eletrobr&#225;s%2021-07-05%20-%20%20Revisada%20com%20formul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lavia\Desktop\Programa%20obras%20%20AM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LuzParaTodos\GPTA\PROGRAMAS%20FINANCIADOS%20PELA%20EBR&#193;S\REGI&#213;ES%20REMOTAS\CELPA%20Tucuru&#237;\vers&#227;o%206%20CELPA\PLANO%20DE%20OBRAS%20-%20TUCURU+&#236;_2_26-0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 pra mono"/>
      <sheetName val="Base 45000"/>
      <sheetName val="grafico"/>
      <sheetName val="materiais"/>
      <sheetName val="Resumo"/>
      <sheetName val="Plan1.1"/>
      <sheetName val="Plan1.2"/>
      <sheetName val="Plan1.3anterior"/>
      <sheetName val="Custos indiretos"/>
      <sheetName val="Plan1.3"/>
      <sheetName val="Cronograma Fisico"/>
      <sheetName val="Cronograma Financeiro"/>
      <sheetName val="2.1 Trifasico 13,8kV XLPE 35mm "/>
      <sheetName val="2.1 Trifásico 36KV XLPE 70mm"/>
      <sheetName val="2.1 Trifasico 13,8kV SUBAQUATIC"/>
      <sheetName val="2.1 Bifasico 13,8kV ISOL 70mm"/>
      <sheetName val="2.1 MRT 13,8kV CU 35mm"/>
      <sheetName val="2.1 Bifasico 13,8kV CU 35mm"/>
      <sheetName val="2.1 Bifasico 34,5kV CU 35mm"/>
      <sheetName val="2.1 Trifasico 13,8kV CU 35mm"/>
      <sheetName val="2.1 Trifasico 34,5kV CU 35mm"/>
      <sheetName val="2.1 Trifasico 13,8kV ISOL 185mm"/>
      <sheetName val="2.1 Trifasico 13,8kV CU 70mm"/>
      <sheetName val="2.1 Trifasico 34,5kV CU 70mm"/>
      <sheetName val="2.1 MRT 34,5kV"/>
      <sheetName val="2.1 MRT 13,8kV"/>
      <sheetName val="2.1 Bifasico 13,8kV"/>
      <sheetName val="2.1 Bifasico 34,5kV"/>
      <sheetName val="2.1 Trifasico 13,8kV"/>
      <sheetName val="2.1 Trifasico 34,5kV"/>
      <sheetName val="2.12 L.P 3F_4_0CAA_36KV"/>
      <sheetName val="2.1 L.P. 3F_4_0CAA_15KV"/>
      <sheetName val="2.1 L.P. 3F_4_0CA_15KV"/>
      <sheetName val="2.1 L.P 3F_1_0CA_15KV"/>
      <sheetName val="2.1 L.P 3F_1_0CAA_15KV"/>
      <sheetName val="2.1 l.P 3F_1_0CAA_36KV"/>
      <sheetName val="2.2 MRT_15kv_10kva"/>
      <sheetName val="2.2 MRT_36kv_10kva"/>
      <sheetName val="2.2 MRT_15kv_15kva"/>
      <sheetName val="2.2 MRT_36kv_15kva"/>
      <sheetName val="2.2 2F_15kv_10kva"/>
      <sheetName val="2.2 2F_36kv_10kva"/>
      <sheetName val="2.2 2F_15kv_15kva"/>
      <sheetName val="2.2 2F_15kv_36kva"/>
      <sheetName val="2.2 2F_15kv_25kva"/>
      <sheetName val="2.2 2F_36kv_25kva"/>
      <sheetName val="2.2 3F_15kv_15kva"/>
      <sheetName val="2.2 3F_36kv_15kva"/>
      <sheetName val="2.2 3F_15kv_30kva"/>
      <sheetName val="2.2 3F_36kv_30kva"/>
      <sheetName val="2.2 3F_15kv_45kva"/>
      <sheetName val="2.2 3F_36kv_45kva"/>
      <sheetName val="2.2a Delta aberto 200A 36kV"/>
      <sheetName val="2.2a Delta aberto 100A 36kV"/>
      <sheetName val="2.2a Delta fechado 200A 36kV"/>
      <sheetName val="2.2a Estrela aterrado 200A 15kV"/>
      <sheetName val="2.2a Estrela aterrado 100A 15kV"/>
      <sheetName val="2.2a Delta Aberto 100A 15 KV OK"/>
      <sheetName val="2.2a Delta Fechado 100A 15kV OK"/>
      <sheetName val="2.2a Delta Aberto 200A 15KV OK "/>
      <sheetName val="2.2a Delta fechado 200A 15kV OK"/>
      <sheetName val="2.2a Delta Aberto 100A 36KV OK"/>
      <sheetName val="2.2a Delta fechado 100A 36kV OK"/>
      <sheetName val="2.2a Delta Aberto 200A 36 KV OK"/>
      <sheetName val="2.2a Delta Fechado 200A 36KV OK"/>
      <sheetName val="2.2a Delta aberto 200A 15kV"/>
      <sheetName val="2.2a Delta aberto 100A 15kV"/>
      <sheetName val="2.2b Religador 3F 15kV OK"/>
      <sheetName val="2.2b Religador 3F 36kV OK"/>
      <sheetName val="2.2c Bco Cap Automático OK"/>
      <sheetName val="2.2c Bco Capacitor Fixo 600kVAr"/>
      <sheetName val="2.2c Bco Capa Fixo 300kVAr OK"/>
      <sheetName val="2.2d Rec. 1F_4_0CAA_15KV(RDR)"/>
      <sheetName val="2.2d Rec. 1F_4_0CAA_36KV(RDR)"/>
      <sheetName val="2.2d Rec. 2F_4_0CAA_15KV(RDR)"/>
      <sheetName val="2.2d Rec. 2F_4_0CAA_36KV(RDR)"/>
      <sheetName val="2.2d CONS. 3F_336,4_CAA_36kv"/>
      <sheetName val="2.2d CONS. 3F_4_0CAA_36KV(RDU)"/>
      <sheetName val="2.2d Linha P.36KV 3F ALnuCA4_0 "/>
      <sheetName val="2.2d CONS. 1F_1_0CAA_15KV(RDR)"/>
      <sheetName val="2.2d Rec. 1F_1_0CAA_36KV(RDR)"/>
      <sheetName val="2.2d Rec. 2F_1_0CAA_15KV(RDR)"/>
      <sheetName val="2.2d Rec. 2F_1_0CAA_36KV(RDR)"/>
      <sheetName val="2.2d Rec. 3F_4_0CAA_15KV(RDR)"/>
      <sheetName val="2.2d Rec. 3F_4_0CAA_35KV(RDR)"/>
      <sheetName val="2.2d Rec. 3F_1_0CAA_15KV(RDR)"/>
      <sheetName val="2.2d Rec. 3F_1_0CAA_36KV(RDR)"/>
      <sheetName val="2.2e Adição Fase 1F P 2F_15KV"/>
      <sheetName val="2.2e Adição Fase 1F P_2F_36KV"/>
      <sheetName val="2.2e Adição Fase 1F P_3F_15KV"/>
      <sheetName val="2.2e Adição Fase 1F P_3F_36KV"/>
      <sheetName val="2.2e Adição Fase 2F P_3F_36KV"/>
      <sheetName val="2.2e Adição Fase 2F P_3F_15KV"/>
      <sheetName val="2.3 Monofásico"/>
      <sheetName val="2.3 Bifásico"/>
      <sheetName val="2.3 Trifásico"/>
      <sheetName val="2.3A Conj Monofásico 1F_BT"/>
      <sheetName val="2.3A Conj Bifásico_BT"/>
      <sheetName val="2.3A Conj Trifásico_BT"/>
      <sheetName val="Plan2.4 5e7M_1F"/>
      <sheetName val="Plan2.4 7M_1F"/>
      <sheetName val="Plan2.4 2F"/>
      <sheetName val="Plan2.4 3F"/>
      <sheetName val="2.5 Inst. interna"/>
      <sheetName val="8.1SE ITABELA 34,5 Reforço"/>
      <sheetName val="8.5 SE ITABELA 34,5 kv Reforço"/>
      <sheetName val="8.1 SE Itabela 34,5kv"/>
      <sheetName val="8.5 SE Itabela 34,5kv"/>
      <sheetName val="8.1 SE Andaraí 34,5kv"/>
      <sheetName val="8.5 SE Andaraí 34,5kv"/>
      <sheetName val="8.1 SE Feira II 34,5kv"/>
      <sheetName val="8.5 SE Feira II 34,5kv"/>
      <sheetName val="8.1 SE Boquira 34,5kv"/>
      <sheetName val="8.5 SE Boquira 34,5kv"/>
      <sheetName val="8.1 2(duas) SE Patagônia 13,8kv"/>
      <sheetName val="8.5 2(duas) SE Patagônia 13,8kv"/>
      <sheetName val="8.1 SE ANGUERA "/>
      <sheetName val="8.5 SE ANGUERA "/>
      <sheetName val="8.1 SE Amélia Rodrigues 13kv"/>
      <sheetName val="8.5 SE Amélia Rodrigues 13kv"/>
      <sheetName val="8.1 SE GURATINGA"/>
      <sheetName val="8.5 SE GUARATINGA"/>
      <sheetName val="8.1 SE MACAÚBAS"/>
      <sheetName val="8.5 SE MACAÚBAS"/>
      <sheetName val="8.1 SE URUÇUCA"/>
      <sheetName val="8.5 SE URUÇUCA"/>
      <sheetName val="8.1 SE CÂNDIDO SALES"/>
      <sheetName val="8.5 SE CÂNDIDO SALES"/>
      <sheetName val="8.1 SE LAGOA DO MORRO"/>
      <sheetName val="8.5 SE LAGOA DO MORRO"/>
      <sheetName val="8.1 SE ITACARÉ"/>
      <sheetName val="8.5 SE ITACARÉ"/>
      <sheetName val="8.1 SE CEPLAC"/>
      <sheetName val="8.5 SE CEPLAC"/>
      <sheetName val="8.1 SE BUERAREMA"/>
      <sheetName val="8.5 SE BUERAREMA"/>
      <sheetName val="8.1 SE SANTANA"/>
      <sheetName val="8.5 SE SANTANA"/>
      <sheetName val="8.1 SE SEABRA"/>
      <sheetName val="8.5 SE SEABRA"/>
      <sheetName val="8.1- SE LAGOA DO DIONISIO"/>
      <sheetName val="8.5 - SE LAGOA DE DIONISIO"/>
      <sheetName val="8.1- SE CANABRAVA"/>
      <sheetName val="8.5 SE - CANABRAVA"/>
      <sheetName val="8.1- SE PINARÉ"/>
      <sheetName val="8.5 - SE PINARÉ"/>
      <sheetName val="8.1 PARAMIRIM"/>
      <sheetName val="8.5 PARAMIRIM"/>
      <sheetName val="8.1 URANDÍ"/>
      <sheetName val="8.5 URANDÍ"/>
      <sheetName val="8.1 RIO DO ANTÔNIO"/>
      <sheetName val="8.5 RIO DO ANTÔNIO"/>
      <sheetName val="8.1 GANDÚ"/>
      <sheetName val="8.5 GANDU"/>
      <sheetName val="8.1 IPIAÚ"/>
      <sheetName val="8.5 IPIAÚ"/>
      <sheetName val="8.1 POÇÕES"/>
      <sheetName val="8.5 POÇÕES"/>
      <sheetName val="8.1 IBIPEBA"/>
      <sheetName val="8.5 IBIPEBA"/>
      <sheetName val="8.1 CONDE"/>
      <sheetName val="8.5 CONDE"/>
      <sheetName val="8.1 C. DANTAS"/>
      <sheetName val="8.5 C. DANTAS"/>
      <sheetName val="8.1 ENTRE RIOS"/>
      <sheetName val="8.5 ENTRE RIOS"/>
      <sheetName val="8.1 ESPLANADA"/>
      <sheetName val="8.5 ESPLANADA"/>
      <sheetName val="8.1 ITMARAJÚ"/>
      <sheetName val="8.5 ITAMARAJÚ"/>
      <sheetName val="8.1 BRUMADO"/>
      <sheetName val="8.5 BRUMADO"/>
      <sheetName val="8.1 SE CARRANCA"/>
      <sheetName val="8.5 SE CARRANCA"/>
      <sheetName val="8.1 BOQUIRA"/>
      <sheetName val="8.5 BOQUIRA"/>
      <sheetName val="8.1 FEIRA II"/>
      <sheetName val="8.5 FEIRA II"/>
    </sheetNames>
    <sheetDataSet>
      <sheetData sheetId="5">
        <row r="11">
          <cell r="C11" t="str">
            <v>COELBA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ERIAL-OBRA CIVIL"/>
      <sheetName val="MOT OBRA CIVIL"/>
      <sheetName val="MINIRREDE"/>
      <sheetName val="KIT SIGIFI 45 (REFEITORIO)"/>
      <sheetName val="CRONOGRAMA FÍSICO-FINANCEIR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 do Programa"/>
      <sheetName val="Resumo Financeiro"/>
      <sheetName val="Resumo do Programa"/>
      <sheetName val="Totalização"/>
      <sheetName val="Cronograma Físico Financeiro"/>
      <sheetName val="Dados das Comunidades"/>
      <sheetName val="Dados Rede BT"/>
      <sheetName val="Material-Geração"/>
      <sheetName val="MOT-Módulos Adicionais"/>
      <sheetName val="Material-Obra Civil"/>
      <sheetName val="MOT-Geração"/>
      <sheetName val="MOT-Obra Civil"/>
      <sheetName val="Transp-Carga"/>
      <sheetName val="Transp-Pessoal-Geração"/>
      <sheetName val="Transp-Pessoal-Obra Civil"/>
      <sheetName val="Rede Secundária"/>
      <sheetName val="Padrão de Entrada"/>
      <sheetName val="Kit de Instalação"/>
      <sheetName val="SCD"/>
      <sheetName val="Especificações"/>
      <sheetName val="Memorial Descritivo"/>
      <sheetName val="Aux-Transp Carga"/>
      <sheetName val="Aux-Transp Carga (FG)"/>
      <sheetName val="Aux-Transp Pessoal"/>
      <sheetName val="Aux-Transp Pessoal FG"/>
      <sheetName val="Aux-Cotações"/>
      <sheetName val="Aux-Dimensionamento"/>
      <sheetName val="Aux-Obra Civi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FINANCEIRO"/>
      <sheetName val="RESUMO DO PROGRAMA"/>
      <sheetName val="TOTALIZAÇÃO"/>
      <sheetName val="DADOS DA COMUNIDADE"/>
      <sheetName val="DADOS DAS UCs"/>
      <sheetName val="Valor moedas"/>
      <sheetName val="MATERIAL-GERAÇÃO"/>
      <sheetName val="MATERIAL-OBRA CIVIL"/>
      <sheetName val="MATERIAL-REDE PADRÃO E KIT"/>
      <sheetName val="MOT GERAÇÃO"/>
      <sheetName val="MOT OBRA CIVIL"/>
      <sheetName val="MOT MINIRREDE"/>
      <sheetName val="TRANSPORTE DE CARGA"/>
      <sheetName val="TRANSP PESSOAL-Geração"/>
      <sheetName val="TRANSP PESSOAL-Obra Civil "/>
      <sheetName val="DISPONIBILIDADE"/>
      <sheetName val="BT MON SECUND 120 MM"/>
      <sheetName val="BT MON SECUND 95 MM"/>
      <sheetName val="BT MON SECUND 70 MM"/>
      <sheetName val="BT MON SECUND 50 MM"/>
      <sheetName val="BT MON SECUND 35 MM"/>
      <sheetName val="PADRÃO DE ENTRADA "/>
      <sheetName val="KIT"/>
      <sheetName val="SCD"/>
      <sheetName val="ESPECIFICAÇÃO EQUIPAMENTOS"/>
      <sheetName val="CRONOGRAMA FÍSICO"/>
      <sheetName val="DIMENSIONAMENTO MIGDI"/>
      <sheetName val="DIMENSIONAMENTO SIGFI"/>
      <sheetName val="Plan3"/>
      <sheetName val="Memorial Descritiv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nu do Programa"/>
      <sheetName val="Resumo Financeiro"/>
      <sheetName val="Resumo do Programa"/>
      <sheetName val="Totalização"/>
      <sheetName val="Cronograma Físico Financeiro"/>
      <sheetName val="Dados das Comunidades"/>
      <sheetName val="Dados da Rede BT"/>
      <sheetName val="Material-Geração"/>
      <sheetName val="Material-Obra Civil"/>
      <sheetName val="MOT-Geração"/>
      <sheetName val="MOT-Obra Civil"/>
      <sheetName val="Transp-Carga"/>
      <sheetName val="Transp-Pessoal-Geração"/>
      <sheetName val="Transp-Pessoal-Obra Civil"/>
      <sheetName val="Rede BT"/>
      <sheetName val="Padrão de Entrada"/>
      <sheetName val="Kit de Instalação"/>
      <sheetName val="MOT-Módulos Adicionais"/>
      <sheetName val="SCD"/>
      <sheetName val="Aux-Dimensionamento"/>
      <sheetName val="Aux-Transp Carga"/>
      <sheetName val="Aux-Transp Pessoal"/>
      <sheetName val="Aux-Acessórios"/>
      <sheetName val="Aux-Mat Obra Civil"/>
      <sheetName val="Aux-Cotaçõ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-GERAÇÃO"/>
      <sheetName val="Memorial Descritivo"/>
      <sheetName val="ESPECIFICAÇÃO EQUIPAMENTOS"/>
      <sheetName val="DADOS DAS UCs mod"/>
      <sheetName val="RESUMO"/>
      <sheetName val="RESUMO FINANCEIRO"/>
      <sheetName val="DADOS DA COMUNIDADE mod"/>
      <sheetName val="MATERIAL-OBRA CIVIL"/>
      <sheetName val="TRANSPORTE DE CARGA"/>
      <sheetName val="MOT GERAÇÃO"/>
      <sheetName val="MOT OBRA CIVIL"/>
      <sheetName val="TRANSPORTE DE PESSOAL"/>
      <sheetName val="MINIRREDE"/>
      <sheetName val="INVEST TOTAL"/>
      <sheetName val="CRONOGRAMA FÍSICO"/>
      <sheetName val="PADRÃO DE ENTRADA "/>
      <sheetName val="KIT"/>
      <sheetName val="MATERIAL-MIN PADRÃO E KIT TP"/>
      <sheetName val="BT BIF SECUND 16 MM"/>
      <sheetName val="BT BIF SECUND 35 MM"/>
      <sheetName val="BT BIF SECUND 50 MM"/>
      <sheetName val="BT BIF SECUND 70 MM"/>
      <sheetName val="BT TRIF SECUND 35 MM"/>
      <sheetName val="BT TRIF SECUND 70 MM"/>
      <sheetName val="BT TRIF SECUND 120 M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 DE PESSOAL-MIGDIs"/>
      <sheetName val="TRANSPORTE DE PESSOAL-SIGFI"/>
      <sheetName val="Memorial Descritivo"/>
      <sheetName val="RESUMO"/>
      <sheetName val="RESUMO FINANCEIRO"/>
      <sheetName val="DADOS DA COMUNIDADE"/>
      <sheetName val="DADOS DAS UCs"/>
      <sheetName val="ESPECIFICAÇÃO EQUIPAMENTOS"/>
      <sheetName val="MATERIAL-GERAÇÃO"/>
      <sheetName val="MATERIAL-MINIRREDE PADRÃO E KIT"/>
      <sheetName val="MATERIAL-OBRA CIVIL"/>
      <sheetName val="TRANSPORTE DE CARGA"/>
      <sheetName val="MOT GERAÇÃO"/>
      <sheetName val="MOT OBRA CIVIL"/>
      <sheetName val="MINIRREDE"/>
      <sheetName val="PADRÃO DE ENTRADA "/>
      <sheetName val="KIT"/>
      <sheetName val="INVEST TOTAL"/>
      <sheetName val="CRONOGRAMA FÍSI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 pra mono"/>
      <sheetName val="Base 45000"/>
      <sheetName val="grafico"/>
      <sheetName val="materiais"/>
      <sheetName val="Resumo"/>
      <sheetName val="Plan1.1"/>
      <sheetName val="Plan1.2"/>
      <sheetName val="Plan1.3anterior"/>
      <sheetName val="Custos indiretos"/>
      <sheetName val="Plan1.3"/>
      <sheetName val="Cronograma Fisico"/>
      <sheetName val="Cronograma Financeiro"/>
      <sheetName val="2.1 Trifasico 13,8kV XLPE 35mm "/>
      <sheetName val="2.1 Trifásico 36KV XLPE 70mm"/>
      <sheetName val="2.1 Trifasico 13,8kV SUBAQUATIC"/>
      <sheetName val="2.1 Bifasico 13,8kV ISOL 70mm"/>
      <sheetName val="2.1 MRT 13,8kV CU 35mm"/>
      <sheetName val="2.1 Bifasico 13,8kV CU 35mm"/>
      <sheetName val="2.1 Bifasico 34,5kV CU 35mm"/>
      <sheetName val="2.1 Trifasico 13,8kV CU 35mm"/>
      <sheetName val="2.1 Trifasico 34,5kV CU 35mm"/>
      <sheetName val="2.1 Trifasico 13,8kV ISOL 185mm"/>
      <sheetName val="2.1 Trifasico 13,8kV CU 70mm"/>
      <sheetName val="2.1 Trifasico 34,5kV CU 70mm"/>
      <sheetName val="2.1 MRT 34,5kV"/>
      <sheetName val="2.1 MRT 13,8kV"/>
      <sheetName val="2.1 Bifasico 13,8kV"/>
      <sheetName val="2.1 Bifasico 34,5kV"/>
      <sheetName val="2.1 Trifasico 13,8kV"/>
      <sheetName val="2.1 Trifasico 34,5kV"/>
      <sheetName val="2.12 L.P 3F_4_0CAA_36KV"/>
      <sheetName val="2.1 L.P. 3F_4_0CAA_15KV"/>
      <sheetName val="2.1 L.P. 3F_4_0CA_15KV"/>
      <sheetName val="2.1 L.P 3F_1_0CA_15KV"/>
      <sheetName val="2.1 L.P 3F_1_0CAA_15KV"/>
      <sheetName val="2.1 l.P 3F_1_0CAA_36KV"/>
      <sheetName val="2.2 MRT_15kv_10kva"/>
      <sheetName val="2.2 MRT_36kv_10kva"/>
      <sheetName val="2.2 MRT_15kv_15kva"/>
      <sheetName val="2.2 MRT_36kv_15kva"/>
      <sheetName val="2.2 2F_15kv_10kva"/>
      <sheetName val="2.2 2F_36kv_10kva"/>
      <sheetName val="2.2 2F_15kv_15kva"/>
      <sheetName val="2.2 2F_15kv_36kva"/>
      <sheetName val="2.2 2F_15kv_25kva"/>
      <sheetName val="2.2 2F_36kv_25kva"/>
      <sheetName val="2.2 3F_15kv_15kva"/>
      <sheetName val="2.2 3F_36kv_15kva"/>
      <sheetName val="2.2 3F_15kv_30kva"/>
      <sheetName val="2.2 3F_36kv_30kva"/>
      <sheetName val="2.2 3F_15kv_45kva"/>
      <sheetName val="2.2 3F_36kv_45kva"/>
      <sheetName val="2.2a Delta aberto 200A 36kV"/>
      <sheetName val="2.2a Delta aberto 100A 36kV"/>
      <sheetName val="2.2a Delta fechado 200A 36kV"/>
      <sheetName val="2.2a Estrela aterrado 200A 15kV"/>
      <sheetName val="2.2a Estrela aterrado 100A 15kV"/>
      <sheetName val="2.2a Delta Aberto 100A 15 KV OK"/>
      <sheetName val="2.2a Delta Fechado 100A 15kV OK"/>
      <sheetName val="2.2a Delta Aberto 200A 15KV OK "/>
      <sheetName val="2.2a Delta fechado 200A 15kV OK"/>
      <sheetName val="2.2a Delta Aberto 100A 36KV OK"/>
      <sheetName val="2.2a Delta fechado 100A 36kV OK"/>
      <sheetName val="2.2a Delta Aberto 200A 36 KV OK"/>
      <sheetName val="2.2a Delta Fechado 200A 36KV OK"/>
      <sheetName val="2.2a Delta aberto 200A 15kV"/>
      <sheetName val="2.2a Delta aberto 100A 15kV"/>
      <sheetName val="2.2b Religador 3F 15kV OK"/>
      <sheetName val="2.2b Religador 3F 36kV OK"/>
      <sheetName val="2.2c Bco Cap Automático OK"/>
      <sheetName val="2.2c Bco Capacitor Fixo 600kVAr"/>
      <sheetName val="2.2c Bco Capa Fixo 300kVAr OK"/>
      <sheetName val="2.2d Rec. 1F_4_0CAA_15KV(RDR)"/>
      <sheetName val="2.2d Rec. 1F_4_0CAA_36KV(RDR)"/>
      <sheetName val="2.2d Rec. 2F_4_0CAA_15KV(RDR)"/>
      <sheetName val="2.2d Rec. 2F_4_0CAA_36KV(RDR)"/>
      <sheetName val="2.2d CONS. 3F_336,4_CAA_36kv"/>
      <sheetName val="2.2d CONS. 3F_4_0CAA_36KV(RDU)"/>
      <sheetName val="2.2d Linha P.36KV 3F ALnuCA4_0 "/>
      <sheetName val="2.2d CONS. 1F_1_0CAA_15KV(RDR)"/>
      <sheetName val="2.2d Rec. 1F_1_0CAA_36KV(RDR)"/>
      <sheetName val="2.2d Rec. 2F_1_0CAA_15KV(RDR)"/>
      <sheetName val="2.2d Rec. 2F_1_0CAA_36KV(RDR)"/>
      <sheetName val="2.2d Rec. 3F_4_0CAA_15KV(RDR)"/>
      <sheetName val="2.2d Rec. 3F_4_0CAA_35KV(RDR)"/>
      <sheetName val="2.2d Rec. 3F_1_0CAA_15KV(RDR)"/>
      <sheetName val="2.2d Rec. 3F_1_0CAA_36KV(RDR)"/>
      <sheetName val="2.2e Adição Fase 1F P 2F_15KV"/>
      <sheetName val="2.2e Adição Fase 1F P_2F_36KV"/>
      <sheetName val="2.2e Adição Fase 1F P_3F_15KV"/>
      <sheetName val="2.2e Adição Fase 1F P_3F_36KV"/>
      <sheetName val="2.2e Adição Fase 2F P_3F_36KV"/>
      <sheetName val="2.2e Adição Fase 2F P_3F_15KV"/>
      <sheetName val="2.3 Monofásico"/>
      <sheetName val="2.3 Bifásico"/>
      <sheetName val="2.3 Trifásico"/>
      <sheetName val="2.3A Conj Monofásico 1F_BT"/>
      <sheetName val="2.3A Conj Bifásico_BT"/>
      <sheetName val="2.3A Conj Trifásico_BT"/>
      <sheetName val="Plan2.4 5e7M_1F"/>
      <sheetName val="Plan2.4 7M_1F"/>
      <sheetName val="Plan2.4 2F"/>
      <sheetName val="Plan2.4 3F"/>
      <sheetName val="2.5 Inst. interna"/>
      <sheetName val="8.1SE ITABELA 34,5 Reforço"/>
      <sheetName val="8.5 SE ITABELA 34,5 kv Reforço"/>
      <sheetName val="8.1 SE Itabela 34,5kv"/>
      <sheetName val="8.5 SE Itabela 34,5kv"/>
      <sheetName val="8.1 SE Andaraí 34,5kv"/>
      <sheetName val="8.5 SE Andaraí 34,5kv"/>
      <sheetName val="8.1 SE Feira II 34,5kv"/>
      <sheetName val="8.5 SE Feira II 34,5kv"/>
      <sheetName val="8.1 SE Boquira 34,5kv"/>
      <sheetName val="8.5 SE Boquira 34,5kv"/>
      <sheetName val="8.1 2(duas) SE Patagônia 13,8kv"/>
      <sheetName val="8.5 2(duas) SE Patagônia 13,8kv"/>
      <sheetName val="8.1 SE ANGUERA "/>
      <sheetName val="8.5 SE ANGUERA "/>
      <sheetName val="8.1 SE Amélia Rodrigues 13kv"/>
      <sheetName val="8.5 SE Amélia Rodrigues 13kv"/>
      <sheetName val="8.1 SE GURATINGA"/>
      <sheetName val="8.5 SE GUARATINGA"/>
      <sheetName val="8.1 SE MACAÚBAS"/>
      <sheetName val="8.5 SE MACAÚBAS"/>
      <sheetName val="8.1 SE URUÇUCA"/>
      <sheetName val="8.5 SE URUÇUCA"/>
      <sheetName val="8.1 SE CÂNDIDO SALES"/>
      <sheetName val="8.5 SE CÂNDIDO SALES"/>
      <sheetName val="8.1 SE LAGOA DO MORRO"/>
      <sheetName val="8.5 SE LAGOA DO MORRO"/>
      <sheetName val="8.1 SE ITACARÉ"/>
      <sheetName val="8.5 SE ITACARÉ"/>
      <sheetName val="8.1 SE CEPLAC"/>
      <sheetName val="8.5 SE CEPLAC"/>
      <sheetName val="8.1 SE BUERAREMA"/>
      <sheetName val="8.5 SE BUERAREMA"/>
      <sheetName val="8.1 SE SANTANA"/>
      <sheetName val="8.5 SE SANTANA"/>
      <sheetName val="8.1 SE SEABRA"/>
      <sheetName val="8.5 SE SEABRA"/>
      <sheetName val="8.1- SE LAGOA DO DIONISIO"/>
      <sheetName val="8.5 - SE LAGOA DE DIONISIO"/>
      <sheetName val="8.1- SE CANABRAVA"/>
      <sheetName val="8.5 SE - CANABRAVA"/>
      <sheetName val="8.1- SE PINARÉ"/>
      <sheetName val="8.5 - SE PINARÉ"/>
      <sheetName val="8.1 PARAMIRIM"/>
      <sheetName val="8.5 PARAMIRIM"/>
      <sheetName val="8.1 URANDÍ"/>
      <sheetName val="8.5 URANDÍ"/>
      <sheetName val="8.1 RIO DO ANTÔNIO"/>
      <sheetName val="8.5 RIO DO ANTÔNIO"/>
      <sheetName val="8.1 GANDÚ"/>
      <sheetName val="8.5 GANDU"/>
      <sheetName val="8.1 IPIAÚ"/>
      <sheetName val="8.5 IPIAÚ"/>
      <sheetName val="8.1 POÇÕES"/>
      <sheetName val="8.5 POÇÕES"/>
      <sheetName val="8.1 IBIPEBA"/>
      <sheetName val="8.5 IBIPEBA"/>
      <sheetName val="8.1 CONDE"/>
      <sheetName val="8.5 CONDE"/>
      <sheetName val="8.1 C. DANTAS"/>
      <sheetName val="8.5 C. DANTAS"/>
      <sheetName val="8.1 ENTRE RIOS"/>
      <sheetName val="8.5 ENTRE RIOS"/>
      <sheetName val="8.1 ESPLANADA"/>
      <sheetName val="8.5 ESPLANADA"/>
      <sheetName val="8.1 ITMARAJÚ"/>
      <sheetName val="8.5 ITAMARAJÚ"/>
      <sheetName val="8.1 BRUMADO"/>
      <sheetName val="8.5 BRUMADO"/>
      <sheetName val="8.1 SE CARRANCA"/>
      <sheetName val="8.5 SE CARRANCA"/>
      <sheetName val="8.1 BOQUIRA"/>
      <sheetName val="8.5 BOQUIRA"/>
      <sheetName val="8.1 FEIRA II"/>
      <sheetName val="8.5 FEIRA II"/>
    </sheetNames>
    <sheetDataSet>
      <sheetData sheetId="5">
        <row r="11">
          <cell r="C11" t="str">
            <v>COELBA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MORIAL DESCRITIVO"/>
      <sheetName val="DADOS DA COMUNIDADE"/>
      <sheetName val="DADOS DAS UCs Individuais"/>
      <sheetName val="DADOS DAS UCs Coletivas"/>
      <sheetName val="ESPECIFICAÇÃO EQUIPAMENTOS"/>
      <sheetName val="TOTALIZAÇÃO CELPA"/>
      <sheetName val="RESUMO FINANCEIRO"/>
      <sheetName val="RESUMO"/>
      <sheetName val="INVEST TOTAL"/>
      <sheetName val="MAT-GERAÇÃO"/>
      <sheetName val="MATERIAL-OBRA CIVIL"/>
      <sheetName val="MOT-GERAÇÃO"/>
      <sheetName val="TRANSP-CARGA"/>
      <sheetName val="MOT OBRA CIVIL"/>
      <sheetName val="TRANSP-PESSOAL"/>
      <sheetName val="MINIRREDE"/>
      <sheetName val="MAT-PADRÃO E KIT"/>
      <sheetName val="PADRÃO DE ENTRADA "/>
      <sheetName val="KIT SIGFI 45 (RES)"/>
      <sheetName val="KIT SIGIFI 45 (IGR)"/>
      <sheetName val="KIT SIGIFI 45 (SL)"/>
      <sheetName val="KIT SIGIFI 90 (ESC-BAS)"/>
      <sheetName val="KIT SIGIFI 180 (PS)"/>
      <sheetName val="KIT SIGIFI 180 (ESC-POL)"/>
      <sheetName val="CRONOGRAMA FÍSICO"/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ÁLCULO DE GLOSA"/>
      <sheetName val="REFERÊNCIAS"/>
      <sheetName val="RESUMO FINANCEIRO APROVADO"/>
      <sheetName val="RESUMO DO PROGRAMA APROVADO"/>
      <sheetName val="TOTALIZAÇÃO APROVADO"/>
      <sheetName val="MATERIAL-REDE PADRÃO E KIT"/>
      <sheetName val="RESUMO FINANCEIRO ELETROBRAS"/>
      <sheetName val="TOTALIZAÇÃO ELETROBRAS"/>
      <sheetName val="RESUMO DO PROGRAMA ELETROBRAS"/>
      <sheetName val="FI"/>
      <sheetName val="TOTALIZAÇÃO AMAZONAS"/>
      <sheetName val="DADOS DA COMUNIDADE"/>
      <sheetName val="DADOS DAS UCs"/>
      <sheetName val="MATERIAL-GERAÇÃO"/>
      <sheetName val="MATERIAL-OBRA CIVIL"/>
      <sheetName val="MOT GERAÇÃO"/>
      <sheetName val="MOT OBRA CIVIL"/>
      <sheetName val="TRANSPORTE ELETROBRAS"/>
      <sheetName val="REF-MAT OBRA CIVIL"/>
      <sheetName val="MOT MINIRREDE"/>
      <sheetName val="TRANSPORTE DE CARGA"/>
      <sheetName val="TRANSP PESSOAL-Geração"/>
      <sheetName val="TRANSP PESSOAL-Obra Civil "/>
      <sheetName val="DISPONIBILIDADE"/>
      <sheetName val="BT MON SECUND 120 MM"/>
      <sheetName val="BT MON SECUND 95 MM"/>
      <sheetName val="BT MON SECUND 70 MM"/>
      <sheetName val="BT MON SECUND 50 MM"/>
      <sheetName val="BT MON SECUND 35 MM"/>
      <sheetName val="PADRÃO DE ENTRADA "/>
      <sheetName val="KIT"/>
      <sheetName val="SCD"/>
      <sheetName val="ESPECIFICAÇÃO EQUIPAMENTOS"/>
      <sheetName val="CRONOGRAMA FÍSICO"/>
      <sheetName val="DIMENSIONAMENTO MIGDI"/>
      <sheetName val="DIMENSIONAMENTO SIGFI"/>
      <sheetName val="Plan3"/>
      <sheetName val="Memorial Descritivo"/>
      <sheetName val="TRANSPORTE"/>
      <sheetName val="Plan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 pra mono"/>
      <sheetName val="Base 45000"/>
      <sheetName val="grafico"/>
      <sheetName val="materiais"/>
      <sheetName val="Resumo"/>
      <sheetName val="Plan1.1"/>
      <sheetName val="Plan1.2"/>
      <sheetName val="Plan1.3anterior"/>
      <sheetName val="Custos indiretos"/>
      <sheetName val="Plan1.3"/>
      <sheetName val="Cronograma Fisico"/>
      <sheetName val="Cronograma Financeiro"/>
      <sheetName val="2.1 Trifasico 13,8kV XLPE 35mm "/>
      <sheetName val="2.1 Trifásico 36KV XLPE 70mm"/>
      <sheetName val="2.1 Trifasico 13,8kV SUBAQUATIC"/>
      <sheetName val="2.1 Bifasico 13,8kV ISOL 70mm"/>
      <sheetName val="2.1 MRT 13,8kV CU 35mm"/>
      <sheetName val="2.1 Bifasico 13,8kV CU 35mm"/>
      <sheetName val="2.1 Bifasico 34,5kV CU 35mm"/>
      <sheetName val="2.1 Trifasico 13,8kV CU 35mm"/>
      <sheetName val="2.1 Trifasico 34,5kV CU 35mm"/>
      <sheetName val="2.1 Trifasico 13,8kV ISOL 185mm"/>
      <sheetName val="2.1 Trifasico 13,8kV CU 70mm"/>
      <sheetName val="2.1 Trifasico 34,5kV CU 70mm"/>
      <sheetName val="2.1 MRT 34,5kV"/>
      <sheetName val="2.1 MRT 13,8kV"/>
      <sheetName val="2.1 Bifasico 13,8kV"/>
      <sheetName val="2.1 Bifasico 34,5kV"/>
      <sheetName val="2.1 Trifasico 13,8kV"/>
      <sheetName val="2.1 Trifasico 34,5kV"/>
      <sheetName val="2.12 L.P 3F_4_0CAA_36KV"/>
      <sheetName val="2.1 L.P. 3F_4_0CAA_15KV"/>
      <sheetName val="2.1 L.P. 3F_4_0CA_15KV"/>
      <sheetName val="2.1 L.P 3F_1_0CA_15KV"/>
      <sheetName val="2.1 L.P 3F_1_0CAA_15KV"/>
      <sheetName val="2.1 l.P 3F_1_0CAA_36KV"/>
      <sheetName val="2.2 MRT_15kv_10kva"/>
      <sheetName val="2.2 MRT_36kv_10kva"/>
      <sheetName val="2.2 MRT_15kv_15kva"/>
      <sheetName val="2.2 MRT_36kv_15kva"/>
      <sheetName val="2.2 2F_15kv_10kva"/>
      <sheetName val="2.2 2F_36kv_10kva"/>
      <sheetName val="2.2 2F_15kv_15kva"/>
      <sheetName val="2.2 2F_15kv_36kva"/>
      <sheetName val="2.2 2F_15kv_25kva"/>
      <sheetName val="2.2 2F_36kv_25kva"/>
      <sheetName val="2.2 3F_15kv_15kva"/>
      <sheetName val="2.2 3F_36kv_15kva"/>
      <sheetName val="2.2 3F_15kv_30kva"/>
      <sheetName val="2.2 3F_36kv_30kva"/>
      <sheetName val="2.2 3F_15kv_45kva"/>
      <sheetName val="2.2 3F_36kv_45kva"/>
      <sheetName val="2.2a Delta aberto 200A 36kV"/>
      <sheetName val="2.2a Delta aberto 100A 36kV"/>
      <sheetName val="2.2a Delta fechado 200A 36kV"/>
      <sheetName val="2.2a Estrela aterrado 200A 15kV"/>
      <sheetName val="2.2a Estrela aterrado 100A 15kV"/>
      <sheetName val="2.2a Delta Aberto 100A 15 KV OK"/>
      <sheetName val="2.2a Delta Fechado 100A 15kV OK"/>
      <sheetName val="2.2a Delta Aberto 200A 15KV OK "/>
      <sheetName val="2.2a Delta fechado 200A 15kV OK"/>
      <sheetName val="2.2a Delta Aberto 100A 36KV OK"/>
      <sheetName val="2.2a Delta fechado 100A 36kV OK"/>
      <sheetName val="2.2a Delta Aberto 200A 36 KV OK"/>
      <sheetName val="2.2a Delta Fechado 200A 36KV OK"/>
      <sheetName val="2.2a Delta aberto 200A 15kV"/>
      <sheetName val="2.2a Delta aberto 100A 15kV"/>
      <sheetName val="2.2b Religador 3F 15kV OK"/>
      <sheetName val="2.2b Religador 3F 36kV OK"/>
      <sheetName val="2.2c Bco Cap Automático OK"/>
      <sheetName val="2.2c Bco Capacitor Fixo 600kVAr"/>
      <sheetName val="2.2c Bco Capa Fixo 300kVAr OK"/>
      <sheetName val="2.2d Rec. 1F_4_0CAA_15KV(RDR)"/>
      <sheetName val="2.2d Rec. 1F_4_0CAA_36KV(RDR)"/>
      <sheetName val="2.2d Rec. 2F_4_0CAA_15KV(RDR)"/>
      <sheetName val="2.2d Rec. 2F_4_0CAA_36KV(RDR)"/>
      <sheetName val="2.2d CONS. 3F_336,4_CAA_36kv"/>
      <sheetName val="2.2d CONS. 3F_4_0CAA_36KV(RDU)"/>
      <sheetName val="2.2d Linha P.36KV 3F ALnuCA4_0 "/>
      <sheetName val="2.2d CONS. 1F_1_0CAA_15KV(RDR)"/>
      <sheetName val="2.2d Rec. 1F_1_0CAA_36KV(RDR)"/>
      <sheetName val="2.2d Rec. 2F_1_0CAA_15KV(RDR)"/>
      <sheetName val="2.2d Rec. 2F_1_0CAA_36KV(RDR)"/>
      <sheetName val="2.2d Rec. 3F_4_0CAA_15KV(RDR)"/>
      <sheetName val="2.2d Rec. 3F_4_0CAA_35KV(RDR)"/>
      <sheetName val="2.2d Rec. 3F_1_0CAA_15KV(RDR)"/>
      <sheetName val="2.2d Rec. 3F_1_0CAA_36KV(RDR)"/>
      <sheetName val="2.2e Adição Fase 1F P 2F_15KV"/>
      <sheetName val="2.2e Adição Fase 1F P_2F_36KV"/>
      <sheetName val="2.2e Adição Fase 1F P_3F_15KV"/>
      <sheetName val="2.2e Adição Fase 1F P_3F_36KV"/>
      <sheetName val="2.2e Adição Fase 2F P_3F_36KV"/>
      <sheetName val="2.2e Adição Fase 2F P_3F_15KV"/>
      <sheetName val="2.3 Monofásico"/>
      <sheetName val="2.3 Bifásico"/>
      <sheetName val="2.3 Trifásico"/>
      <sheetName val="2.3A Conj Monofásico 1F_BT"/>
      <sheetName val="2.3A Conj Bifásico_BT"/>
      <sheetName val="2.3A Conj Trifásico_BT"/>
      <sheetName val="Plan2.4 5e7M_1F"/>
      <sheetName val="Plan2.4 7M_1F"/>
      <sheetName val="Plan2.4 2F"/>
      <sheetName val="Plan2.4 3F"/>
      <sheetName val="2.5 Inst. interna"/>
      <sheetName val="8.1SE ITABELA 34,5 Reforço"/>
      <sheetName val="8.5 SE ITABELA 34,5 kv Reforço"/>
      <sheetName val="8.1 SE Itabela 34,5kv"/>
      <sheetName val="8.5 SE Itabela 34,5kv"/>
      <sheetName val="8.1 SE Andaraí 34,5kv"/>
      <sheetName val="8.5 SE Andaraí 34,5kv"/>
      <sheetName val="8.1 SE Feira II 34,5kv"/>
      <sheetName val="8.5 SE Feira II 34,5kv"/>
      <sheetName val="8.1 SE Boquira 34,5kv"/>
      <sheetName val="8.5 SE Boquira 34,5kv"/>
      <sheetName val="8.1 2(duas) SE Patagônia 13,8kv"/>
      <sheetName val="8.5 2(duas) SE Patagônia 13,8kv"/>
      <sheetName val="8.1 SE ANGUERA "/>
      <sheetName val="8.5 SE ANGUERA "/>
      <sheetName val="8.1 SE Amélia Rodrigues 13kv"/>
      <sheetName val="8.5 SE Amélia Rodrigues 13kv"/>
      <sheetName val="8.1 SE GURATINGA"/>
      <sheetName val="8.5 SE GUARATINGA"/>
      <sheetName val="8.1 SE MACAÚBAS"/>
      <sheetName val="8.5 SE MACAÚBAS"/>
      <sheetName val="8.1 SE URUÇUCA"/>
      <sheetName val="8.5 SE URUÇUCA"/>
      <sheetName val="8.1 SE CÂNDIDO SALES"/>
      <sheetName val="8.5 SE CÂNDIDO SALES"/>
      <sheetName val="8.1 SE LAGOA DO MORRO"/>
      <sheetName val="8.5 SE LAGOA DO MORRO"/>
      <sheetName val="8.1 SE ITACARÉ"/>
      <sheetName val="8.5 SE ITACARÉ"/>
      <sheetName val="8.1 SE CEPLAC"/>
      <sheetName val="8.5 SE CEPLAC"/>
      <sheetName val="8.1 SE BUERAREMA"/>
      <sheetName val="8.5 SE BUERAREMA"/>
      <sheetName val="8.1 SE SANTANA"/>
      <sheetName val="8.5 SE SANTANA"/>
      <sheetName val="8.1 SE SEABRA"/>
      <sheetName val="8.5 SE SEABRA"/>
      <sheetName val="8.1- SE LAGOA DO DIONISIO"/>
      <sheetName val="8.5 - SE LAGOA DE DIONISIO"/>
      <sheetName val="8.1- SE CANABRAVA"/>
      <sheetName val="8.5 SE - CANABRAVA"/>
      <sheetName val="8.1- SE PINARÉ"/>
      <sheetName val="8.5 - SE PINARÉ"/>
      <sheetName val="8.1 PARAMIRIM"/>
      <sheetName val="8.5 PARAMIRIM"/>
      <sheetName val="8.1 URANDÍ"/>
      <sheetName val="8.5 URANDÍ"/>
      <sheetName val="8.1 RIO DO ANTÔNIO"/>
      <sheetName val="8.5 RIO DO ANTÔNIO"/>
      <sheetName val="8.1 GANDÚ"/>
      <sheetName val="8.5 GANDU"/>
      <sheetName val="8.1 IPIAÚ"/>
      <sheetName val="8.5 IPIAÚ"/>
      <sheetName val="8.1 POÇÕES"/>
      <sheetName val="8.5 POÇÕES"/>
      <sheetName val="8.1 IBIPEBA"/>
      <sheetName val="8.5 IBIPEBA"/>
      <sheetName val="8.1 CONDE"/>
      <sheetName val="8.5 CONDE"/>
      <sheetName val="8.1 C. DANTAS"/>
      <sheetName val="8.5 C. DANTAS"/>
      <sheetName val="8.1 ENTRE RIOS"/>
      <sheetName val="8.5 ENTRE RIOS"/>
      <sheetName val="8.1 ESPLANADA"/>
      <sheetName val="8.5 ESPLANADA"/>
      <sheetName val="8.1 ITMARAJÚ"/>
      <sheetName val="8.5 ITAMARAJÚ"/>
      <sheetName val="8.1 BRUMADO"/>
      <sheetName val="8.5 BRUMADO"/>
      <sheetName val="8.1 SE CARRANCA"/>
      <sheetName val="8.5 SE CARRANCA"/>
      <sheetName val="8.1 BOQUIRA"/>
      <sheetName val="8.5 BOQUIRA"/>
      <sheetName val="8.1 FEIRA II"/>
      <sheetName val="8.5 FEIRA II"/>
    </sheetNames>
    <sheetDataSet>
      <sheetData sheetId="5">
        <row r="11">
          <cell r="C11" t="str">
            <v>COELBA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 DE PESSOAL-MIGDIs"/>
      <sheetName val="TRANSPORTE DE PESSOAL-SIGFI"/>
      <sheetName val="Memorial Descritivo"/>
      <sheetName val="RESUMO"/>
      <sheetName val="RESUMO FINANCEIRO"/>
      <sheetName val="DADOS DA COMUNIDADE"/>
      <sheetName val="DADOS DAS UCs"/>
      <sheetName val="ESPECIFICAÇÃO EQUIPAMENTOS"/>
      <sheetName val="MATERIAL-GERAÇÃO"/>
      <sheetName val="MATERIAL-MINIRREDE PADRÃO E KIT"/>
      <sheetName val="MATERIAL-OBRA CIVIL"/>
      <sheetName val="TRANSPORTE DE CARGA"/>
      <sheetName val="MOT GERAÇÃO"/>
      <sheetName val="MOT OBRA CIVIL"/>
      <sheetName val="MINIRREDE"/>
      <sheetName val="PADRÃO DE ENTRADA "/>
      <sheetName val="KIT"/>
      <sheetName val="INVEST TOTAL"/>
      <sheetName val="CRONOGRAMA FÍSI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ORIAL DESCRITIVO"/>
      <sheetName val="DADOS DA COMUNIDADE"/>
      <sheetName val="DADOS DAS UCs Individuais"/>
      <sheetName val="DADOS DAS UCs Coletivas"/>
      <sheetName val="DADOS DAS UCs PRODUTIVAS"/>
      <sheetName val="ESPECIFICAÇÃO EQUIPAMENTOS"/>
      <sheetName val="TOTALIZAÇÃO CELPA"/>
      <sheetName val="RESUMO FINANCEIRO"/>
      <sheetName val="RESUMO"/>
      <sheetName val="INVEST TOTAL"/>
      <sheetName val="MAT-GERAÇÃO"/>
      <sheetName val="MATERIAL-OBRA CIVIL"/>
      <sheetName val="MOT-GERAÇÃO"/>
      <sheetName val="TRANSP-CARGA"/>
      <sheetName val="MOT OBRA CIVIL"/>
      <sheetName val="TRANSP-PESSOAL"/>
      <sheetName val="MINIRREDE"/>
      <sheetName val="PADRAO"/>
      <sheetName val="KIT SIGFI 45 (RES)"/>
      <sheetName val="KIT SIGIFI 45 (IGR)"/>
      <sheetName val="KIT SIGIFI 180 (ESC)"/>
      <sheetName val="KIT UNIDADE PRODUTIVA 180"/>
      <sheetName val="CRONOGRAMA FÍS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27:L27"/>
  <sheetViews>
    <sheetView showGridLines="0" tabSelected="1" zoomScale="70" zoomScaleNormal="70" zoomScaleSheetLayoutView="80" workbookViewId="0" topLeftCell="A1">
      <selection activeCell="AD16" sqref="AD16"/>
    </sheetView>
  </sheetViews>
  <sheetFormatPr defaultColWidth="9.140625" defaultRowHeight="15"/>
  <cols>
    <col min="4" max="4" width="8.7109375" style="0" customWidth="1"/>
    <col min="12" max="12" width="11.57421875" style="0" customWidth="1"/>
    <col min="13" max="14" width="3.140625" style="0" customWidth="1"/>
  </cols>
  <sheetData>
    <row r="4" ht="21" customHeight="1"/>
    <row r="5" ht="20.25" customHeight="1"/>
    <row r="6" ht="17.25" customHeight="1"/>
    <row r="10" ht="25.5" customHeight="1"/>
    <row r="12" ht="22.5" customHeight="1"/>
    <row r="18" ht="24" customHeight="1"/>
    <row r="19" ht="18.75" customHeight="1"/>
    <row r="26" ht="14.25" customHeight="1"/>
    <row r="27" spans="10:12" ht="14.25">
      <c r="J27" s="420"/>
      <c r="K27" s="420"/>
      <c r="L27" s="420"/>
    </row>
    <row r="28" ht="14.2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78" r:id="rId2"/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6EB00"/>
    <pageSetUpPr fitToPage="1"/>
  </sheetPr>
  <dimension ref="A1:O36"/>
  <sheetViews>
    <sheetView zoomScale="80" zoomScaleNormal="80" zoomScaleSheetLayoutView="80" zoomScalePageLayoutView="0" workbookViewId="0" topLeftCell="A1">
      <selection activeCell="A1" sqref="A1:O4"/>
    </sheetView>
  </sheetViews>
  <sheetFormatPr defaultColWidth="9.140625" defaultRowHeight="18" customHeight="1"/>
  <cols>
    <col min="1" max="1" width="18.7109375" style="73" customWidth="1"/>
    <col min="2" max="10" width="17.8515625" style="73" customWidth="1"/>
    <col min="11" max="11" width="16.8515625" style="73" customWidth="1"/>
    <col min="12" max="12" width="19.421875" style="73" customWidth="1"/>
    <col min="13" max="13" width="16.8515625" style="73" customWidth="1"/>
    <col min="14" max="14" width="3.8515625" style="73" customWidth="1"/>
    <col min="15" max="15" width="16.8515625" style="73" customWidth="1"/>
    <col min="16" max="16384" width="9.140625" style="73" customWidth="1"/>
  </cols>
  <sheetData>
    <row r="1" spans="1:15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</row>
    <row r="2" spans="1:15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</row>
    <row r="3" spans="1:15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</row>
    <row r="4" spans="1:15" s="4" customFormat="1" ht="12.75" customHeight="1" thickBot="1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</row>
    <row r="5" spans="1:15" s="102" customFormat="1" ht="12.75" customHeight="1">
      <c r="A5" s="911"/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3"/>
    </row>
    <row r="6" spans="1:15" s="102" customFormat="1" ht="12.75" customHeight="1">
      <c r="A6" s="802" t="s">
        <v>73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4"/>
    </row>
    <row r="7" spans="1:15" s="102" customFormat="1" ht="12.75" customHeight="1">
      <c r="A7" s="802"/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4"/>
    </row>
    <row r="8" spans="1:15" s="102" customFormat="1" ht="12.75" customHeight="1">
      <c r="A8" s="802" t="s">
        <v>29</v>
      </c>
      <c r="B8" s="803"/>
      <c r="C8" s="803"/>
      <c r="D8" s="803"/>
      <c r="E8" s="803"/>
      <c r="F8" s="803"/>
      <c r="G8" s="803"/>
      <c r="H8" s="803"/>
      <c r="I8" s="803"/>
      <c r="J8" s="803"/>
      <c r="K8" s="803"/>
      <c r="L8" s="803"/>
      <c r="M8" s="803"/>
      <c r="N8" s="803"/>
      <c r="O8" s="804"/>
    </row>
    <row r="9" spans="1:15" s="102" customFormat="1" ht="12.75" customHeight="1" thickBo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</row>
    <row r="10" spans="1:15" s="102" customFormat="1" ht="12.75" customHeight="1">
      <c r="A10" s="910"/>
      <c r="B10" s="910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</row>
    <row r="11" spans="1:15" s="103" customFormat="1" ht="18" customHeight="1">
      <c r="A11" s="269" t="s">
        <v>74</v>
      </c>
      <c r="B11" s="871">
        <f>'Resumo Financeiro'!$C$10</f>
        <v>0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32"/>
    </row>
    <row r="12" spans="1:15" s="29" customFormat="1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29" customFormat="1" ht="21.75" customHeight="1">
      <c r="A13" s="8"/>
      <c r="B13" s="907" t="s">
        <v>151</v>
      </c>
      <c r="C13" s="908"/>
      <c r="D13" s="908"/>
      <c r="E13" s="908"/>
      <c r="F13" s="908"/>
      <c r="G13" s="909"/>
      <c r="H13" s="73"/>
      <c r="I13" s="28"/>
      <c r="J13" s="28"/>
      <c r="K13" s="28"/>
      <c r="L13" s="28"/>
      <c r="M13" s="104"/>
      <c r="N13" s="104"/>
      <c r="O13" s="28"/>
    </row>
    <row r="14" spans="2:15" ht="23.25" customHeight="1">
      <c r="B14" s="757" t="s">
        <v>229</v>
      </c>
      <c r="C14" s="757"/>
      <c r="D14" s="757" t="s">
        <v>230</v>
      </c>
      <c r="E14" s="757"/>
      <c r="F14" s="757" t="s">
        <v>231</v>
      </c>
      <c r="G14" s="757"/>
      <c r="I14" s="28"/>
      <c r="J14" s="28"/>
      <c r="K14" s="28"/>
      <c r="L14" s="28"/>
      <c r="M14" s="104"/>
      <c r="N14" s="104"/>
      <c r="O14" s="28"/>
    </row>
    <row r="15" spans="2:15" ht="18" customHeight="1">
      <c r="B15" s="757" t="s">
        <v>232</v>
      </c>
      <c r="C15" s="757" t="s">
        <v>152</v>
      </c>
      <c r="D15" s="757" t="s">
        <v>232</v>
      </c>
      <c r="E15" s="757" t="s">
        <v>152</v>
      </c>
      <c r="F15" s="757" t="s">
        <v>232</v>
      </c>
      <c r="G15" s="757" t="s">
        <v>152</v>
      </c>
      <c r="I15" s="28"/>
      <c r="J15" s="28"/>
      <c r="K15" s="28"/>
      <c r="L15" s="28"/>
      <c r="M15" s="104"/>
      <c r="N15" s="104"/>
      <c r="O15" s="28"/>
    </row>
    <row r="16" spans="2:15" ht="18" customHeight="1">
      <c r="B16" s="757"/>
      <c r="C16" s="757"/>
      <c r="D16" s="757"/>
      <c r="E16" s="757"/>
      <c r="F16" s="757"/>
      <c r="G16" s="757"/>
      <c r="I16" s="28"/>
      <c r="J16" s="28"/>
      <c r="K16" s="28"/>
      <c r="L16" s="28"/>
      <c r="M16" s="104"/>
      <c r="N16" s="104"/>
      <c r="O16" s="28"/>
    </row>
    <row r="17" spans="2:15" ht="18" customHeight="1">
      <c r="B17" s="105"/>
      <c r="C17" s="105"/>
      <c r="D17" s="105"/>
      <c r="E17" s="105"/>
      <c r="F17" s="105"/>
      <c r="G17" s="105"/>
      <c r="I17" s="42"/>
      <c r="J17" s="42"/>
      <c r="K17" s="42"/>
      <c r="L17" s="28"/>
      <c r="M17" s="28"/>
      <c r="N17" s="28"/>
      <c r="O17" s="28"/>
    </row>
    <row r="18" spans="1:15" ht="18" customHeight="1">
      <c r="A18" s="10"/>
      <c r="B18" s="9"/>
      <c r="C18" s="9"/>
      <c r="D18" s="9"/>
      <c r="E18" s="9"/>
      <c r="F18" s="9"/>
      <c r="G18" s="9"/>
      <c r="H18" s="9"/>
      <c r="K18" s="42"/>
      <c r="L18" s="28"/>
      <c r="M18" s="28"/>
      <c r="N18" s="28"/>
      <c r="O18" s="28"/>
    </row>
    <row r="19" spans="1:13" s="1" customFormat="1" ht="36.75" customHeight="1">
      <c r="A19" s="721" t="s">
        <v>78</v>
      </c>
      <c r="B19" s="907" t="s">
        <v>157</v>
      </c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9"/>
    </row>
    <row r="20" spans="1:13" s="1" customFormat="1" ht="44.25" customHeight="1">
      <c r="A20" s="914"/>
      <c r="B20" s="907" t="s">
        <v>153</v>
      </c>
      <c r="C20" s="908"/>
      <c r="D20" s="909"/>
      <c r="E20" s="907" t="s">
        <v>155</v>
      </c>
      <c r="F20" s="908"/>
      <c r="G20" s="909"/>
      <c r="H20" s="907" t="s">
        <v>156</v>
      </c>
      <c r="I20" s="908"/>
      <c r="J20" s="909"/>
      <c r="K20" s="907" t="s">
        <v>235</v>
      </c>
      <c r="L20" s="908"/>
      <c r="M20" s="909"/>
    </row>
    <row r="21" spans="1:15" s="1" customFormat="1" ht="47.25" customHeight="1">
      <c r="A21" s="914"/>
      <c r="B21" s="378" t="s">
        <v>1</v>
      </c>
      <c r="C21" s="378" t="s">
        <v>233</v>
      </c>
      <c r="D21" s="378" t="s">
        <v>154</v>
      </c>
      <c r="E21" s="378" t="s">
        <v>1</v>
      </c>
      <c r="F21" s="378" t="s">
        <v>233</v>
      </c>
      <c r="G21" s="378" t="s">
        <v>154</v>
      </c>
      <c r="H21" s="378" t="s">
        <v>1</v>
      </c>
      <c r="I21" s="378" t="s">
        <v>233</v>
      </c>
      <c r="J21" s="378" t="s">
        <v>154</v>
      </c>
      <c r="K21" s="318" t="s">
        <v>264</v>
      </c>
      <c r="L21" s="318" t="s">
        <v>263</v>
      </c>
      <c r="M21" s="318" t="s">
        <v>234</v>
      </c>
      <c r="O21" s="472" t="s">
        <v>288</v>
      </c>
    </row>
    <row r="22" spans="1:15" s="16" customFormat="1" ht="18" customHeight="1">
      <c r="A22" s="494" t="str">
        <f>IF('Resumo do Programa'!A17&lt;&gt;"",'Resumo do Programa'!A17,"")</f>
        <v>SIGFI XX</v>
      </c>
      <c r="B22" s="379"/>
      <c r="C22" s="501"/>
      <c r="D22" s="380"/>
      <c r="E22" s="380"/>
      <c r="F22" s="501"/>
      <c r="G22" s="380"/>
      <c r="H22" s="380"/>
      <c r="I22" s="501"/>
      <c r="J22" s="380"/>
      <c r="K22" s="381">
        <f>ROUND(B22*C22*$B$17+B22*D22*$C$17+E22*F22*$D$17+E22*G22*$E$17+H22*I22*$F$17+H22*J22*$G$17,2)</f>
        <v>0</v>
      </c>
      <c r="L22" s="380"/>
      <c r="M22" s="381">
        <f>ROUND(K22+L22,2)</f>
        <v>0</v>
      </c>
      <c r="O22" s="381">
        <f>B22*C22+E22*F22+H22*I22</f>
        <v>0</v>
      </c>
    </row>
    <row r="23" spans="1:15" s="16" customFormat="1" ht="18" customHeight="1">
      <c r="A23" s="494" t="str">
        <f>IF('Resumo do Programa'!A18&lt;&gt;"",'Resumo do Programa'!A18,"")</f>
        <v>SIGFI XX</v>
      </c>
      <c r="B23" s="379"/>
      <c r="C23" s="501"/>
      <c r="D23" s="380"/>
      <c r="E23" s="380"/>
      <c r="F23" s="501"/>
      <c r="G23" s="380"/>
      <c r="H23" s="380"/>
      <c r="I23" s="501"/>
      <c r="J23" s="380"/>
      <c r="K23" s="381">
        <f aca="true" t="shared" si="0" ref="K23:K29">ROUND(B23*C23*$B$17+B23*D23*$C$17+E23*F23*$D$17+E23*G23*$E$17+H23*I23*$F$17+H23*J23*$G$17,2)</f>
        <v>0</v>
      </c>
      <c r="L23" s="380"/>
      <c r="M23" s="381">
        <f aca="true" t="shared" si="1" ref="M23:M29">ROUND(K23+L23,2)</f>
        <v>0</v>
      </c>
      <c r="O23" s="381">
        <f aca="true" t="shared" si="2" ref="O23:O29">B23*C23+E23*F23+H23*I23</f>
        <v>0</v>
      </c>
    </row>
    <row r="24" spans="1:15" s="16" customFormat="1" ht="18" customHeight="1">
      <c r="A24" s="494" t="str">
        <f>IF('Resumo do Programa'!A19&lt;&gt;"",'Resumo do Programa'!A19,"")</f>
        <v>SIGFI XX</v>
      </c>
      <c r="B24" s="379"/>
      <c r="C24" s="380"/>
      <c r="D24" s="380"/>
      <c r="E24" s="380"/>
      <c r="F24" s="380"/>
      <c r="G24" s="380"/>
      <c r="H24" s="380"/>
      <c r="I24" s="380"/>
      <c r="J24" s="379"/>
      <c r="K24" s="381">
        <f t="shared" si="0"/>
        <v>0</v>
      </c>
      <c r="L24" s="382"/>
      <c r="M24" s="381">
        <f t="shared" si="1"/>
        <v>0</v>
      </c>
      <c r="O24" s="381">
        <f t="shared" si="2"/>
        <v>0</v>
      </c>
    </row>
    <row r="25" spans="1:15" s="16" customFormat="1" ht="18" customHeight="1">
      <c r="A25" s="494" t="str">
        <f>IF('Resumo do Programa'!A20&lt;&gt;"",'Resumo do Programa'!A20,"")</f>
        <v>MIGDI  XXXX</v>
      </c>
      <c r="B25" s="379"/>
      <c r="C25" s="380"/>
      <c r="D25" s="380"/>
      <c r="E25" s="380"/>
      <c r="F25" s="380"/>
      <c r="G25" s="380"/>
      <c r="H25" s="380"/>
      <c r="I25" s="380"/>
      <c r="J25" s="379"/>
      <c r="K25" s="381">
        <f t="shared" si="0"/>
        <v>0</v>
      </c>
      <c r="L25" s="382"/>
      <c r="M25" s="381">
        <f t="shared" si="1"/>
        <v>0</v>
      </c>
      <c r="O25" s="381">
        <f t="shared" si="2"/>
        <v>0</v>
      </c>
    </row>
    <row r="26" spans="1:15" s="16" customFormat="1" ht="18" customHeight="1">
      <c r="A26" s="494" t="str">
        <f>IF('Resumo do Programa'!A21&lt;&gt;"",'Resumo do Programa'!A21,"")</f>
        <v>MIGDI  XXXX</v>
      </c>
      <c r="B26" s="379"/>
      <c r="C26" s="380"/>
      <c r="D26" s="380"/>
      <c r="E26" s="380"/>
      <c r="F26" s="380"/>
      <c r="G26" s="380"/>
      <c r="H26" s="380"/>
      <c r="I26" s="380"/>
      <c r="J26" s="379"/>
      <c r="K26" s="381">
        <f t="shared" si="0"/>
        <v>0</v>
      </c>
      <c r="L26" s="382"/>
      <c r="M26" s="381">
        <f t="shared" si="1"/>
        <v>0</v>
      </c>
      <c r="O26" s="381">
        <f t="shared" si="2"/>
        <v>0</v>
      </c>
    </row>
    <row r="27" spans="1:15" s="16" customFormat="1" ht="18" customHeight="1">
      <c r="A27" s="494" t="str">
        <f>IF('Resumo do Programa'!A22&lt;&gt;"",'Resumo do Programa'!A22,"")</f>
        <v>MIGDI  XXXX</v>
      </c>
      <c r="B27" s="379"/>
      <c r="C27" s="380"/>
      <c r="D27" s="380"/>
      <c r="E27" s="380"/>
      <c r="F27" s="380"/>
      <c r="G27" s="380"/>
      <c r="H27" s="380"/>
      <c r="I27" s="380"/>
      <c r="J27" s="379"/>
      <c r="K27" s="381">
        <f t="shared" si="0"/>
        <v>0</v>
      </c>
      <c r="L27" s="382"/>
      <c r="M27" s="381">
        <f t="shared" si="1"/>
        <v>0</v>
      </c>
      <c r="O27" s="381">
        <f t="shared" si="2"/>
        <v>0</v>
      </c>
    </row>
    <row r="28" spans="1:15" s="16" customFormat="1" ht="18" customHeight="1">
      <c r="A28" s="494">
        <f>IF('Resumo do Programa'!A23&lt;&gt;"",'Resumo do Programa'!A23,"")</f>
      </c>
      <c r="B28" s="379"/>
      <c r="C28" s="380"/>
      <c r="D28" s="380"/>
      <c r="E28" s="380"/>
      <c r="F28" s="380"/>
      <c r="G28" s="380"/>
      <c r="H28" s="380"/>
      <c r="I28" s="380"/>
      <c r="J28" s="379"/>
      <c r="K28" s="381">
        <f t="shared" si="0"/>
        <v>0</v>
      </c>
      <c r="L28" s="382"/>
      <c r="M28" s="381">
        <f t="shared" si="1"/>
        <v>0</v>
      </c>
      <c r="O28" s="381">
        <f t="shared" si="2"/>
        <v>0</v>
      </c>
    </row>
    <row r="29" spans="1:15" s="16" customFormat="1" ht="18" customHeight="1">
      <c r="A29" s="494">
        <f>IF('Resumo do Programa'!A24&lt;&gt;"",'Resumo do Programa'!A24,"")</f>
      </c>
      <c r="B29" s="379"/>
      <c r="C29" s="380"/>
      <c r="D29" s="380"/>
      <c r="E29" s="380"/>
      <c r="F29" s="380"/>
      <c r="G29" s="380"/>
      <c r="H29" s="380"/>
      <c r="I29" s="380"/>
      <c r="J29" s="379"/>
      <c r="K29" s="381">
        <f t="shared" si="0"/>
        <v>0</v>
      </c>
      <c r="L29" s="382"/>
      <c r="M29" s="381">
        <f t="shared" si="1"/>
        <v>0</v>
      </c>
      <c r="O29" s="381">
        <f t="shared" si="2"/>
        <v>0</v>
      </c>
    </row>
    <row r="30" spans="1:15" s="16" customFormat="1" ht="18" customHeight="1">
      <c r="A30" s="28"/>
      <c r="B30" s="40"/>
      <c r="C30" s="41"/>
      <c r="D30" s="41"/>
      <c r="E30" s="40"/>
      <c r="F30" s="40"/>
      <c r="G30" s="40"/>
      <c r="H30" s="41"/>
      <c r="I30" s="41"/>
      <c r="J30" s="40"/>
      <c r="K30" s="40"/>
      <c r="L30" s="42"/>
      <c r="M30" s="42"/>
      <c r="N30" s="42"/>
      <c r="O30" s="40"/>
    </row>
    <row r="31" spans="1:7" s="16" customFormat="1" ht="18" customHeight="1">
      <c r="A31" s="28"/>
      <c r="B31" s="44"/>
      <c r="C31" s="43"/>
      <c r="D31" s="43"/>
      <c r="E31" s="44"/>
      <c r="F31" s="44"/>
      <c r="G31" s="44"/>
    </row>
    <row r="32" s="16" customFormat="1" ht="18" customHeight="1">
      <c r="A32" s="74" t="s">
        <v>27</v>
      </c>
    </row>
    <row r="33" s="16" customFormat="1" ht="18" customHeight="1">
      <c r="A33" s="76" t="s">
        <v>464</v>
      </c>
    </row>
    <row r="34" s="16" customFormat="1" ht="18" customHeight="1">
      <c r="A34" s="76" t="s">
        <v>56</v>
      </c>
    </row>
    <row r="35" s="16" customFormat="1" ht="18" customHeight="1">
      <c r="A35" s="76" t="s">
        <v>57</v>
      </c>
    </row>
    <row r="36" s="16" customFormat="1" ht="18" customHeight="1">
      <c r="A36" s="76" t="s">
        <v>65</v>
      </c>
    </row>
  </sheetData>
  <sheetProtection/>
  <mergeCells count="23">
    <mergeCell ref="A1:O4"/>
    <mergeCell ref="A5:O5"/>
    <mergeCell ref="A19:A21"/>
    <mergeCell ref="D14:E14"/>
    <mergeCell ref="B15:B16"/>
    <mergeCell ref="C15:C16"/>
    <mergeCell ref="D15:D16"/>
    <mergeCell ref="A6:O6"/>
    <mergeCell ref="H20:J20"/>
    <mergeCell ref="G15:G16"/>
    <mergeCell ref="F15:F16"/>
    <mergeCell ref="B14:C14"/>
    <mergeCell ref="E20:G20"/>
    <mergeCell ref="B20:D20"/>
    <mergeCell ref="E15:E16"/>
    <mergeCell ref="K20:M20"/>
    <mergeCell ref="B19:M19"/>
    <mergeCell ref="B13:G13"/>
    <mergeCell ref="F14:G14"/>
    <mergeCell ref="B11:O11"/>
    <mergeCell ref="A10:O10"/>
    <mergeCell ref="A7:O7"/>
    <mergeCell ref="A8:O8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6EB00"/>
    <pageSetUpPr fitToPage="1"/>
  </sheetPr>
  <dimension ref="A1:Q36"/>
  <sheetViews>
    <sheetView zoomScale="80" zoomScaleNormal="80" zoomScaleSheetLayoutView="80" workbookViewId="0" topLeftCell="A1">
      <selection activeCell="A1" sqref="A1:K4"/>
    </sheetView>
  </sheetViews>
  <sheetFormatPr defaultColWidth="9.140625" defaultRowHeight="18" customHeight="1"/>
  <cols>
    <col min="1" max="1" width="22.57421875" style="32" customWidth="1"/>
    <col min="2" max="10" width="19.7109375" style="32" customWidth="1"/>
    <col min="11" max="11" width="17.28125" style="32" customWidth="1"/>
    <col min="12" max="16384" width="9.140625" style="32" customWidth="1"/>
  </cols>
  <sheetData>
    <row r="1" spans="1:11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11" s="4" customFormat="1" ht="12.7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</row>
    <row r="3" spans="1:11" s="4" customFormat="1" ht="12.75" customHeight="1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</row>
    <row r="4" spans="1:11" s="4" customFormat="1" ht="12.75" customHeight="1" thickBot="1">
      <c r="A4" s="915"/>
      <c r="B4" s="915"/>
      <c r="C4" s="915"/>
      <c r="D4" s="915"/>
      <c r="E4" s="915"/>
      <c r="F4" s="915"/>
      <c r="G4" s="915"/>
      <c r="H4" s="915"/>
      <c r="I4" s="915"/>
      <c r="J4" s="915"/>
      <c r="K4" s="915"/>
    </row>
    <row r="5" spans="1:11" s="274" customFormat="1" ht="12.75" customHeight="1">
      <c r="A5" s="911"/>
      <c r="B5" s="912"/>
      <c r="C5" s="912"/>
      <c r="D5" s="912"/>
      <c r="E5" s="912"/>
      <c r="F5" s="912"/>
      <c r="G5" s="912"/>
      <c r="H5" s="912"/>
      <c r="I5" s="912"/>
      <c r="J5" s="912"/>
      <c r="K5" s="913"/>
    </row>
    <row r="6" spans="1:11" s="274" customFormat="1" ht="12.75" customHeight="1">
      <c r="A6" s="802" t="s">
        <v>73</v>
      </c>
      <c r="B6" s="916"/>
      <c r="C6" s="916"/>
      <c r="D6" s="916"/>
      <c r="E6" s="916"/>
      <c r="F6" s="916"/>
      <c r="G6" s="916"/>
      <c r="H6" s="916"/>
      <c r="I6" s="916"/>
      <c r="J6" s="916"/>
      <c r="K6" s="804"/>
    </row>
    <row r="7" spans="1:11" s="274" customFormat="1" ht="12.75" customHeight="1">
      <c r="A7" s="802"/>
      <c r="B7" s="916"/>
      <c r="C7" s="916"/>
      <c r="D7" s="916"/>
      <c r="E7" s="916"/>
      <c r="F7" s="916"/>
      <c r="G7" s="916"/>
      <c r="H7" s="916"/>
      <c r="I7" s="916"/>
      <c r="J7" s="916"/>
      <c r="K7" s="804"/>
    </row>
    <row r="8" spans="1:11" s="274" customFormat="1" ht="12.75" customHeight="1">
      <c r="A8" s="802" t="s">
        <v>338</v>
      </c>
      <c r="B8" s="916"/>
      <c r="C8" s="916"/>
      <c r="D8" s="916"/>
      <c r="E8" s="916"/>
      <c r="F8" s="916"/>
      <c r="G8" s="916"/>
      <c r="H8" s="916"/>
      <c r="I8" s="916"/>
      <c r="J8" s="916"/>
      <c r="K8" s="804"/>
    </row>
    <row r="9" spans="1:11" s="274" customFormat="1" ht="12.75" customHeight="1" thickBot="1">
      <c r="A9" s="193"/>
      <c r="B9" s="196"/>
      <c r="C9" s="275"/>
      <c r="D9" s="275"/>
      <c r="E9" s="275"/>
      <c r="F9" s="275"/>
      <c r="G9" s="275"/>
      <c r="H9" s="275"/>
      <c r="I9" s="275"/>
      <c r="J9" s="275"/>
      <c r="K9" s="606"/>
    </row>
    <row r="10" spans="1:11" s="274" customFormat="1" ht="12">
      <c r="A10" s="902"/>
      <c r="B10" s="902"/>
      <c r="C10" s="902"/>
      <c r="D10" s="902"/>
      <c r="E10" s="902"/>
      <c r="F10" s="902"/>
      <c r="G10" s="902"/>
      <c r="H10" s="902"/>
      <c r="I10" s="902"/>
      <c r="J10" s="902"/>
      <c r="K10" s="902"/>
    </row>
    <row r="11" spans="1:11" s="274" customFormat="1" ht="18" customHeight="1">
      <c r="A11" s="269" t="s">
        <v>74</v>
      </c>
      <c r="B11" s="831">
        <f>'Resumo Financeiro'!$C$10</f>
        <v>0</v>
      </c>
      <c r="C11" s="871"/>
      <c r="D11" s="871"/>
      <c r="E11" s="871"/>
      <c r="F11" s="871"/>
      <c r="G11" s="871"/>
      <c r="H11" s="871"/>
      <c r="I11" s="871"/>
      <c r="J11" s="871"/>
      <c r="K11" s="871"/>
    </row>
    <row r="12" spans="1:11" ht="18" customHeight="1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587"/>
    </row>
    <row r="13" spans="1:11" ht="18" customHeight="1">
      <c r="A13" s="587"/>
      <c r="B13" s="907" t="s">
        <v>151</v>
      </c>
      <c r="C13" s="908"/>
      <c r="D13" s="908"/>
      <c r="E13" s="908"/>
      <c r="F13" s="908"/>
      <c r="G13" s="909"/>
      <c r="H13" s="587"/>
      <c r="I13" s="587"/>
      <c r="J13" s="587"/>
      <c r="K13" s="587"/>
    </row>
    <row r="14" spans="2:7" ht="18" customHeight="1">
      <c r="B14" s="757" t="s">
        <v>339</v>
      </c>
      <c r="C14" s="757"/>
      <c r="D14" s="757" t="s">
        <v>340</v>
      </c>
      <c r="E14" s="757"/>
      <c r="F14" s="757" t="s">
        <v>461</v>
      </c>
      <c r="G14" s="757"/>
    </row>
    <row r="15" spans="2:7" ht="18" customHeight="1">
      <c r="B15" s="757" t="s">
        <v>341</v>
      </c>
      <c r="C15" s="757" t="s">
        <v>342</v>
      </c>
      <c r="D15" s="757" t="s">
        <v>341</v>
      </c>
      <c r="E15" s="757" t="s">
        <v>342</v>
      </c>
      <c r="F15" s="757" t="s">
        <v>341</v>
      </c>
      <c r="G15" s="757" t="s">
        <v>342</v>
      </c>
    </row>
    <row r="16" spans="2:7" ht="18" customHeight="1">
      <c r="B16" s="757"/>
      <c r="C16" s="757"/>
      <c r="D16" s="757"/>
      <c r="E16" s="757"/>
      <c r="F16" s="757"/>
      <c r="G16" s="757"/>
    </row>
    <row r="17" spans="2:7" ht="18" customHeight="1">
      <c r="B17" s="607"/>
      <c r="C17" s="607"/>
      <c r="D17" s="607"/>
      <c r="E17" s="607"/>
      <c r="F17" s="607"/>
      <c r="G17" s="607"/>
    </row>
    <row r="18" spans="1:11" ht="18" customHeight="1">
      <c r="A18" s="588"/>
      <c r="B18" s="608"/>
      <c r="C18" s="608"/>
      <c r="D18" s="608"/>
      <c r="E18" s="608"/>
      <c r="F18" s="608"/>
      <c r="G18" s="608"/>
      <c r="H18" s="608"/>
      <c r="I18" s="608"/>
      <c r="J18" s="608"/>
      <c r="K18" s="608"/>
    </row>
    <row r="19" spans="1:11" s="1" customFormat="1" ht="36.75" customHeight="1">
      <c r="A19" s="721" t="s">
        <v>83</v>
      </c>
      <c r="B19" s="757" t="s">
        <v>343</v>
      </c>
      <c r="C19" s="757"/>
      <c r="D19" s="757"/>
      <c r="E19" s="757"/>
      <c r="F19" s="757"/>
      <c r="G19" s="757"/>
      <c r="H19" s="757"/>
      <c r="I19" s="757"/>
      <c r="J19" s="757"/>
      <c r="K19" s="757"/>
    </row>
    <row r="20" spans="1:11" s="1" customFormat="1" ht="27.75" customHeight="1">
      <c r="A20" s="914"/>
      <c r="B20" s="907" t="s">
        <v>344</v>
      </c>
      <c r="C20" s="908"/>
      <c r="D20" s="909"/>
      <c r="E20" s="907" t="s">
        <v>345</v>
      </c>
      <c r="F20" s="908"/>
      <c r="G20" s="909"/>
      <c r="H20" s="907" t="s">
        <v>462</v>
      </c>
      <c r="I20" s="908"/>
      <c r="J20" s="909"/>
      <c r="K20" s="721" t="s">
        <v>346</v>
      </c>
    </row>
    <row r="21" spans="1:11" s="1" customFormat="1" ht="46.5" customHeight="1">
      <c r="A21" s="914"/>
      <c r="B21" s="507" t="s">
        <v>1</v>
      </c>
      <c r="C21" s="507" t="s">
        <v>347</v>
      </c>
      <c r="D21" s="507" t="s">
        <v>348</v>
      </c>
      <c r="E21" s="507" t="s">
        <v>1</v>
      </c>
      <c r="F21" s="507" t="s">
        <v>347</v>
      </c>
      <c r="G21" s="507" t="s">
        <v>348</v>
      </c>
      <c r="H21" s="507" t="s">
        <v>1</v>
      </c>
      <c r="I21" s="507" t="s">
        <v>347</v>
      </c>
      <c r="J21" s="507" t="s">
        <v>348</v>
      </c>
      <c r="K21" s="917"/>
    </row>
    <row r="22" spans="1:17" s="1" customFormat="1" ht="19.5" customHeight="1">
      <c r="A22" s="609"/>
      <c r="B22" s="380"/>
      <c r="C22" s="380"/>
      <c r="D22" s="380"/>
      <c r="E22" s="380"/>
      <c r="F22" s="380"/>
      <c r="G22" s="380"/>
      <c r="H22" s="380"/>
      <c r="I22" s="380"/>
      <c r="J22" s="380"/>
      <c r="K22" s="610">
        <f>ROUND(B22*C22*$B$17+D22*$C$17+E22*F22*$D$17+G22*$E$17+H22*I22*$F$17+J22*$G$17,2)</f>
        <v>0</v>
      </c>
      <c r="M22" s="611"/>
      <c r="N22" s="611"/>
      <c r="O22" s="611"/>
      <c r="P22" s="611"/>
      <c r="Q22" s="611"/>
    </row>
    <row r="23" spans="1:11" s="1" customFormat="1" ht="19.5" customHeight="1">
      <c r="A23" s="609"/>
      <c r="B23" s="380"/>
      <c r="C23" s="380"/>
      <c r="D23" s="380"/>
      <c r="E23" s="380"/>
      <c r="F23" s="380"/>
      <c r="G23" s="380"/>
      <c r="H23" s="380"/>
      <c r="I23" s="380"/>
      <c r="J23" s="380"/>
      <c r="K23" s="610">
        <f aca="true" t="shared" si="0" ref="K23:K29">ROUND(B23*C23*$B$17+D23*$C$17+E23*F23*$D$17+G23*$E$17+H23*I23*$F$17+J23*$G$17,2)</f>
        <v>0</v>
      </c>
    </row>
    <row r="24" spans="1:11" s="1" customFormat="1" ht="19.5" customHeight="1">
      <c r="A24" s="609"/>
      <c r="B24" s="380"/>
      <c r="C24" s="380"/>
      <c r="D24" s="380"/>
      <c r="E24" s="380"/>
      <c r="F24" s="380"/>
      <c r="G24" s="380"/>
      <c r="H24" s="380"/>
      <c r="I24" s="380"/>
      <c r="J24" s="380"/>
      <c r="K24" s="610">
        <f t="shared" si="0"/>
        <v>0</v>
      </c>
    </row>
    <row r="25" spans="1:11" s="1" customFormat="1" ht="19.5" customHeight="1">
      <c r="A25" s="609"/>
      <c r="B25" s="380"/>
      <c r="C25" s="380"/>
      <c r="D25" s="380"/>
      <c r="E25" s="380"/>
      <c r="F25" s="380"/>
      <c r="G25" s="380"/>
      <c r="H25" s="380"/>
      <c r="I25" s="380"/>
      <c r="J25" s="380"/>
      <c r="K25" s="610">
        <f t="shared" si="0"/>
        <v>0</v>
      </c>
    </row>
    <row r="26" spans="1:11" s="1" customFormat="1" ht="19.5" customHeight="1">
      <c r="A26" s="609"/>
      <c r="B26" s="380"/>
      <c r="C26" s="380"/>
      <c r="D26" s="380"/>
      <c r="E26" s="380"/>
      <c r="F26" s="380"/>
      <c r="G26" s="380"/>
      <c r="H26" s="380"/>
      <c r="I26" s="380"/>
      <c r="J26" s="380"/>
      <c r="K26" s="610">
        <f t="shared" si="0"/>
        <v>0</v>
      </c>
    </row>
    <row r="27" spans="1:11" s="1" customFormat="1" ht="19.5" customHeight="1">
      <c r="A27" s="609"/>
      <c r="B27" s="380"/>
      <c r="C27" s="380"/>
      <c r="D27" s="380"/>
      <c r="E27" s="380"/>
      <c r="F27" s="380"/>
      <c r="G27" s="380"/>
      <c r="H27" s="380"/>
      <c r="I27" s="380"/>
      <c r="J27" s="380"/>
      <c r="K27" s="610">
        <f t="shared" si="0"/>
        <v>0</v>
      </c>
    </row>
    <row r="28" spans="1:11" s="1" customFormat="1" ht="19.5" customHeight="1">
      <c r="A28" s="609"/>
      <c r="B28" s="380"/>
      <c r="C28" s="380"/>
      <c r="D28" s="380"/>
      <c r="E28" s="380"/>
      <c r="F28" s="380"/>
      <c r="G28" s="380"/>
      <c r="H28" s="380"/>
      <c r="I28" s="380"/>
      <c r="J28" s="380"/>
      <c r="K28" s="610">
        <f t="shared" si="0"/>
        <v>0</v>
      </c>
    </row>
    <row r="29" spans="1:11" s="1" customFormat="1" ht="19.5" customHeight="1">
      <c r="A29" s="609"/>
      <c r="B29" s="380"/>
      <c r="C29" s="380"/>
      <c r="D29" s="380"/>
      <c r="E29" s="380"/>
      <c r="F29" s="380"/>
      <c r="G29" s="380"/>
      <c r="H29" s="380"/>
      <c r="I29" s="380"/>
      <c r="J29" s="380"/>
      <c r="K29" s="610">
        <f t="shared" si="0"/>
        <v>0</v>
      </c>
    </row>
    <row r="30" spans="2:11" s="73" customFormat="1" ht="18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2" ht="18" customHeight="1">
      <c r="A31" s="75" t="s">
        <v>27</v>
      </c>
      <c r="B31" s="73"/>
    </row>
    <row r="32" spans="1:3" ht="18" customHeight="1">
      <c r="A32" s="75" t="s">
        <v>336</v>
      </c>
      <c r="B32" s="73"/>
      <c r="C32" s="70"/>
    </row>
    <row r="33" spans="1:2" ht="18" customHeight="1">
      <c r="A33" s="75" t="s">
        <v>463</v>
      </c>
      <c r="B33" s="73"/>
    </row>
    <row r="34" spans="1:2" ht="18" customHeight="1">
      <c r="A34" s="75" t="s">
        <v>349</v>
      </c>
      <c r="B34" s="73"/>
    </row>
    <row r="35" spans="1:2" ht="18" customHeight="1">
      <c r="A35" s="75" t="s">
        <v>350</v>
      </c>
      <c r="B35" s="73"/>
    </row>
    <row r="36" ht="18" customHeight="1">
      <c r="A36" s="612"/>
    </row>
  </sheetData>
  <sheetProtection/>
  <mergeCells count="23">
    <mergeCell ref="G15:G16"/>
    <mergeCell ref="A19:A21"/>
    <mergeCell ref="B19:K19"/>
    <mergeCell ref="B20:D20"/>
    <mergeCell ref="E20:G20"/>
    <mergeCell ref="H20:J20"/>
    <mergeCell ref="K20:K21"/>
    <mergeCell ref="B11:K11"/>
    <mergeCell ref="B13:G13"/>
    <mergeCell ref="B14:C14"/>
    <mergeCell ref="D14:E14"/>
    <mergeCell ref="F14:G14"/>
    <mergeCell ref="B15:B16"/>
    <mergeCell ref="C15:C16"/>
    <mergeCell ref="D15:D16"/>
    <mergeCell ref="E15:E16"/>
    <mergeCell ref="F15:F16"/>
    <mergeCell ref="A1:K4"/>
    <mergeCell ref="A5:K5"/>
    <mergeCell ref="A6:K6"/>
    <mergeCell ref="A7:K7"/>
    <mergeCell ref="A8:K8"/>
    <mergeCell ref="A10:K10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AAA096"/>
    <pageSetUpPr fitToPage="1"/>
  </sheetPr>
  <dimension ref="A1:F35"/>
  <sheetViews>
    <sheetView zoomScale="80" zoomScaleNormal="80" zoomScaleSheetLayoutView="80" zoomScalePageLayoutView="0" workbookViewId="0" topLeftCell="A1">
      <selection activeCell="A1" sqref="A1:F4"/>
    </sheetView>
  </sheetViews>
  <sheetFormatPr defaultColWidth="9.140625" defaultRowHeight="18" customHeight="1"/>
  <cols>
    <col min="1" max="1" width="6.28125" style="73" customWidth="1"/>
    <col min="2" max="2" width="24.140625" style="73" customWidth="1"/>
    <col min="3" max="3" width="29.28125" style="73" customWidth="1"/>
    <col min="4" max="4" width="25.421875" style="73" customWidth="1"/>
    <col min="5" max="6" width="26.8515625" style="73" customWidth="1"/>
    <col min="7" max="7" width="15.7109375" style="73" customWidth="1"/>
    <col min="8" max="16384" width="9.140625" style="73" customWidth="1"/>
  </cols>
  <sheetData>
    <row r="1" spans="1:6" s="4" customFormat="1" ht="12.75" customHeight="1">
      <c r="A1" s="703" t="s">
        <v>72</v>
      </c>
      <c r="B1" s="703"/>
      <c r="C1" s="703"/>
      <c r="D1" s="703"/>
      <c r="E1" s="703"/>
      <c r="F1" s="703"/>
    </row>
    <row r="2" spans="1:6" s="4" customFormat="1" ht="12.75" customHeight="1">
      <c r="A2" s="703"/>
      <c r="B2" s="703"/>
      <c r="C2" s="703"/>
      <c r="D2" s="703"/>
      <c r="E2" s="703"/>
      <c r="F2" s="703"/>
    </row>
    <row r="3" spans="1:6" s="4" customFormat="1" ht="12.75" customHeight="1">
      <c r="A3" s="703"/>
      <c r="B3" s="703"/>
      <c r="C3" s="703"/>
      <c r="D3" s="703"/>
      <c r="E3" s="703"/>
      <c r="F3" s="703"/>
    </row>
    <row r="4" spans="1:6" s="4" customFormat="1" ht="12.75" customHeight="1" thickBot="1">
      <c r="A4" s="821"/>
      <c r="B4" s="821"/>
      <c r="C4" s="821"/>
      <c r="D4" s="821"/>
      <c r="E4" s="821"/>
      <c r="F4" s="821"/>
    </row>
    <row r="5" spans="1:6" s="18" customFormat="1" ht="12.75" customHeight="1">
      <c r="A5" s="198"/>
      <c r="B5" s="199"/>
      <c r="C5" s="199"/>
      <c r="D5" s="199"/>
      <c r="E5" s="199"/>
      <c r="F5" s="200"/>
    </row>
    <row r="6" spans="1:6" s="18" customFormat="1" ht="12.75" customHeight="1">
      <c r="A6" s="896" t="s">
        <v>73</v>
      </c>
      <c r="B6" s="918"/>
      <c r="C6" s="918"/>
      <c r="D6" s="918"/>
      <c r="E6" s="918"/>
      <c r="F6" s="898"/>
    </row>
    <row r="7" spans="1:6" s="18" customFormat="1" ht="12.75" customHeight="1">
      <c r="A7" s="922"/>
      <c r="B7" s="923"/>
      <c r="C7" s="923"/>
      <c r="D7" s="923"/>
      <c r="E7" s="923"/>
      <c r="F7" s="924"/>
    </row>
    <row r="8" spans="1:6" s="18" customFormat="1" ht="12.75" customHeight="1">
      <c r="A8" s="896" t="s">
        <v>20</v>
      </c>
      <c r="B8" s="918"/>
      <c r="C8" s="918"/>
      <c r="D8" s="918"/>
      <c r="E8" s="918"/>
      <c r="F8" s="898"/>
    </row>
    <row r="9" spans="1:6" s="18" customFormat="1" ht="13.5" customHeight="1" thickBot="1">
      <c r="A9" s="925"/>
      <c r="B9" s="926"/>
      <c r="C9" s="926"/>
      <c r="D9" s="926"/>
      <c r="E9" s="926"/>
      <c r="F9" s="927"/>
    </row>
    <row r="10" spans="1:6" s="18" customFormat="1" ht="12">
      <c r="A10" s="830"/>
      <c r="B10" s="830"/>
      <c r="C10" s="830"/>
      <c r="D10" s="830"/>
      <c r="E10" s="830"/>
      <c r="F10" s="830"/>
    </row>
    <row r="11" spans="1:6" s="19" customFormat="1" ht="18" customHeight="1">
      <c r="A11" s="772" t="s">
        <v>74</v>
      </c>
      <c r="B11" s="786"/>
      <c r="C11" s="904">
        <f>'Resumo Financeiro'!$C$10</f>
        <v>0</v>
      </c>
      <c r="D11" s="904"/>
      <c r="E11" s="904"/>
      <c r="F11" s="904"/>
    </row>
    <row r="12" spans="1:6" ht="18" customHeight="1">
      <c r="A12" s="55"/>
      <c r="B12" s="37"/>
      <c r="C12" s="56"/>
      <c r="D12" s="28"/>
      <c r="E12" s="79"/>
      <c r="F12" s="41"/>
    </row>
    <row r="13" spans="1:6" ht="18" customHeight="1">
      <c r="A13" s="55"/>
      <c r="B13" s="721" t="s">
        <v>236</v>
      </c>
      <c r="C13" s="721" t="s">
        <v>158</v>
      </c>
      <c r="D13" s="28"/>
      <c r="E13" s="79"/>
      <c r="F13" s="41"/>
    </row>
    <row r="14" spans="1:6" ht="18" customHeight="1">
      <c r="A14" s="55"/>
      <c r="B14" s="914"/>
      <c r="C14" s="914"/>
      <c r="D14" s="28"/>
      <c r="E14" s="79"/>
      <c r="F14" s="41"/>
    </row>
    <row r="15" spans="1:6" ht="14.25">
      <c r="A15" s="55"/>
      <c r="B15" s="917"/>
      <c r="C15" s="917"/>
      <c r="D15" s="28"/>
      <c r="E15" s="79"/>
      <c r="F15" s="41"/>
    </row>
    <row r="16" spans="1:6" ht="18" customHeight="1">
      <c r="A16" s="55"/>
      <c r="B16" s="487"/>
      <c r="C16" s="504"/>
      <c r="D16" s="28"/>
      <c r="E16" s="79"/>
      <c r="F16" s="41"/>
    </row>
    <row r="17" spans="1:6" ht="18" customHeight="1">
      <c r="A17" s="55"/>
      <c r="B17" s="37"/>
      <c r="C17" s="56"/>
      <c r="D17" s="28"/>
      <c r="E17" s="79"/>
      <c r="F17" s="41"/>
    </row>
    <row r="18" spans="1:6" ht="18" customHeight="1">
      <c r="A18" s="55"/>
      <c r="B18" s="37"/>
      <c r="C18" s="56"/>
      <c r="D18" s="28"/>
      <c r="E18" s="79"/>
      <c r="F18" s="41"/>
    </row>
    <row r="19" spans="1:6" s="32" customFormat="1" ht="18" customHeight="1">
      <c r="A19" s="721" t="s">
        <v>0</v>
      </c>
      <c r="B19" s="721" t="s">
        <v>159</v>
      </c>
      <c r="C19" s="721" t="s">
        <v>220</v>
      </c>
      <c r="D19" s="721" t="s">
        <v>237</v>
      </c>
      <c r="E19" s="919" t="s">
        <v>186</v>
      </c>
      <c r="F19" s="919" t="s">
        <v>290</v>
      </c>
    </row>
    <row r="20" spans="1:6" s="32" customFormat="1" ht="37.5" customHeight="1">
      <c r="A20" s="914"/>
      <c r="B20" s="914"/>
      <c r="C20" s="914"/>
      <c r="D20" s="914"/>
      <c r="E20" s="920"/>
      <c r="F20" s="920"/>
    </row>
    <row r="21" spans="1:6" s="32" customFormat="1" ht="23.25" customHeight="1">
      <c r="A21" s="917"/>
      <c r="B21" s="917"/>
      <c r="C21" s="917"/>
      <c r="D21" s="917"/>
      <c r="E21" s="921"/>
      <c r="F21" s="921"/>
    </row>
    <row r="22" spans="1:6" s="32" customFormat="1" ht="18" customHeight="1">
      <c r="A22" s="383">
        <v>1</v>
      </c>
      <c r="B22" s="385" t="str">
        <f>IF('Resumo do Programa'!A17&lt;&gt;"",'Resumo do Programa'!A17,"")</f>
        <v>SIGFI XX</v>
      </c>
      <c r="C22" s="450">
        <f>IF('Resumo do Programa'!B17="","",'Resumo do Programa'!B17)</f>
      </c>
      <c r="D22" s="485"/>
      <c r="E22" s="384">
        <f>IF(C22="","",D22*$B$16)</f>
      </c>
      <c r="F22" s="384">
        <f>IF(C22="","",E22*C22)</f>
      </c>
    </row>
    <row r="23" spans="1:6" s="32" customFormat="1" ht="18" customHeight="1">
      <c r="A23" s="383">
        <v>2</v>
      </c>
      <c r="B23" s="385" t="str">
        <f>IF('Resumo do Programa'!A18&lt;&gt;"",'Resumo do Programa'!A18,"")</f>
        <v>SIGFI XX</v>
      </c>
      <c r="C23" s="450">
        <f>IF('Resumo do Programa'!B18="","",'Resumo do Programa'!B18)</f>
      </c>
      <c r="D23" s="485"/>
      <c r="E23" s="384">
        <f>IF(C23="","",D23*$B$16)</f>
      </c>
      <c r="F23" s="384">
        <f aca="true" t="shared" si="0" ref="F23:F29">IF(C23="","",E23*C23)</f>
      </c>
    </row>
    <row r="24" spans="1:6" s="32" customFormat="1" ht="18" customHeight="1">
      <c r="A24" s="383">
        <v>3</v>
      </c>
      <c r="B24" s="385" t="str">
        <f>IF('Resumo do Programa'!A19&lt;&gt;"",'Resumo do Programa'!A19,"")</f>
        <v>SIGFI XX</v>
      </c>
      <c r="C24" s="503">
        <f>IF('Resumo do Programa'!B19="","",'Resumo do Programa'!B19)</f>
      </c>
      <c r="D24" s="486"/>
      <c r="E24" s="384">
        <f aca="true" t="shared" si="1" ref="E24:E29">IF(C24="","",D24*$B$16)</f>
      </c>
      <c r="F24" s="384">
        <f t="shared" si="0"/>
      </c>
    </row>
    <row r="25" spans="1:6" s="32" customFormat="1" ht="18" customHeight="1">
      <c r="A25" s="383">
        <v>4</v>
      </c>
      <c r="B25" s="385" t="str">
        <f>IF('Resumo do Programa'!A20&lt;&gt;"",'Resumo do Programa'!A20,"")</f>
        <v>MIGDI  XXXX</v>
      </c>
      <c r="C25" s="503">
        <f>IF('Resumo do Programa'!B20="","",'Resumo do Programa'!B20)</f>
      </c>
      <c r="D25" s="486"/>
      <c r="E25" s="384">
        <f t="shared" si="1"/>
      </c>
      <c r="F25" s="384">
        <f t="shared" si="0"/>
      </c>
    </row>
    <row r="26" spans="1:6" s="32" customFormat="1" ht="18" customHeight="1">
      <c r="A26" s="383">
        <v>5</v>
      </c>
      <c r="B26" s="385" t="str">
        <f>IF('Resumo do Programa'!A21&lt;&gt;"",'Resumo do Programa'!A21,"")</f>
        <v>MIGDI  XXXX</v>
      </c>
      <c r="C26" s="503">
        <f>IF('Resumo do Programa'!B21="","",'Resumo do Programa'!B21)</f>
      </c>
      <c r="D26" s="486"/>
      <c r="E26" s="384">
        <f t="shared" si="1"/>
      </c>
      <c r="F26" s="384">
        <f t="shared" si="0"/>
      </c>
    </row>
    <row r="27" spans="1:6" s="32" customFormat="1" ht="18" customHeight="1">
      <c r="A27" s="383">
        <v>6</v>
      </c>
      <c r="B27" s="385" t="str">
        <f>IF('Resumo do Programa'!A22&lt;&gt;"",'Resumo do Programa'!A22,"")</f>
        <v>MIGDI  XXXX</v>
      </c>
      <c r="C27" s="503">
        <f>IF('Resumo do Programa'!B22="","",'Resumo do Programa'!B22)</f>
      </c>
      <c r="D27" s="486"/>
      <c r="E27" s="384">
        <f t="shared" si="1"/>
      </c>
      <c r="F27" s="384">
        <f t="shared" si="0"/>
      </c>
    </row>
    <row r="28" spans="1:6" s="32" customFormat="1" ht="18" customHeight="1">
      <c r="A28" s="383">
        <v>7</v>
      </c>
      <c r="B28" s="502">
        <f>IF('Resumo do Programa'!A23&lt;&gt;"",'Resumo do Programa'!A23,"")</f>
      </c>
      <c r="C28" s="503">
        <f>IF('Resumo do Programa'!B23="","",'Resumo do Programa'!B23)</f>
      </c>
      <c r="D28" s="486"/>
      <c r="E28" s="384">
        <f t="shared" si="1"/>
      </c>
      <c r="F28" s="384">
        <f t="shared" si="0"/>
      </c>
    </row>
    <row r="29" spans="1:6" s="32" customFormat="1" ht="18" customHeight="1">
      <c r="A29" s="383">
        <v>8</v>
      </c>
      <c r="B29" s="502">
        <f>IF('Resumo do Programa'!A24&lt;&gt;"",'Resumo do Programa'!A24,"")</f>
      </c>
      <c r="C29" s="503">
        <f>IF('Resumo do Programa'!B24="","",'Resumo do Programa'!B24)</f>
      </c>
      <c r="D29" s="486"/>
      <c r="E29" s="384">
        <f t="shared" si="1"/>
      </c>
      <c r="F29" s="384">
        <f t="shared" si="0"/>
      </c>
    </row>
    <row r="30" spans="1:6" s="32" customFormat="1" ht="18" customHeight="1">
      <c r="A30" s="930" t="s">
        <v>198</v>
      </c>
      <c r="B30" s="930"/>
      <c r="C30" s="930"/>
      <c r="D30" s="930"/>
      <c r="E30" s="930"/>
      <c r="F30" s="488">
        <f>SUM(F22:F29)</f>
        <v>0</v>
      </c>
    </row>
    <row r="31" spans="1:6" ht="18" customHeight="1">
      <c r="A31" s="55"/>
      <c r="B31" s="37"/>
      <c r="C31" s="56"/>
      <c r="D31" s="28"/>
      <c r="E31" s="28"/>
      <c r="F31" s="41"/>
    </row>
    <row r="32" spans="1:6" ht="20.25" customHeight="1">
      <c r="A32" s="76" t="s">
        <v>27</v>
      </c>
      <c r="B32" s="76"/>
      <c r="C32" s="76"/>
      <c r="D32" s="76"/>
      <c r="E32" s="76"/>
      <c r="F32" s="76"/>
    </row>
    <row r="33" spans="1:6" ht="33" customHeight="1">
      <c r="A33" s="929" t="s">
        <v>66</v>
      </c>
      <c r="B33" s="929"/>
      <c r="C33" s="929"/>
      <c r="D33" s="929"/>
      <c r="E33" s="929"/>
      <c r="F33" s="929"/>
    </row>
    <row r="34" spans="1:6" ht="33" customHeight="1">
      <c r="A34" s="928" t="s">
        <v>285</v>
      </c>
      <c r="B34" s="928"/>
      <c r="C34" s="928"/>
      <c r="D34" s="928"/>
      <c r="E34" s="928"/>
      <c r="F34" s="928"/>
    </row>
    <row r="35" spans="1:6" ht="18" customHeight="1">
      <c r="A35" s="81"/>
      <c r="B35" s="81"/>
      <c r="C35" s="81"/>
      <c r="D35" s="81"/>
      <c r="E35" s="81"/>
      <c r="F35" s="81"/>
    </row>
  </sheetData>
  <sheetProtection/>
  <mergeCells count="19">
    <mergeCell ref="A11:B11"/>
    <mergeCell ref="C11:F11"/>
    <mergeCell ref="B19:B21"/>
    <mergeCell ref="A34:F34"/>
    <mergeCell ref="A33:F33"/>
    <mergeCell ref="B13:B15"/>
    <mergeCell ref="C13:C15"/>
    <mergeCell ref="F19:F21"/>
    <mergeCell ref="A30:E30"/>
    <mergeCell ref="A1:F4"/>
    <mergeCell ref="C19:C21"/>
    <mergeCell ref="D19:D21"/>
    <mergeCell ref="A6:F6"/>
    <mergeCell ref="E19:E21"/>
    <mergeCell ref="A7:F7"/>
    <mergeCell ref="A8:F8"/>
    <mergeCell ref="A9:F9"/>
    <mergeCell ref="A19:A21"/>
    <mergeCell ref="A10:F10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AAA096"/>
    <pageSetUpPr fitToPage="1"/>
  </sheetPr>
  <dimension ref="A1:N32"/>
  <sheetViews>
    <sheetView zoomScale="80" zoomScaleNormal="80" zoomScaleSheetLayoutView="80" zoomScalePageLayoutView="0" workbookViewId="0" topLeftCell="A1">
      <selection activeCell="A1" sqref="A1:H4"/>
    </sheetView>
  </sheetViews>
  <sheetFormatPr defaultColWidth="9.140625" defaultRowHeight="18" customHeight="1"/>
  <cols>
    <col min="1" max="1" width="5.8515625" style="32" customWidth="1"/>
    <col min="2" max="2" width="26.7109375" style="32" customWidth="1"/>
    <col min="3" max="3" width="25.421875" style="32" customWidth="1"/>
    <col min="4" max="4" width="20.00390625" style="32" customWidth="1"/>
    <col min="5" max="5" width="18.28125" style="32" customWidth="1"/>
    <col min="6" max="6" width="22.140625" style="32" customWidth="1"/>
    <col min="7" max="7" width="27.28125" style="32" customWidth="1"/>
    <col min="8" max="8" width="5.28125" style="32" customWidth="1"/>
    <col min="9" max="9" width="14.421875" style="32" bestFit="1" customWidth="1"/>
    <col min="10" max="16384" width="9.140625" style="32" customWidth="1"/>
  </cols>
  <sheetData>
    <row r="1" spans="1:8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</row>
    <row r="2" spans="1:8" s="4" customFormat="1" ht="12.75" customHeight="1">
      <c r="A2" s="703"/>
      <c r="B2" s="703"/>
      <c r="C2" s="703"/>
      <c r="D2" s="703"/>
      <c r="E2" s="703"/>
      <c r="F2" s="703"/>
      <c r="G2" s="703"/>
      <c r="H2" s="703"/>
    </row>
    <row r="3" spans="1:8" s="4" customFormat="1" ht="12.75" customHeight="1">
      <c r="A3" s="703"/>
      <c r="B3" s="703"/>
      <c r="C3" s="703"/>
      <c r="D3" s="703"/>
      <c r="E3" s="703"/>
      <c r="F3" s="703"/>
      <c r="G3" s="703"/>
      <c r="H3" s="703"/>
    </row>
    <row r="4" spans="1:8" s="4" customFormat="1" ht="12.75" customHeight="1" thickBot="1">
      <c r="A4" s="821"/>
      <c r="B4" s="821"/>
      <c r="C4" s="821"/>
      <c r="D4" s="821"/>
      <c r="E4" s="821"/>
      <c r="F4" s="821"/>
      <c r="G4" s="821"/>
      <c r="H4" s="821"/>
    </row>
    <row r="5" spans="1:8" s="18" customFormat="1" ht="12.75" customHeight="1">
      <c r="A5" s="198"/>
      <c r="B5" s="199"/>
      <c r="C5" s="199"/>
      <c r="D5" s="199"/>
      <c r="E5" s="199"/>
      <c r="F5" s="199"/>
      <c r="G5" s="199"/>
      <c r="H5" s="199"/>
    </row>
    <row r="6" spans="1:8" s="18" customFormat="1" ht="12.75" customHeight="1">
      <c r="A6" s="802" t="s">
        <v>73</v>
      </c>
      <c r="B6" s="803"/>
      <c r="C6" s="803"/>
      <c r="D6" s="803"/>
      <c r="E6" s="803"/>
      <c r="F6" s="803"/>
      <c r="G6" s="803"/>
      <c r="H6" s="803"/>
    </row>
    <row r="7" spans="1:8" s="18" customFormat="1" ht="12.75" customHeight="1">
      <c r="A7" s="802"/>
      <c r="B7" s="803"/>
      <c r="C7" s="803"/>
      <c r="D7" s="803"/>
      <c r="E7" s="803"/>
      <c r="F7" s="803"/>
      <c r="G7" s="803"/>
      <c r="H7" s="803"/>
    </row>
    <row r="8" spans="1:8" s="18" customFormat="1" ht="12.75" customHeight="1">
      <c r="A8" s="802" t="s">
        <v>67</v>
      </c>
      <c r="B8" s="803"/>
      <c r="C8" s="803"/>
      <c r="D8" s="803"/>
      <c r="E8" s="803"/>
      <c r="F8" s="803"/>
      <c r="G8" s="803"/>
      <c r="H8" s="803"/>
    </row>
    <row r="9" spans="1:8" s="18" customFormat="1" ht="12.75" customHeight="1" thickBot="1">
      <c r="A9" s="193"/>
      <c r="B9" s="196"/>
      <c r="C9" s="196"/>
      <c r="D9" s="197"/>
      <c r="E9" s="197"/>
      <c r="F9" s="197"/>
      <c r="G9" s="197"/>
      <c r="H9" s="197"/>
    </row>
    <row r="10" spans="1:7" s="18" customFormat="1" ht="12">
      <c r="A10" s="830"/>
      <c r="B10" s="830"/>
      <c r="C10" s="830"/>
      <c r="D10" s="830"/>
      <c r="E10" s="830"/>
      <c r="F10" s="830"/>
      <c r="G10" s="830"/>
    </row>
    <row r="11" spans="1:8" s="19" customFormat="1" ht="18" customHeight="1">
      <c r="A11" s="831" t="s">
        <v>74</v>
      </c>
      <c r="B11" s="832"/>
      <c r="C11" s="831">
        <f>'Resumo Financeiro'!$C$10</f>
        <v>0</v>
      </c>
      <c r="D11" s="871"/>
      <c r="E11" s="871"/>
      <c r="F11" s="871"/>
      <c r="G11" s="871"/>
      <c r="H11" s="871"/>
    </row>
    <row r="12" ht="18" customHeight="1">
      <c r="D12" s="273"/>
    </row>
    <row r="13" spans="3:14" ht="24" customHeight="1">
      <c r="C13" s="907" t="s">
        <v>218</v>
      </c>
      <c r="D13" s="908"/>
      <c r="E13" s="909"/>
      <c r="F13" s="505"/>
      <c r="L13" s="202"/>
      <c r="M13" s="202"/>
      <c r="N13" s="202"/>
    </row>
    <row r="14" ht="18" customHeight="1">
      <c r="L14" s="202"/>
    </row>
    <row r="15" spans="2:12" ht="18" customHeight="1">
      <c r="B15" s="721" t="s">
        <v>0</v>
      </c>
      <c r="C15" s="721" t="s">
        <v>268</v>
      </c>
      <c r="D15" s="721" t="s">
        <v>1</v>
      </c>
      <c r="E15" s="721" t="s">
        <v>267</v>
      </c>
      <c r="F15" s="721" t="s">
        <v>160</v>
      </c>
      <c r="G15" s="721" t="s">
        <v>189</v>
      </c>
      <c r="L15" s="202"/>
    </row>
    <row r="16" spans="2:12" ht="21" customHeight="1">
      <c r="B16" s="914"/>
      <c r="C16" s="914"/>
      <c r="D16" s="914"/>
      <c r="E16" s="914"/>
      <c r="F16" s="914"/>
      <c r="G16" s="914"/>
      <c r="L16" s="202"/>
    </row>
    <row r="17" spans="1:11" s="37" customFormat="1" ht="21" customHeight="1">
      <c r="A17" s="2"/>
      <c r="B17" s="917"/>
      <c r="C17" s="917"/>
      <c r="D17" s="917"/>
      <c r="E17" s="917"/>
      <c r="F17" s="917"/>
      <c r="G17" s="917"/>
      <c r="H17" s="32"/>
      <c r="J17" s="32"/>
      <c r="K17" s="32"/>
    </row>
    <row r="18" spans="1:14" s="37" customFormat="1" ht="19.5" customHeight="1">
      <c r="A18" s="2"/>
      <c r="B18" s="383">
        <v>1</v>
      </c>
      <c r="C18" s="385" t="str">
        <f>IF('Resumo do Programa'!A17&lt;&gt;"",'Resumo do Programa'!A17,"")</f>
        <v>SIGFI XX</v>
      </c>
      <c r="D18" s="477">
        <f>IF('Resumo do Programa'!B17="","",'Resumo do Programa'!B17)</f>
      </c>
      <c r="E18" s="451">
        <f>IF('MOT-Geração'!O22="","",'MOT-Geração'!O22)</f>
        <v>0</v>
      </c>
      <c r="F18" s="450">
        <f>IF(D18&lt;&gt;"",E18*D18,"")</f>
      </c>
      <c r="G18" s="478">
        <f>IF(D18&lt;&gt;"",$F$13*F18/$F$26/D18,"")</f>
      </c>
      <c r="J18" s="32"/>
      <c r="K18" s="32"/>
      <c r="N18" s="80"/>
    </row>
    <row r="19" spans="2:14" s="37" customFormat="1" ht="21" customHeight="1">
      <c r="B19" s="383">
        <v>2</v>
      </c>
      <c r="C19" s="385" t="str">
        <f>IF('Resumo do Programa'!A18&lt;&gt;"",'Resumo do Programa'!A18,"")</f>
        <v>SIGFI XX</v>
      </c>
      <c r="D19" s="477">
        <f>IF('Resumo do Programa'!B18="","",'Resumo do Programa'!B18)</f>
      </c>
      <c r="E19" s="451">
        <f>IF('MOT-Geração'!O23="","",'MOT-Geração'!O23)</f>
        <v>0</v>
      </c>
      <c r="F19" s="450">
        <f aca="true" t="shared" si="0" ref="F19:F25">IF(D19&lt;&gt;"",E19*D19,"")</f>
      </c>
      <c r="G19" s="478">
        <f aca="true" t="shared" si="1" ref="G19:G25">IF(D19&lt;&gt;"",$F$13*F19/$F$26/D19,"")</f>
      </c>
      <c r="J19" s="32"/>
      <c r="K19" s="32"/>
      <c r="N19" s="80"/>
    </row>
    <row r="20" spans="1:7" ht="18" customHeight="1">
      <c r="A20" s="2"/>
      <c r="B20" s="383">
        <v>3</v>
      </c>
      <c r="C20" s="385" t="str">
        <f>IF('Resumo do Programa'!A19&lt;&gt;"",'Resumo do Programa'!A19,"")</f>
        <v>SIGFI XX</v>
      </c>
      <c r="D20" s="477">
        <f>IF('Resumo do Programa'!B19="","",'Resumo do Programa'!B19)</f>
      </c>
      <c r="E20" s="451">
        <f>IF('MOT-Geração'!O24="","",'MOT-Geração'!O24)</f>
        <v>0</v>
      </c>
      <c r="F20" s="385">
        <f t="shared" si="0"/>
      </c>
      <c r="G20" s="478">
        <f t="shared" si="1"/>
      </c>
    </row>
    <row r="21" spans="1:8" ht="18" customHeight="1">
      <c r="A21" s="2"/>
      <c r="B21" s="383">
        <v>4</v>
      </c>
      <c r="C21" s="385" t="str">
        <f>IF('Resumo do Programa'!A20&lt;&gt;"",'Resumo do Programa'!A20,"")</f>
        <v>MIGDI  XXXX</v>
      </c>
      <c r="D21" s="477">
        <f>IF('Resumo do Programa'!B20="","",'Resumo do Programa'!B20)</f>
      </c>
      <c r="E21" s="451">
        <f>IF('MOT-Geração'!O25="","",'MOT-Geração'!O25)</f>
        <v>0</v>
      </c>
      <c r="F21" s="385">
        <f t="shared" si="0"/>
      </c>
      <c r="G21" s="478">
        <f t="shared" si="1"/>
      </c>
      <c r="H21" s="204"/>
    </row>
    <row r="22" spans="1:8" ht="18" customHeight="1">
      <c r="A22" s="2"/>
      <c r="B22" s="383">
        <v>5</v>
      </c>
      <c r="C22" s="385" t="str">
        <f>IF('Resumo do Programa'!A21&lt;&gt;"",'Resumo do Programa'!A21,"")</f>
        <v>MIGDI  XXXX</v>
      </c>
      <c r="D22" s="477">
        <f>IF('Resumo do Programa'!B21="","",'Resumo do Programa'!B21)</f>
      </c>
      <c r="E22" s="451">
        <f>IF('MOT-Geração'!O26="","",'MOT-Geração'!O26)</f>
        <v>0</v>
      </c>
      <c r="F22" s="385">
        <f t="shared" si="0"/>
      </c>
      <c r="G22" s="478">
        <f t="shared" si="1"/>
      </c>
      <c r="H22" s="204"/>
    </row>
    <row r="23" spans="1:8" ht="18" customHeight="1">
      <c r="A23" s="2"/>
      <c r="B23" s="383">
        <v>6</v>
      </c>
      <c r="C23" s="385" t="str">
        <f>IF('Resumo do Programa'!A22&lt;&gt;"",'Resumo do Programa'!A22,"")</f>
        <v>MIGDI  XXXX</v>
      </c>
      <c r="D23" s="477">
        <f>IF('Resumo do Programa'!B22="","",'Resumo do Programa'!B22)</f>
      </c>
      <c r="E23" s="451">
        <f>IF('MOT-Geração'!O27="","",'MOT-Geração'!O27)</f>
        <v>0</v>
      </c>
      <c r="F23" s="385">
        <f t="shared" si="0"/>
      </c>
      <c r="G23" s="478">
        <f t="shared" si="1"/>
      </c>
      <c r="H23" s="204"/>
    </row>
    <row r="24" spans="1:8" ht="18" customHeight="1">
      <c r="A24" s="2"/>
      <c r="B24" s="383">
        <v>7</v>
      </c>
      <c r="C24" s="385">
        <f>IF('Resumo do Programa'!A23&lt;&gt;"",'Resumo do Programa'!A23,"")</f>
      </c>
      <c r="D24" s="477">
        <f>IF('Resumo do Programa'!B23="","",'Resumo do Programa'!B23)</f>
      </c>
      <c r="E24" s="451">
        <f>IF('MOT-Geração'!O28="","",'MOT-Geração'!O28)</f>
        <v>0</v>
      </c>
      <c r="F24" s="385">
        <f t="shared" si="0"/>
      </c>
      <c r="G24" s="478">
        <f t="shared" si="1"/>
      </c>
      <c r="H24" s="204"/>
    </row>
    <row r="25" spans="1:8" ht="18" customHeight="1">
      <c r="A25" s="2"/>
      <c r="B25" s="383">
        <v>8</v>
      </c>
      <c r="C25" s="385">
        <f>IF('Resumo do Programa'!A24&lt;&gt;"",'Resumo do Programa'!A24,"")</f>
      </c>
      <c r="D25" s="477">
        <f>IF('Resumo do Programa'!B24="","",'Resumo do Programa'!B24)</f>
      </c>
      <c r="E25" s="451">
        <f>IF('MOT-Geração'!O29="","",'MOT-Geração'!O29)</f>
        <v>0</v>
      </c>
      <c r="F25" s="385">
        <f t="shared" si="0"/>
      </c>
      <c r="G25" s="478">
        <f t="shared" si="1"/>
      </c>
      <c r="H25" s="204"/>
    </row>
    <row r="26" spans="1:8" ht="18" customHeight="1">
      <c r="A26" s="2"/>
      <c r="B26" s="933" t="s">
        <v>161</v>
      </c>
      <c r="C26" s="934"/>
      <c r="D26" s="387">
        <f>SUM(D18:D20)</f>
        <v>0</v>
      </c>
      <c r="E26" s="388"/>
      <c r="F26" s="387">
        <f>SUM(F18:F20)</f>
        <v>0</v>
      </c>
      <c r="G26" s="388"/>
      <c r="H26" s="204"/>
    </row>
    <row r="27" spans="1:8" ht="18" customHeight="1">
      <c r="A27" s="2"/>
      <c r="B27" s="2"/>
      <c r="C27" s="2"/>
      <c r="D27" s="205"/>
      <c r="E27" s="205"/>
      <c r="F27" s="204"/>
      <c r="G27" s="204"/>
      <c r="H27" s="204"/>
    </row>
    <row r="29" spans="1:8" ht="21" customHeight="1">
      <c r="A29" s="77" t="s">
        <v>222</v>
      </c>
      <c r="B29" s="77"/>
      <c r="C29" s="82"/>
      <c r="D29" s="82"/>
      <c r="E29" s="82"/>
      <c r="F29" s="82"/>
      <c r="G29" s="82"/>
      <c r="H29" s="82"/>
    </row>
    <row r="30" spans="1:8" ht="58.5" customHeight="1">
      <c r="A30" s="931" t="s">
        <v>269</v>
      </c>
      <c r="B30" s="932"/>
      <c r="C30" s="932"/>
      <c r="D30" s="932"/>
      <c r="E30" s="932"/>
      <c r="F30" s="932"/>
      <c r="G30" s="932"/>
      <c r="H30" s="932"/>
    </row>
    <row r="31" spans="1:2" ht="21" customHeight="1">
      <c r="A31" s="36"/>
      <c r="B31" s="36"/>
    </row>
    <row r="32" ht="21" customHeight="1">
      <c r="H32" s="39"/>
    </row>
  </sheetData>
  <sheetProtection/>
  <mergeCells count="16">
    <mergeCell ref="A30:H30"/>
    <mergeCell ref="A10:G10"/>
    <mergeCell ref="A6:H6"/>
    <mergeCell ref="A7:H7"/>
    <mergeCell ref="A8:H8"/>
    <mergeCell ref="C11:H11"/>
    <mergeCell ref="A11:B11"/>
    <mergeCell ref="B26:C26"/>
    <mergeCell ref="A1:H4"/>
    <mergeCell ref="B15:B17"/>
    <mergeCell ref="C15:C17"/>
    <mergeCell ref="D15:D17"/>
    <mergeCell ref="E15:E17"/>
    <mergeCell ref="F15:F17"/>
    <mergeCell ref="G15:G17"/>
    <mergeCell ref="C13:E13"/>
  </mergeCells>
  <printOptions horizontalCentered="1"/>
  <pageMargins left="0.35433070866141736" right="0.35433070866141736" top="0.5511811023622047" bottom="0.31496062992125984" header="0.31496062992125984" footer="0.31496062992125984"/>
  <pageSetup fitToHeight="1" fitToWidth="1" horizontalDpi="300" verticalDpi="3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AAA096"/>
    <pageSetUpPr fitToPage="1"/>
  </sheetPr>
  <dimension ref="A1:N31"/>
  <sheetViews>
    <sheetView zoomScale="80" zoomScaleNormal="80" zoomScaleSheetLayoutView="80" zoomScalePageLayoutView="0" workbookViewId="0" topLeftCell="A1">
      <selection activeCell="A1" sqref="A1:I4"/>
    </sheetView>
  </sheetViews>
  <sheetFormatPr defaultColWidth="9.140625" defaultRowHeight="18" customHeight="1"/>
  <cols>
    <col min="1" max="1" width="5.8515625" style="32" customWidth="1"/>
    <col min="2" max="2" width="26.7109375" style="32" customWidth="1"/>
    <col min="3" max="3" width="25.421875" style="32" customWidth="1"/>
    <col min="4" max="4" width="20.00390625" style="32" customWidth="1"/>
    <col min="5" max="5" width="18.28125" style="32" customWidth="1"/>
    <col min="6" max="6" width="22.140625" style="32" customWidth="1"/>
    <col min="7" max="7" width="30.57421875" style="32" customWidth="1"/>
    <col min="8" max="8" width="6.421875" style="32" customWidth="1"/>
    <col min="9" max="16384" width="9.140625" style="32" customWidth="1"/>
  </cols>
  <sheetData>
    <row r="1" spans="1:8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</row>
    <row r="2" spans="1:8" s="4" customFormat="1" ht="12.75" customHeight="1">
      <c r="A2" s="839"/>
      <c r="B2" s="839"/>
      <c r="C2" s="839"/>
      <c r="D2" s="839"/>
      <c r="E2" s="839"/>
      <c r="F2" s="839"/>
      <c r="G2" s="839"/>
      <c r="H2" s="839"/>
    </row>
    <row r="3" spans="1:8" s="4" customFormat="1" ht="12.75" customHeight="1">
      <c r="A3" s="839"/>
      <c r="B3" s="839"/>
      <c r="C3" s="839"/>
      <c r="D3" s="839"/>
      <c r="E3" s="839"/>
      <c r="F3" s="839"/>
      <c r="G3" s="839"/>
      <c r="H3" s="839"/>
    </row>
    <row r="4" spans="1:8" s="4" customFormat="1" ht="12.75" customHeight="1" thickBot="1">
      <c r="A4" s="839"/>
      <c r="B4" s="839"/>
      <c r="C4" s="839"/>
      <c r="D4" s="839"/>
      <c r="E4" s="839"/>
      <c r="F4" s="839"/>
      <c r="G4" s="839"/>
      <c r="H4" s="839"/>
    </row>
    <row r="5" spans="1:8" s="274" customFormat="1" ht="12.75" customHeight="1">
      <c r="A5" s="613"/>
      <c r="B5" s="614"/>
      <c r="C5" s="614"/>
      <c r="D5" s="614"/>
      <c r="E5" s="614"/>
      <c r="F5" s="614"/>
      <c r="G5" s="614"/>
      <c r="H5" s="615"/>
    </row>
    <row r="6" spans="1:8" s="274" customFormat="1" ht="12.75" customHeight="1">
      <c r="A6" s="802" t="s">
        <v>351</v>
      </c>
      <c r="B6" s="916"/>
      <c r="C6" s="916"/>
      <c r="D6" s="916"/>
      <c r="E6" s="916"/>
      <c r="F6" s="916"/>
      <c r="G6" s="916"/>
      <c r="H6" s="804"/>
    </row>
    <row r="7" spans="1:8" s="274" customFormat="1" ht="12.75" customHeight="1">
      <c r="A7" s="802"/>
      <c r="B7" s="916"/>
      <c r="C7" s="916"/>
      <c r="D7" s="916"/>
      <c r="E7" s="916"/>
      <c r="F7" s="916"/>
      <c r="G7" s="916"/>
      <c r="H7" s="804"/>
    </row>
    <row r="8" spans="1:8" s="274" customFormat="1" ht="12.75" customHeight="1">
      <c r="A8" s="802" t="s">
        <v>352</v>
      </c>
      <c r="B8" s="916"/>
      <c r="C8" s="916"/>
      <c r="D8" s="916"/>
      <c r="E8" s="916"/>
      <c r="F8" s="916"/>
      <c r="G8" s="916"/>
      <c r="H8" s="804"/>
    </row>
    <row r="9" spans="1:8" s="274" customFormat="1" ht="12.75" customHeight="1" thickBot="1">
      <c r="A9" s="193"/>
      <c r="B9" s="196"/>
      <c r="C9" s="196"/>
      <c r="D9" s="275"/>
      <c r="E9" s="275"/>
      <c r="F9" s="275"/>
      <c r="G9" s="275"/>
      <c r="H9" s="606"/>
    </row>
    <row r="10" spans="1:7" s="274" customFormat="1" ht="12">
      <c r="A10" s="902"/>
      <c r="B10" s="902"/>
      <c r="C10" s="902"/>
      <c r="D10" s="902"/>
      <c r="E10" s="902"/>
      <c r="F10" s="902"/>
      <c r="G10" s="902"/>
    </row>
    <row r="11" spans="1:8" s="274" customFormat="1" ht="18" customHeight="1">
      <c r="A11" s="831" t="s">
        <v>353</v>
      </c>
      <c r="B11" s="832"/>
      <c r="C11" s="831">
        <f>'Resumo Financeiro'!$C$10</f>
        <v>0</v>
      </c>
      <c r="D11" s="871"/>
      <c r="E11" s="871"/>
      <c r="F11" s="871"/>
      <c r="G11" s="871"/>
      <c r="H11" s="832"/>
    </row>
    <row r="12" ht="18" customHeight="1">
      <c r="D12" s="616"/>
    </row>
    <row r="13" spans="3:14" ht="23.25" customHeight="1">
      <c r="C13" s="937" t="s">
        <v>218</v>
      </c>
      <c r="D13" s="937"/>
      <c r="E13" s="937"/>
      <c r="F13" s="617"/>
      <c r="L13" s="202"/>
      <c r="M13" s="202"/>
      <c r="N13" s="202"/>
    </row>
    <row r="14" spans="12:13" ht="14.25">
      <c r="L14" s="202"/>
      <c r="M14" s="202"/>
    </row>
    <row r="15" spans="2:14" ht="18" customHeight="1">
      <c r="B15" s="721" t="s">
        <v>0</v>
      </c>
      <c r="C15" s="721" t="s">
        <v>268</v>
      </c>
      <c r="D15" s="721" t="s">
        <v>1</v>
      </c>
      <c r="E15" s="721" t="s">
        <v>354</v>
      </c>
      <c r="F15" s="721" t="s">
        <v>160</v>
      </c>
      <c r="G15" s="721" t="s">
        <v>189</v>
      </c>
      <c r="L15" s="202"/>
      <c r="M15" s="202"/>
      <c r="N15" s="80"/>
    </row>
    <row r="16" spans="2:14" ht="18" customHeight="1">
      <c r="B16" s="914"/>
      <c r="C16" s="914"/>
      <c r="D16" s="914"/>
      <c r="E16" s="914"/>
      <c r="F16" s="914"/>
      <c r="G16" s="914"/>
      <c r="L16" s="202"/>
      <c r="M16" s="202"/>
      <c r="N16" s="80"/>
    </row>
    <row r="17" spans="2:14" ht="18" customHeight="1">
      <c r="B17" s="917"/>
      <c r="C17" s="917"/>
      <c r="D17" s="917"/>
      <c r="E17" s="917"/>
      <c r="F17" s="917"/>
      <c r="G17" s="917"/>
      <c r="L17" s="202"/>
      <c r="M17" s="202"/>
      <c r="N17" s="80"/>
    </row>
    <row r="18" spans="2:13" ht="18" customHeight="1">
      <c r="B18" s="383">
        <v>1</v>
      </c>
      <c r="C18" s="569"/>
      <c r="D18" s="618"/>
      <c r="E18" s="569"/>
      <c r="F18" s="450">
        <f>IF(D18&lt;&gt;"",E18*D18,"")</f>
      </c>
      <c r="G18" s="478">
        <f>IF(D18&lt;&gt;"",$F$13*F18/$H$26/D18,"")</f>
      </c>
      <c r="L18" s="202"/>
      <c r="M18" s="202"/>
    </row>
    <row r="19" spans="2:14" ht="21" customHeight="1">
      <c r="B19" s="383">
        <v>2</v>
      </c>
      <c r="C19" s="569"/>
      <c r="D19" s="618"/>
      <c r="E19" s="569"/>
      <c r="F19" s="450">
        <f aca="true" t="shared" si="0" ref="F19:F25">IF(D19&lt;&gt;"",E19*D19,"")</f>
      </c>
      <c r="G19" s="478">
        <f aca="true" t="shared" si="1" ref="G19:G25">IF(D19&lt;&gt;"",$F$13*F19/$H$26/D19,"")</f>
      </c>
      <c r="L19" s="202"/>
      <c r="N19" s="80"/>
    </row>
    <row r="20" spans="1:7" ht="21" customHeight="1">
      <c r="A20" s="587"/>
      <c r="B20" s="383">
        <v>3</v>
      </c>
      <c r="C20" s="569"/>
      <c r="D20" s="618"/>
      <c r="E20" s="569"/>
      <c r="F20" s="385">
        <f t="shared" si="0"/>
      </c>
      <c r="G20" s="478">
        <f t="shared" si="1"/>
      </c>
    </row>
    <row r="21" spans="1:7" ht="21" customHeight="1">
      <c r="A21" s="587"/>
      <c r="B21" s="383">
        <v>4</v>
      </c>
      <c r="C21" s="569"/>
      <c r="D21" s="618"/>
      <c r="E21" s="569"/>
      <c r="F21" s="385">
        <f t="shared" si="0"/>
      </c>
      <c r="G21" s="478">
        <f t="shared" si="1"/>
      </c>
    </row>
    <row r="22" spans="2:7" ht="21" customHeight="1">
      <c r="B22" s="383">
        <v>5</v>
      </c>
      <c r="C22" s="569"/>
      <c r="D22" s="618"/>
      <c r="E22" s="569"/>
      <c r="F22" s="385">
        <f t="shared" si="0"/>
      </c>
      <c r="G22" s="478">
        <f t="shared" si="1"/>
      </c>
    </row>
    <row r="23" spans="1:7" ht="18" customHeight="1">
      <c r="A23" s="587"/>
      <c r="B23" s="383">
        <v>6</v>
      </c>
      <c r="C23" s="569"/>
      <c r="D23" s="618"/>
      <c r="E23" s="569"/>
      <c r="F23" s="385">
        <f t="shared" si="0"/>
      </c>
      <c r="G23" s="478">
        <f t="shared" si="1"/>
      </c>
    </row>
    <row r="24" spans="1:8" ht="18" customHeight="1">
      <c r="A24" s="587"/>
      <c r="B24" s="383">
        <v>7</v>
      </c>
      <c r="C24" s="569"/>
      <c r="D24" s="618"/>
      <c r="E24" s="569"/>
      <c r="F24" s="385">
        <f t="shared" si="0"/>
      </c>
      <c r="G24" s="478">
        <f t="shared" si="1"/>
      </c>
      <c r="H24" s="619"/>
    </row>
    <row r="25" spans="1:8" ht="18" customHeight="1">
      <c r="A25" s="587"/>
      <c r="B25" s="383">
        <v>8</v>
      </c>
      <c r="C25" s="569"/>
      <c r="D25" s="618"/>
      <c r="E25" s="569"/>
      <c r="F25" s="385">
        <f t="shared" si="0"/>
      </c>
      <c r="G25" s="478">
        <f t="shared" si="1"/>
      </c>
      <c r="H25" s="619"/>
    </row>
    <row r="26" spans="2:7" ht="18" customHeight="1">
      <c r="B26" s="620" t="s">
        <v>355</v>
      </c>
      <c r="C26" s="386"/>
      <c r="D26" s="387">
        <f>SUM(D18:D20)</f>
        <v>0</v>
      </c>
      <c r="E26" s="621"/>
      <c r="F26" s="387">
        <f>SUM(F18:F20)</f>
        <v>0</v>
      </c>
      <c r="G26" s="621"/>
    </row>
    <row r="27" spans="2:7" ht="18" customHeight="1">
      <c r="B27" s="205"/>
      <c r="C27" s="205"/>
      <c r="D27" s="619"/>
      <c r="E27" s="619"/>
      <c r="F27" s="619"/>
      <c r="G27" s="619"/>
    </row>
    <row r="28" spans="1:8" ht="21" customHeight="1">
      <c r="A28" s="77" t="s">
        <v>222</v>
      </c>
      <c r="B28" s="77"/>
      <c r="C28" s="82"/>
      <c r="D28" s="82"/>
      <c r="E28" s="82"/>
      <c r="F28" s="82"/>
      <c r="G28" s="82"/>
      <c r="H28" s="82"/>
    </row>
    <row r="29" spans="1:8" ht="14.25">
      <c r="A29" s="935" t="s">
        <v>356</v>
      </c>
      <c r="B29" s="936"/>
      <c r="C29" s="936"/>
      <c r="D29" s="936"/>
      <c r="E29" s="936"/>
      <c r="F29" s="936"/>
      <c r="G29" s="936"/>
      <c r="H29" s="936"/>
    </row>
    <row r="30" spans="1:8" ht="14.25">
      <c r="A30" s="935" t="s">
        <v>357</v>
      </c>
      <c r="B30" s="936"/>
      <c r="C30" s="936"/>
      <c r="D30" s="936"/>
      <c r="E30" s="936"/>
      <c r="F30" s="936"/>
      <c r="G30" s="936"/>
      <c r="H30" s="936"/>
    </row>
    <row r="31" ht="21" customHeight="1">
      <c r="H31" s="39"/>
    </row>
  </sheetData>
  <sheetProtection/>
  <mergeCells count="16">
    <mergeCell ref="G15:G17"/>
    <mergeCell ref="A29:H29"/>
    <mergeCell ref="A30:H30"/>
    <mergeCell ref="C13:E13"/>
    <mergeCell ref="B15:B17"/>
    <mergeCell ref="C15:C17"/>
    <mergeCell ref="D15:D17"/>
    <mergeCell ref="E15:E17"/>
    <mergeCell ref="F15:F17"/>
    <mergeCell ref="A1:H4"/>
    <mergeCell ref="A6:H6"/>
    <mergeCell ref="A7:H7"/>
    <mergeCell ref="A8:H8"/>
    <mergeCell ref="A10:G10"/>
    <mergeCell ref="A11:B11"/>
    <mergeCell ref="C11:H11"/>
  </mergeCells>
  <printOptions horizontalCentered="1"/>
  <pageMargins left="0.35433070866141736" right="0.35433070866141736" top="0.5511811023622047" bottom="0.31496062992125984" header="0.31496062992125984" footer="0.31496062992125984"/>
  <pageSetup fitToHeight="1" fitToWidth="1" horizontalDpi="300" verticalDpi="3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BC9DB"/>
    <pageSetUpPr fitToPage="1"/>
  </sheetPr>
  <dimension ref="A1:I37"/>
  <sheetViews>
    <sheetView zoomScale="80" zoomScaleNormal="80" zoomScaleSheetLayoutView="80" zoomScalePageLayoutView="0" workbookViewId="0" topLeftCell="A1">
      <selection activeCell="A1" sqref="A1:H4"/>
    </sheetView>
  </sheetViews>
  <sheetFormatPr defaultColWidth="9.140625" defaultRowHeight="15"/>
  <cols>
    <col min="1" max="1" width="21.140625" style="32" customWidth="1"/>
    <col min="2" max="2" width="16.8515625" style="32" bestFit="1" customWidth="1"/>
    <col min="3" max="3" width="14.57421875" style="32" customWidth="1"/>
    <col min="4" max="4" width="9.140625" style="32" customWidth="1"/>
    <col min="5" max="5" width="19.421875" style="32" bestFit="1" customWidth="1"/>
    <col min="6" max="6" width="16.8515625" style="32" bestFit="1" customWidth="1"/>
    <col min="7" max="7" width="18.8515625" style="32" customWidth="1"/>
    <col min="8" max="8" width="21.00390625" style="32" customWidth="1"/>
    <col min="9" max="16384" width="9.140625" style="32" customWidth="1"/>
  </cols>
  <sheetData>
    <row r="1" spans="1:8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</row>
    <row r="2" spans="1:8" s="4" customFormat="1" ht="12.75" customHeight="1">
      <c r="A2" s="839"/>
      <c r="B2" s="839"/>
      <c r="C2" s="839"/>
      <c r="D2" s="839"/>
      <c r="E2" s="839"/>
      <c r="F2" s="839"/>
      <c r="G2" s="839"/>
      <c r="H2" s="839"/>
    </row>
    <row r="3" spans="1:8" s="4" customFormat="1" ht="12.75" customHeight="1">
      <c r="A3" s="839"/>
      <c r="B3" s="839"/>
      <c r="C3" s="839"/>
      <c r="D3" s="839"/>
      <c r="E3" s="839"/>
      <c r="F3" s="839"/>
      <c r="G3" s="839"/>
      <c r="H3" s="839"/>
    </row>
    <row r="4" spans="1:8" s="4" customFormat="1" ht="12.75" customHeight="1" thickBot="1">
      <c r="A4" s="839"/>
      <c r="B4" s="839"/>
      <c r="C4" s="839"/>
      <c r="D4" s="839"/>
      <c r="E4" s="839"/>
      <c r="F4" s="839"/>
      <c r="G4" s="839"/>
      <c r="H4" s="839"/>
    </row>
    <row r="5" spans="1:8" s="4" customFormat="1" ht="12">
      <c r="A5" s="622"/>
      <c r="B5" s="623"/>
      <c r="C5" s="623"/>
      <c r="D5" s="623"/>
      <c r="E5" s="623"/>
      <c r="F5" s="623"/>
      <c r="G5" s="623"/>
      <c r="H5" s="624"/>
    </row>
    <row r="6" spans="1:8" s="4" customFormat="1" ht="15" customHeight="1">
      <c r="A6" s="938" t="s">
        <v>73</v>
      </c>
      <c r="B6" s="939"/>
      <c r="C6" s="939"/>
      <c r="D6" s="939"/>
      <c r="E6" s="939"/>
      <c r="F6" s="939"/>
      <c r="G6" s="939"/>
      <c r="H6" s="940"/>
    </row>
    <row r="7" spans="1:8" s="4" customFormat="1" ht="15" customHeight="1">
      <c r="A7" s="938" t="s">
        <v>358</v>
      </c>
      <c r="B7" s="939"/>
      <c r="C7" s="939"/>
      <c r="D7" s="939"/>
      <c r="E7" s="939"/>
      <c r="F7" s="939"/>
      <c r="G7" s="939"/>
      <c r="H7" s="940"/>
    </row>
    <row r="8" spans="1:8" s="4" customFormat="1" ht="15" customHeight="1">
      <c r="A8" s="938" t="s">
        <v>359</v>
      </c>
      <c r="B8" s="939"/>
      <c r="C8" s="939"/>
      <c r="D8" s="939"/>
      <c r="E8" s="939"/>
      <c r="F8" s="939"/>
      <c r="G8" s="939"/>
      <c r="H8" s="940"/>
    </row>
    <row r="9" spans="1:8" s="4" customFormat="1" ht="12.75" thickBot="1">
      <c r="A9" s="625"/>
      <c r="B9" s="626"/>
      <c r="C9" s="626"/>
      <c r="D9" s="626"/>
      <c r="E9" s="626"/>
      <c r="F9" s="626"/>
      <c r="G9" s="626"/>
      <c r="H9" s="627"/>
    </row>
    <row r="10" spans="1:8" s="4" customFormat="1" ht="17.25" customHeight="1">
      <c r="A10" s="941"/>
      <c r="B10" s="941"/>
      <c r="C10" s="941"/>
      <c r="D10" s="941"/>
      <c r="E10" s="941"/>
      <c r="F10" s="941"/>
      <c r="G10" s="941"/>
      <c r="H10" s="941"/>
    </row>
    <row r="11" spans="1:9" s="4" customFormat="1" ht="17.25" customHeight="1">
      <c r="A11" s="942" t="s">
        <v>74</v>
      </c>
      <c r="B11" s="943"/>
      <c r="C11" s="944">
        <f>'Resumo Financeiro'!$C$10</f>
        <v>0</v>
      </c>
      <c r="D11" s="945"/>
      <c r="E11" s="945"/>
      <c r="F11" s="945"/>
      <c r="G11" s="945"/>
      <c r="H11" s="945"/>
      <c r="I11" s="628"/>
    </row>
    <row r="12" spans="1:8" s="4" customFormat="1" ht="17.25" customHeight="1" thickBot="1">
      <c r="A12" s="629"/>
      <c r="B12" s="629"/>
      <c r="C12" s="630"/>
      <c r="D12" s="630"/>
      <c r="E12" s="630"/>
      <c r="F12" s="630"/>
      <c r="G12" s="630"/>
      <c r="H12" s="630"/>
    </row>
    <row r="13" spans="1:9" s="4" customFormat="1" ht="17.25" customHeight="1" thickBot="1">
      <c r="A13" s="631" t="s">
        <v>360</v>
      </c>
      <c r="B13" s="632"/>
      <c r="C13" s="633"/>
      <c r="D13" s="634"/>
      <c r="G13" s="506" t="s">
        <v>238</v>
      </c>
      <c r="H13" s="126" t="s">
        <v>239</v>
      </c>
      <c r="I13" s="635"/>
    </row>
    <row r="14" spans="1:9" s="4" customFormat="1" ht="17.25" customHeight="1" thickBot="1">
      <c r="A14" s="636" t="s">
        <v>361</v>
      </c>
      <c r="B14" s="637"/>
      <c r="C14" s="638"/>
      <c r="D14" s="639"/>
      <c r="F14" s="640" t="s">
        <v>240</v>
      </c>
      <c r="G14" s="641"/>
      <c r="H14" s="642"/>
      <c r="I14" s="643"/>
    </row>
    <row r="15" spans="4:9" s="4" customFormat="1" ht="17.25" customHeight="1" thickBot="1">
      <c r="D15" s="644"/>
      <c r="E15" s="644"/>
      <c r="F15" s="640" t="s">
        <v>241</v>
      </c>
      <c r="G15" s="645"/>
      <c r="H15" s="646"/>
      <c r="I15" s="643"/>
    </row>
    <row r="16" spans="4:9" s="4" customFormat="1" ht="17.25" customHeight="1" thickBot="1">
      <c r="D16" s="644"/>
      <c r="E16" s="644"/>
      <c r="F16" s="634"/>
      <c r="G16" s="647"/>
      <c r="H16" s="647"/>
      <c r="I16" s="643"/>
    </row>
    <row r="17" spans="1:7" s="4" customFormat="1" ht="17.25" customHeight="1">
      <c r="A17" s="946" t="s">
        <v>0</v>
      </c>
      <c r="B17" s="947"/>
      <c r="C17" s="648" t="s">
        <v>1</v>
      </c>
      <c r="D17" s="648" t="s">
        <v>7</v>
      </c>
      <c r="E17" s="648" t="s">
        <v>4</v>
      </c>
      <c r="F17" s="649" t="s">
        <v>362</v>
      </c>
      <c r="G17" s="650"/>
    </row>
    <row r="18" spans="1:7" s="4" customFormat="1" ht="17.25" customHeight="1">
      <c r="A18" s="948" t="s">
        <v>363</v>
      </c>
      <c r="B18" s="651" t="s">
        <v>364</v>
      </c>
      <c r="C18" s="652"/>
      <c r="D18" s="653" t="s">
        <v>21</v>
      </c>
      <c r="E18" s="654"/>
      <c r="F18" s="655">
        <f>ROUND(C18*E18,2)</f>
        <v>0</v>
      </c>
      <c r="G18" s="650"/>
    </row>
    <row r="19" spans="1:9" s="4" customFormat="1" ht="17.25" customHeight="1">
      <c r="A19" s="948"/>
      <c r="B19" s="651"/>
      <c r="C19" s="652"/>
      <c r="D19" s="653" t="s">
        <v>21</v>
      </c>
      <c r="E19" s="654"/>
      <c r="F19" s="655">
        <f aca="true" t="shared" si="0" ref="F19:F25">ROUND(C19*E19,2)</f>
        <v>0</v>
      </c>
      <c r="G19" s="634"/>
      <c r="I19" s="635"/>
    </row>
    <row r="20" spans="1:9" s="4" customFormat="1" ht="17.25" customHeight="1">
      <c r="A20" s="948"/>
      <c r="B20" s="651"/>
      <c r="C20" s="652"/>
      <c r="D20" s="653" t="s">
        <v>21</v>
      </c>
      <c r="E20" s="656"/>
      <c r="F20" s="655">
        <f t="shared" si="0"/>
        <v>0</v>
      </c>
      <c r="G20" s="634"/>
      <c r="I20" s="657"/>
    </row>
    <row r="21" spans="1:9" s="4" customFormat="1" ht="17.25" customHeight="1">
      <c r="A21" s="948"/>
      <c r="B21" s="651"/>
      <c r="C21" s="652"/>
      <c r="D21" s="653" t="s">
        <v>21</v>
      </c>
      <c r="E21" s="658"/>
      <c r="F21" s="655">
        <f t="shared" si="0"/>
        <v>0</v>
      </c>
      <c r="G21" s="634"/>
      <c r="I21" s="659"/>
    </row>
    <row r="22" spans="1:9" s="4" customFormat="1" ht="17.25" customHeight="1">
      <c r="A22" s="949" t="s">
        <v>365</v>
      </c>
      <c r="B22" s="950"/>
      <c r="C22" s="660"/>
      <c r="D22" s="653" t="s">
        <v>366</v>
      </c>
      <c r="E22" s="656"/>
      <c r="F22" s="655">
        <f t="shared" si="0"/>
        <v>0</v>
      </c>
      <c r="G22" s="634"/>
      <c r="H22" s="661"/>
      <c r="I22" s="659"/>
    </row>
    <row r="23" spans="1:8" s="4" customFormat="1" ht="17.25" customHeight="1">
      <c r="A23" s="949" t="s">
        <v>367</v>
      </c>
      <c r="B23" s="950"/>
      <c r="C23" s="662"/>
      <c r="D23" s="653" t="s">
        <v>21</v>
      </c>
      <c r="E23" s="658"/>
      <c r="F23" s="655">
        <f t="shared" si="0"/>
        <v>0</v>
      </c>
      <c r="G23" s="634"/>
      <c r="H23" s="661"/>
    </row>
    <row r="24" spans="1:8" s="4" customFormat="1" ht="17.25" customHeight="1">
      <c r="A24" s="949" t="s">
        <v>368</v>
      </c>
      <c r="B24" s="950"/>
      <c r="C24" s="662"/>
      <c r="D24" s="653" t="s">
        <v>21</v>
      </c>
      <c r="E24" s="663"/>
      <c r="F24" s="655">
        <f t="shared" si="0"/>
        <v>0</v>
      </c>
      <c r="G24" s="634"/>
      <c r="H24" s="664"/>
    </row>
    <row r="25" spans="1:8" s="4" customFormat="1" ht="17.25" customHeight="1">
      <c r="A25" s="951" t="s">
        <v>369</v>
      </c>
      <c r="B25" s="952"/>
      <c r="C25" s="662"/>
      <c r="D25" s="653" t="s">
        <v>370</v>
      </c>
      <c r="E25" s="658"/>
      <c r="F25" s="655">
        <f t="shared" si="0"/>
        <v>0</v>
      </c>
      <c r="G25" s="634"/>
      <c r="H25" s="664"/>
    </row>
    <row r="26" spans="1:8" s="4" customFormat="1" ht="17.25" customHeight="1">
      <c r="A26" s="953" t="s">
        <v>44</v>
      </c>
      <c r="B26" s="954"/>
      <c r="C26" s="954"/>
      <c r="D26" s="954"/>
      <c r="E26" s="955"/>
      <c r="F26" s="665">
        <f>ROUND(SUM(F18:F25),2)</f>
        <v>0</v>
      </c>
      <c r="G26" s="634"/>
      <c r="H26" s="634"/>
    </row>
    <row r="27" spans="1:8" s="4" customFormat="1" ht="17.25" customHeight="1">
      <c r="A27" s="666" t="s">
        <v>45</v>
      </c>
      <c r="B27" s="667"/>
      <c r="C27" s="956"/>
      <c r="D27" s="957"/>
      <c r="E27" s="958"/>
      <c r="F27" s="655">
        <f>ROUND('MOT-Módulos Adicionais'!K24,2)</f>
        <v>0</v>
      </c>
      <c r="G27" s="634"/>
      <c r="H27" s="634"/>
    </row>
    <row r="28" spans="1:8" s="4" customFormat="1" ht="17.25" customHeight="1">
      <c r="A28" s="949" t="s">
        <v>46</v>
      </c>
      <c r="B28" s="950"/>
      <c r="C28" s="652"/>
      <c r="D28" s="653" t="s">
        <v>22</v>
      </c>
      <c r="E28" s="390">
        <v>0</v>
      </c>
      <c r="F28" s="655">
        <f>ROUND(C28*E28,2)</f>
        <v>0</v>
      </c>
      <c r="G28" s="634"/>
      <c r="H28" s="634"/>
    </row>
    <row r="29" spans="1:8" s="4" customFormat="1" ht="17.25" customHeight="1">
      <c r="A29" s="949" t="s">
        <v>47</v>
      </c>
      <c r="B29" s="950"/>
      <c r="C29" s="956"/>
      <c r="D29" s="957"/>
      <c r="E29" s="958"/>
      <c r="F29" s="391"/>
      <c r="G29" s="634"/>
      <c r="H29" s="634"/>
    </row>
    <row r="30" spans="1:8" s="4" customFormat="1" ht="17.25" customHeight="1" thickBot="1">
      <c r="A30" s="959" t="s">
        <v>3</v>
      </c>
      <c r="B30" s="960"/>
      <c r="C30" s="960"/>
      <c r="D30" s="960"/>
      <c r="E30" s="960"/>
      <c r="F30" s="668">
        <f>ROUND(SUM(F26:F29),2)</f>
        <v>0</v>
      </c>
      <c r="G30" s="634"/>
      <c r="H30" s="634"/>
    </row>
    <row r="31" ht="17.25" customHeight="1"/>
    <row r="32" spans="1:3" ht="17.25" customHeight="1">
      <c r="A32" s="579" t="s">
        <v>27</v>
      </c>
      <c r="B32" s="69"/>
      <c r="C32" s="70"/>
    </row>
    <row r="33" ht="17.25" customHeight="1">
      <c r="A33" s="75" t="s">
        <v>371</v>
      </c>
    </row>
    <row r="34" ht="17.25" customHeight="1">
      <c r="A34" s="75" t="s">
        <v>372</v>
      </c>
    </row>
    <row r="35" ht="17.25" customHeight="1"/>
    <row r="37" ht="14.25">
      <c r="A37" s="73"/>
    </row>
  </sheetData>
  <sheetProtection/>
  <mergeCells count="19">
    <mergeCell ref="A26:E26"/>
    <mergeCell ref="C27:E27"/>
    <mergeCell ref="A28:B28"/>
    <mergeCell ref="A29:B29"/>
    <mergeCell ref="C29:E29"/>
    <mergeCell ref="A30:E30"/>
    <mergeCell ref="A17:B17"/>
    <mergeCell ref="A18:A21"/>
    <mergeCell ref="A22:B22"/>
    <mergeCell ref="A23:B23"/>
    <mergeCell ref="A24:B24"/>
    <mergeCell ref="A25:B25"/>
    <mergeCell ref="A1:H4"/>
    <mergeCell ref="A6:H6"/>
    <mergeCell ref="A7:H7"/>
    <mergeCell ref="A8:H8"/>
    <mergeCell ref="A10:H10"/>
    <mergeCell ref="A11:B11"/>
    <mergeCell ref="C11:H1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BC9DB"/>
    <pageSetUpPr fitToPage="1"/>
  </sheetPr>
  <dimension ref="A1:J40"/>
  <sheetViews>
    <sheetView zoomScale="80" zoomScaleNormal="80" zoomScaleSheetLayoutView="80" zoomScalePageLayoutView="0" workbookViewId="0" topLeftCell="A1">
      <selection activeCell="A1" sqref="A1:J4"/>
    </sheetView>
  </sheetViews>
  <sheetFormatPr defaultColWidth="9.140625" defaultRowHeight="15"/>
  <cols>
    <col min="1" max="1" width="17.421875" style="18" customWidth="1"/>
    <col min="2" max="2" width="19.140625" style="18" customWidth="1"/>
    <col min="3" max="3" width="13.28125" style="18" customWidth="1"/>
    <col min="4" max="4" width="18.8515625" style="18" bestFit="1" customWidth="1"/>
    <col min="5" max="5" width="17.00390625" style="18" customWidth="1"/>
    <col min="6" max="6" width="14.00390625" style="18" customWidth="1"/>
    <col min="7" max="7" width="15.8515625" style="18" bestFit="1" customWidth="1"/>
    <col min="8" max="8" width="23.140625" style="18" bestFit="1" customWidth="1"/>
    <col min="9" max="10" width="16.00390625" style="18" customWidth="1"/>
    <col min="11" max="16384" width="9.140625" style="18" customWidth="1"/>
  </cols>
  <sheetData>
    <row r="1" spans="1:10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</row>
    <row r="3" spans="1:10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</row>
    <row r="4" spans="1:10" s="4" customFormat="1" ht="12.75" customHeight="1" thickBot="1">
      <c r="A4" s="821"/>
      <c r="B4" s="821"/>
      <c r="C4" s="821"/>
      <c r="D4" s="821"/>
      <c r="E4" s="821"/>
      <c r="F4" s="821"/>
      <c r="G4" s="821"/>
      <c r="H4" s="821"/>
      <c r="I4" s="821"/>
      <c r="J4" s="821"/>
    </row>
    <row r="5" spans="1:10" s="37" customFormat="1" ht="12.75" customHeight="1">
      <c r="A5" s="967"/>
      <c r="B5" s="968"/>
      <c r="C5" s="968"/>
      <c r="D5" s="968"/>
      <c r="E5" s="968"/>
      <c r="F5" s="968"/>
      <c r="G5" s="968"/>
      <c r="H5" s="968"/>
      <c r="I5" s="968"/>
      <c r="J5" s="969"/>
    </row>
    <row r="6" spans="1:10" s="37" customFormat="1" ht="12.75" customHeight="1">
      <c r="A6" s="896" t="s">
        <v>73</v>
      </c>
      <c r="B6" s="918"/>
      <c r="C6" s="918"/>
      <c r="D6" s="918"/>
      <c r="E6" s="918"/>
      <c r="F6" s="918"/>
      <c r="G6" s="918"/>
      <c r="H6" s="918"/>
      <c r="I6" s="918"/>
      <c r="J6" s="898"/>
    </row>
    <row r="7" spans="1:10" s="37" customFormat="1" ht="12.75" customHeight="1">
      <c r="A7" s="896"/>
      <c r="B7" s="918"/>
      <c r="C7" s="918"/>
      <c r="D7" s="918"/>
      <c r="E7" s="918"/>
      <c r="F7" s="918"/>
      <c r="G7" s="918"/>
      <c r="H7" s="918"/>
      <c r="I7" s="918"/>
      <c r="J7" s="898"/>
    </row>
    <row r="8" spans="1:10" s="37" customFormat="1" ht="12.75" customHeight="1">
      <c r="A8" s="896" t="s">
        <v>102</v>
      </c>
      <c r="B8" s="918"/>
      <c r="C8" s="918"/>
      <c r="D8" s="918"/>
      <c r="E8" s="918"/>
      <c r="F8" s="918"/>
      <c r="G8" s="918"/>
      <c r="H8" s="918"/>
      <c r="I8" s="918"/>
      <c r="J8" s="898"/>
    </row>
    <row r="9" spans="1:10" s="37" customFormat="1" ht="12.75" customHeight="1" thickBot="1">
      <c r="A9" s="899"/>
      <c r="B9" s="900"/>
      <c r="C9" s="900"/>
      <c r="D9" s="900"/>
      <c r="E9" s="900"/>
      <c r="F9" s="900"/>
      <c r="G9" s="900"/>
      <c r="H9" s="900"/>
      <c r="I9" s="900"/>
      <c r="J9" s="901"/>
    </row>
    <row r="10" spans="1:9" ht="16.5" customHeight="1">
      <c r="A10" s="830"/>
      <c r="B10" s="830"/>
      <c r="C10" s="830"/>
      <c r="D10" s="830"/>
      <c r="E10" s="830"/>
      <c r="F10" s="830"/>
      <c r="G10" s="830"/>
      <c r="H10" s="830"/>
      <c r="I10" s="830"/>
    </row>
    <row r="11" spans="1:10" s="19" customFormat="1" ht="16.5" customHeight="1">
      <c r="A11" s="831" t="s">
        <v>74</v>
      </c>
      <c r="B11" s="832"/>
      <c r="C11" s="904">
        <f>'Resumo Financeiro'!$C$10</f>
        <v>0</v>
      </c>
      <c r="D11" s="904"/>
      <c r="E11" s="904"/>
      <c r="F11" s="904"/>
      <c r="G11" s="904"/>
      <c r="H11" s="904"/>
      <c r="I11" s="904"/>
      <c r="J11" s="904"/>
    </row>
    <row r="12" spans="1:7" ht="16.5" customHeight="1">
      <c r="A12" s="5"/>
      <c r="B12" s="5"/>
      <c r="C12" s="20"/>
      <c r="D12" s="20"/>
      <c r="E12" s="20"/>
      <c r="F12" s="21"/>
      <c r="G12" s="21"/>
    </row>
    <row r="13" spans="1:6" ht="16.5" customHeight="1">
      <c r="A13" s="393" t="s">
        <v>9</v>
      </c>
      <c r="B13" s="394"/>
      <c r="C13" s="84" t="s">
        <v>10</v>
      </c>
      <c r="D13" s="393" t="s">
        <v>270</v>
      </c>
      <c r="E13" s="7"/>
      <c r="F13" s="19"/>
    </row>
    <row r="14" spans="1:6" ht="16.5" customHeight="1">
      <c r="A14" s="83"/>
      <c r="B14" s="83"/>
      <c r="C14" s="85"/>
      <c r="F14" s="85"/>
    </row>
    <row r="15" spans="1:9" ht="24.75" customHeight="1" thickBot="1">
      <c r="A15" s="977" t="s">
        <v>0</v>
      </c>
      <c r="B15" s="977"/>
      <c r="C15" s="396" t="s">
        <v>1</v>
      </c>
      <c r="D15" s="396" t="s">
        <v>7</v>
      </c>
      <c r="E15" s="395" t="s">
        <v>25</v>
      </c>
      <c r="F15" s="395" t="s">
        <v>26</v>
      </c>
      <c r="H15" s="21"/>
      <c r="I15" s="21"/>
    </row>
    <row r="16" spans="1:10" ht="16.5" customHeight="1" thickBot="1">
      <c r="A16" s="805" t="s">
        <v>11</v>
      </c>
      <c r="B16" s="805"/>
      <c r="C16" s="592"/>
      <c r="D16" s="592" t="s">
        <v>59</v>
      </c>
      <c r="E16" s="397"/>
      <c r="F16" s="272">
        <f>ROUND(C16*E16,2)</f>
        <v>0</v>
      </c>
      <c r="H16" s="253" t="s">
        <v>242</v>
      </c>
      <c r="I16" s="431" t="s">
        <v>238</v>
      </c>
      <c r="J16" s="432" t="s">
        <v>239</v>
      </c>
    </row>
    <row r="17" spans="1:10" ht="16.5" customHeight="1">
      <c r="A17" s="805" t="s">
        <v>294</v>
      </c>
      <c r="B17" s="805"/>
      <c r="C17" s="592"/>
      <c r="D17" s="592" t="s">
        <v>59</v>
      </c>
      <c r="E17" s="397"/>
      <c r="F17" s="272">
        <f aca="true" t="shared" si="0" ref="F17:F25">ROUND(C17*E17,2)</f>
        <v>0</v>
      </c>
      <c r="H17" s="429" t="s">
        <v>240</v>
      </c>
      <c r="I17" s="430"/>
      <c r="J17" s="457"/>
    </row>
    <row r="18" spans="1:10" ht="16.5" customHeight="1" thickBot="1">
      <c r="A18" s="805" t="s">
        <v>373</v>
      </c>
      <c r="B18" s="805"/>
      <c r="C18" s="592"/>
      <c r="D18" s="592" t="s">
        <v>59</v>
      </c>
      <c r="E18" s="397"/>
      <c r="F18" s="272">
        <f t="shared" si="0"/>
        <v>0</v>
      </c>
      <c r="H18" s="428" t="s">
        <v>241</v>
      </c>
      <c r="I18" s="427"/>
      <c r="J18" s="389"/>
    </row>
    <row r="19" spans="1:6" ht="16.5" customHeight="1" thickBot="1">
      <c r="A19" s="805" t="s">
        <v>374</v>
      </c>
      <c r="B19" s="805"/>
      <c r="C19" s="592"/>
      <c r="D19" s="592" t="s">
        <v>59</v>
      </c>
      <c r="E19" s="397"/>
      <c r="F19" s="272">
        <f t="shared" si="0"/>
        <v>0</v>
      </c>
    </row>
    <row r="20" spans="1:10" ht="16.5" customHeight="1" thickBot="1">
      <c r="A20" s="805" t="s">
        <v>12</v>
      </c>
      <c r="B20" s="805"/>
      <c r="C20" s="669"/>
      <c r="D20" s="669" t="s">
        <v>59</v>
      </c>
      <c r="E20" s="397"/>
      <c r="F20" s="272">
        <f t="shared" si="0"/>
        <v>0</v>
      </c>
      <c r="H20" s="253" t="s">
        <v>243</v>
      </c>
      <c r="I20" s="431" t="s">
        <v>238</v>
      </c>
      <c r="J20" s="432" t="s">
        <v>239</v>
      </c>
    </row>
    <row r="21" spans="1:10" ht="16.5" customHeight="1" thickBot="1">
      <c r="A21" s="976" t="s">
        <v>13</v>
      </c>
      <c r="B21" s="976"/>
      <c r="C21" s="592"/>
      <c r="D21" s="592" t="s">
        <v>59</v>
      </c>
      <c r="E21" s="397"/>
      <c r="F21" s="272">
        <f t="shared" si="0"/>
        <v>0</v>
      </c>
      <c r="H21" s="433" t="s">
        <v>273</v>
      </c>
      <c r="I21" s="435" t="s">
        <v>272</v>
      </c>
      <c r="J21" s="434"/>
    </row>
    <row r="22" spans="1:6" ht="16.5" customHeight="1" thickBot="1">
      <c r="A22" s="805" t="s">
        <v>242</v>
      </c>
      <c r="B22" s="805"/>
      <c r="C22" s="592"/>
      <c r="D22" s="592" t="s">
        <v>58</v>
      </c>
      <c r="E22" s="397"/>
      <c r="F22" s="272">
        <f t="shared" si="0"/>
        <v>0</v>
      </c>
    </row>
    <row r="23" spans="1:10" ht="16.5" customHeight="1" thickBot="1">
      <c r="A23" s="964" t="s">
        <v>243</v>
      </c>
      <c r="B23" s="965"/>
      <c r="C23" s="592"/>
      <c r="D23" s="592" t="s">
        <v>58</v>
      </c>
      <c r="E23" s="397"/>
      <c r="F23" s="272">
        <f t="shared" si="0"/>
        <v>0</v>
      </c>
      <c r="H23" s="253" t="s">
        <v>244</v>
      </c>
      <c r="I23" s="431" t="s">
        <v>238</v>
      </c>
      <c r="J23" s="432" t="s">
        <v>239</v>
      </c>
    </row>
    <row r="24" spans="1:10" ht="16.5" customHeight="1">
      <c r="A24" s="964" t="s">
        <v>244</v>
      </c>
      <c r="B24" s="965"/>
      <c r="C24" s="592"/>
      <c r="D24" s="669" t="s">
        <v>58</v>
      </c>
      <c r="E24" s="397"/>
      <c r="F24" s="272">
        <f t="shared" si="0"/>
        <v>0</v>
      </c>
      <c r="H24" s="429" t="s">
        <v>240</v>
      </c>
      <c r="I24" s="430"/>
      <c r="J24" s="457"/>
    </row>
    <row r="25" spans="1:10" ht="16.5" customHeight="1" thickBot="1">
      <c r="A25" s="805" t="s">
        <v>8</v>
      </c>
      <c r="B25" s="805"/>
      <c r="C25" s="669"/>
      <c r="D25" s="669" t="s">
        <v>60</v>
      </c>
      <c r="E25" s="398"/>
      <c r="F25" s="272">
        <f t="shared" si="0"/>
        <v>0</v>
      </c>
      <c r="H25" s="428" t="s">
        <v>241</v>
      </c>
      <c r="I25" s="427"/>
      <c r="J25" s="389"/>
    </row>
    <row r="26" spans="1:6" ht="16.5" customHeight="1">
      <c r="A26" s="966" t="s">
        <v>44</v>
      </c>
      <c r="B26" s="966"/>
      <c r="C26" s="966"/>
      <c r="D26" s="419"/>
      <c r="E26" s="419"/>
      <c r="F26" s="399">
        <f>ROUND(SUM(F16:F25),2)</f>
        <v>0</v>
      </c>
    </row>
    <row r="27" spans="1:6" ht="16.5" customHeight="1">
      <c r="A27" s="805" t="s">
        <v>48</v>
      </c>
      <c r="B27" s="805"/>
      <c r="C27" s="973"/>
      <c r="D27" s="974"/>
      <c r="E27" s="975"/>
      <c r="F27" s="400">
        <f>ROUND('MOT-Módulos Adicionais'!K22,2)</f>
        <v>0</v>
      </c>
    </row>
    <row r="28" spans="1:6" ht="16.5" customHeight="1">
      <c r="A28" s="805" t="s">
        <v>46</v>
      </c>
      <c r="B28" s="805"/>
      <c r="C28" s="23"/>
      <c r="D28" s="22" t="s">
        <v>22</v>
      </c>
      <c r="E28" s="390">
        <f>'Transp-Carga'!B16</f>
        <v>0</v>
      </c>
      <c r="F28" s="400">
        <f>ROUND(C28*E28,2)</f>
        <v>0</v>
      </c>
    </row>
    <row r="29" spans="1:6" ht="16.5" customHeight="1">
      <c r="A29" s="805" t="s">
        <v>47</v>
      </c>
      <c r="B29" s="805"/>
      <c r="C29" s="961"/>
      <c r="D29" s="962"/>
      <c r="E29" s="963"/>
      <c r="F29" s="401"/>
    </row>
    <row r="30" spans="1:6" ht="16.5" customHeight="1">
      <c r="A30" s="970" t="s">
        <v>3</v>
      </c>
      <c r="B30" s="971"/>
      <c r="C30" s="971"/>
      <c r="D30" s="971"/>
      <c r="E30" s="972"/>
      <c r="F30" s="402">
        <f>ROUND(SUM(F26:F29),2)</f>
        <v>0</v>
      </c>
    </row>
    <row r="31" spans="1:10" s="19" customFormat="1" ht="16.5" customHeight="1">
      <c r="A31" s="86"/>
      <c r="B31" s="87"/>
      <c r="C31" s="87"/>
      <c r="D31" s="87"/>
      <c r="E31" s="87"/>
      <c r="F31" s="88"/>
      <c r="G31" s="18"/>
      <c r="H31" s="18"/>
      <c r="I31" s="18"/>
      <c r="J31" s="18"/>
    </row>
    <row r="32" spans="1:10" s="92" customFormat="1" ht="16.5" customHeight="1">
      <c r="A32" s="93" t="s">
        <v>27</v>
      </c>
      <c r="B32" s="89"/>
      <c r="C32" s="89"/>
      <c r="D32" s="89"/>
      <c r="E32" s="89"/>
      <c r="F32" s="90"/>
      <c r="G32" s="91"/>
      <c r="H32" s="18"/>
      <c r="I32" s="18"/>
      <c r="J32" s="18"/>
    </row>
    <row r="33" spans="1:10" s="92" customFormat="1" ht="16.5" customHeight="1">
      <c r="A33" s="94" t="s">
        <v>68</v>
      </c>
      <c r="B33" s="89"/>
      <c r="C33" s="89"/>
      <c r="D33" s="89"/>
      <c r="E33" s="89"/>
      <c r="F33" s="90"/>
      <c r="G33" s="91"/>
      <c r="H33" s="18"/>
      <c r="I33" s="18"/>
      <c r="J33" s="19"/>
    </row>
    <row r="34" spans="1:9" s="92" customFormat="1" ht="16.5" customHeight="1">
      <c r="A34" s="95" t="s">
        <v>271</v>
      </c>
      <c r="B34" s="89"/>
      <c r="C34" s="89"/>
      <c r="D34" s="89"/>
      <c r="E34" s="89"/>
      <c r="F34" s="90"/>
      <c r="G34" s="91"/>
      <c r="H34" s="91"/>
      <c r="I34" s="91"/>
    </row>
    <row r="35" spans="1:9" s="92" customFormat="1" ht="16.5" customHeight="1">
      <c r="A35" s="93" t="s">
        <v>49</v>
      </c>
      <c r="B35" s="89"/>
      <c r="C35" s="89"/>
      <c r="D35" s="89"/>
      <c r="E35" s="89"/>
      <c r="F35" s="90"/>
      <c r="G35" s="91"/>
      <c r="H35" s="91"/>
      <c r="I35" s="91"/>
    </row>
    <row r="36" spans="1:9" s="92" customFormat="1" ht="16.5" customHeight="1">
      <c r="A36" s="95" t="s">
        <v>50</v>
      </c>
      <c r="B36" s="89"/>
      <c r="C36" s="89"/>
      <c r="D36" s="89"/>
      <c r="E36" s="89"/>
      <c r="F36" s="90"/>
      <c r="G36" s="91"/>
      <c r="H36" s="91"/>
      <c r="I36" s="91"/>
    </row>
    <row r="37" spans="1:9" s="92" customFormat="1" ht="16.5" customHeight="1">
      <c r="A37" s="95" t="s">
        <v>51</v>
      </c>
      <c r="B37" s="89"/>
      <c r="C37" s="89"/>
      <c r="D37" s="89"/>
      <c r="E37" s="89"/>
      <c r="F37" s="90"/>
      <c r="G37" s="91"/>
      <c r="H37" s="91"/>
      <c r="I37" s="91"/>
    </row>
    <row r="38" spans="1:10" ht="16.5" customHeight="1">
      <c r="A38" s="69"/>
      <c r="B38" s="69"/>
      <c r="C38" s="70"/>
      <c r="D38" s="24"/>
      <c r="E38" s="24"/>
      <c r="F38" s="17"/>
      <c r="G38" s="24"/>
      <c r="H38" s="91"/>
      <c r="I38" s="91"/>
      <c r="J38" s="92"/>
    </row>
    <row r="39" spans="8:10" ht="13.5">
      <c r="H39" s="91"/>
      <c r="I39" s="91"/>
      <c r="J39" s="92"/>
    </row>
    <row r="40" spans="8:9" ht="12">
      <c r="H40" s="24"/>
      <c r="I40" s="24"/>
    </row>
  </sheetData>
  <sheetProtection/>
  <mergeCells count="27">
    <mergeCell ref="A9:J9"/>
    <mergeCell ref="A21:B21"/>
    <mergeCell ref="A10:I10"/>
    <mergeCell ref="A11:B11"/>
    <mergeCell ref="C11:J11"/>
    <mergeCell ref="A15:B15"/>
    <mergeCell ref="A16:B16"/>
    <mergeCell ref="A17:B17"/>
    <mergeCell ref="A18:B18"/>
    <mergeCell ref="A19:B19"/>
    <mergeCell ref="A1:J4"/>
    <mergeCell ref="A5:J5"/>
    <mergeCell ref="A6:J6"/>
    <mergeCell ref="A7:J7"/>
    <mergeCell ref="A8:J8"/>
    <mergeCell ref="A30:E30"/>
    <mergeCell ref="A27:B27"/>
    <mergeCell ref="C27:E27"/>
    <mergeCell ref="A28:B28"/>
    <mergeCell ref="A29:B29"/>
    <mergeCell ref="A20:B20"/>
    <mergeCell ref="C29:E29"/>
    <mergeCell ref="A22:B22"/>
    <mergeCell ref="A23:B23"/>
    <mergeCell ref="A24:B24"/>
    <mergeCell ref="A25:B25"/>
    <mergeCell ref="A26:C26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8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BC9DB"/>
    <pageSetUpPr fitToPage="1"/>
  </sheetPr>
  <dimension ref="A1:IQ31"/>
  <sheetViews>
    <sheetView zoomScale="80" zoomScaleNormal="80" zoomScaleSheetLayoutView="80" zoomScalePageLayoutView="0" workbookViewId="0" topLeftCell="A1">
      <selection activeCell="A1" sqref="A1:H4"/>
    </sheetView>
  </sheetViews>
  <sheetFormatPr defaultColWidth="9.140625" defaultRowHeight="15"/>
  <cols>
    <col min="1" max="1" width="21.8515625" style="97" customWidth="1"/>
    <col min="2" max="2" width="22.7109375" style="97" customWidth="1"/>
    <col min="3" max="3" width="18.421875" style="97" customWidth="1"/>
    <col min="4" max="4" width="18.140625" style="97" customWidth="1"/>
    <col min="5" max="5" width="20.8515625" style="97" customWidth="1"/>
    <col min="6" max="6" width="17.00390625" style="97" customWidth="1"/>
    <col min="7" max="7" width="13.421875" style="97" customWidth="1"/>
    <col min="8" max="8" width="16.140625" style="97" customWidth="1"/>
    <col min="9" max="9" width="14.57421875" style="97" customWidth="1"/>
    <col min="10" max="10" width="12.8515625" style="97" customWidth="1"/>
    <col min="11" max="16384" width="9.140625" style="97" customWidth="1"/>
  </cols>
  <sheetData>
    <row r="1" spans="1:9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  <c r="I1" s="57"/>
    </row>
    <row r="2" spans="1:9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57"/>
    </row>
    <row r="3" spans="1:9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57"/>
    </row>
    <row r="4" spans="1:9" s="4" customFormat="1" ht="12.75" customHeight="1" thickBot="1">
      <c r="A4" s="703"/>
      <c r="B4" s="703"/>
      <c r="C4" s="703"/>
      <c r="D4" s="703"/>
      <c r="E4" s="703"/>
      <c r="F4" s="703"/>
      <c r="G4" s="703"/>
      <c r="H4" s="703"/>
      <c r="I4" s="57"/>
    </row>
    <row r="5" spans="1:10" s="37" customFormat="1" ht="12.75" customHeight="1">
      <c r="A5" s="979"/>
      <c r="B5" s="980"/>
      <c r="C5" s="980"/>
      <c r="D5" s="980"/>
      <c r="E5" s="980"/>
      <c r="F5" s="980"/>
      <c r="G5" s="980"/>
      <c r="H5" s="981"/>
      <c r="I5" s="57"/>
      <c r="J5" s="4"/>
    </row>
    <row r="6" spans="1:10" s="37" customFormat="1" ht="12.75" customHeight="1">
      <c r="A6" s="982" t="s">
        <v>73</v>
      </c>
      <c r="B6" s="983"/>
      <c r="C6" s="983"/>
      <c r="D6" s="983"/>
      <c r="E6" s="983"/>
      <c r="F6" s="983"/>
      <c r="G6" s="983"/>
      <c r="H6" s="984"/>
      <c r="I6" s="57"/>
      <c r="J6" s="4"/>
    </row>
    <row r="7" spans="1:10" s="37" customFormat="1" ht="12.75" customHeight="1">
      <c r="A7" s="982"/>
      <c r="B7" s="983"/>
      <c r="C7" s="983"/>
      <c r="D7" s="983"/>
      <c r="E7" s="983"/>
      <c r="F7" s="983"/>
      <c r="G7" s="983"/>
      <c r="H7" s="984"/>
      <c r="I7" s="57"/>
      <c r="J7" s="4"/>
    </row>
    <row r="8" spans="1:10" s="37" customFormat="1" ht="12.75" customHeight="1">
      <c r="A8" s="982" t="s">
        <v>103</v>
      </c>
      <c r="B8" s="983"/>
      <c r="C8" s="983"/>
      <c r="D8" s="983"/>
      <c r="E8" s="983"/>
      <c r="F8" s="983"/>
      <c r="G8" s="983"/>
      <c r="H8" s="984"/>
      <c r="I8" s="57"/>
      <c r="J8" s="4"/>
    </row>
    <row r="9" spans="1:10" s="37" customFormat="1" ht="12.75" customHeight="1" thickBot="1">
      <c r="A9" s="985"/>
      <c r="B9" s="986"/>
      <c r="C9" s="986"/>
      <c r="D9" s="986"/>
      <c r="E9" s="986"/>
      <c r="F9" s="986"/>
      <c r="G9" s="986"/>
      <c r="H9" s="987"/>
      <c r="I9" s="57"/>
      <c r="J9" s="4"/>
    </row>
    <row r="10" spans="1:6" s="98" customFormat="1" ht="17.25" customHeight="1">
      <c r="A10" s="993"/>
      <c r="B10" s="993"/>
      <c r="C10" s="993"/>
      <c r="D10" s="993"/>
      <c r="E10" s="993"/>
      <c r="F10" s="993"/>
    </row>
    <row r="11" spans="1:8" s="98" customFormat="1" ht="17.25" customHeight="1">
      <c r="A11" s="831" t="s">
        <v>74</v>
      </c>
      <c r="B11" s="832"/>
      <c r="C11" s="978">
        <f>'Resumo Financeiro'!$C$10</f>
        <v>0</v>
      </c>
      <c r="D11" s="978"/>
      <c r="E11" s="978"/>
      <c r="F11" s="978"/>
      <c r="G11" s="978"/>
      <c r="H11" s="978"/>
    </row>
    <row r="12" spans="1:6" ht="17.25" customHeight="1" thickBot="1">
      <c r="A12" s="99"/>
      <c r="B12" s="100"/>
      <c r="C12" s="101"/>
      <c r="D12" s="99"/>
      <c r="E12" s="99"/>
      <c r="F12" s="99"/>
    </row>
    <row r="13" spans="1:10" ht="37.5" customHeight="1">
      <c r="A13" s="994" t="s">
        <v>0</v>
      </c>
      <c r="B13" s="995"/>
      <c r="C13" s="404" t="s">
        <v>1</v>
      </c>
      <c r="D13" s="404" t="s">
        <v>7</v>
      </c>
      <c r="E13" s="403" t="s">
        <v>25</v>
      </c>
      <c r="F13" s="405" t="s">
        <v>26</v>
      </c>
      <c r="G13" s="4"/>
      <c r="H13" s="4"/>
      <c r="I13" s="4"/>
      <c r="J13" s="4"/>
    </row>
    <row r="14" spans="1:10" ht="17.25" customHeight="1">
      <c r="A14" s="991" t="s">
        <v>375</v>
      </c>
      <c r="B14" s="992"/>
      <c r="C14" s="33"/>
      <c r="D14" s="34" t="s">
        <v>58</v>
      </c>
      <c r="E14" s="34"/>
      <c r="F14" s="287">
        <f>ROUND(C14*E14,2)</f>
        <v>0</v>
      </c>
      <c r="G14" s="4"/>
      <c r="H14" s="4"/>
      <c r="I14" s="4"/>
      <c r="J14" s="4"/>
    </row>
    <row r="15" spans="1:10" ht="17.25" customHeight="1">
      <c r="A15" s="991" t="s">
        <v>376</v>
      </c>
      <c r="B15" s="992"/>
      <c r="C15" s="33"/>
      <c r="D15" s="34" t="s">
        <v>58</v>
      </c>
      <c r="E15" s="34"/>
      <c r="F15" s="287">
        <f aca="true" t="shared" si="0" ref="F15:F21">ROUND(C15*E15,2)</f>
        <v>0</v>
      </c>
      <c r="G15" s="4"/>
      <c r="H15" s="4"/>
      <c r="I15" s="4"/>
      <c r="J15" s="4"/>
    </row>
    <row r="16" spans="1:10" ht="17.25" customHeight="1">
      <c r="A16" s="991" t="s">
        <v>377</v>
      </c>
      <c r="B16" s="992"/>
      <c r="C16" s="33"/>
      <c r="D16" s="34" t="s">
        <v>58</v>
      </c>
      <c r="E16" s="34"/>
      <c r="F16" s="287">
        <f t="shared" si="0"/>
        <v>0</v>
      </c>
      <c r="G16" s="4"/>
      <c r="H16" s="4"/>
      <c r="I16" s="4"/>
      <c r="J16" s="4"/>
    </row>
    <row r="17" spans="1:10" ht="17.25" customHeight="1">
      <c r="A17" s="991" t="s">
        <v>378</v>
      </c>
      <c r="B17" s="992"/>
      <c r="C17" s="33"/>
      <c r="D17" s="34" t="s">
        <v>58</v>
      </c>
      <c r="E17" s="34"/>
      <c r="F17" s="287">
        <f t="shared" si="0"/>
        <v>0</v>
      </c>
      <c r="G17" s="4"/>
      <c r="H17" s="4"/>
      <c r="I17" s="4"/>
      <c r="J17" s="4"/>
    </row>
    <row r="18" spans="1:10" ht="17.25" customHeight="1">
      <c r="A18" s="991" t="s">
        <v>69</v>
      </c>
      <c r="B18" s="992"/>
      <c r="C18" s="33"/>
      <c r="D18" s="34" t="s">
        <v>59</v>
      </c>
      <c r="E18" s="34"/>
      <c r="F18" s="287">
        <f t="shared" si="0"/>
        <v>0</v>
      </c>
      <c r="G18" s="4"/>
      <c r="H18" s="4"/>
      <c r="I18" s="4"/>
      <c r="J18" s="4"/>
    </row>
    <row r="19" spans="1:10" ht="17.25" customHeight="1">
      <c r="A19" s="991" t="s">
        <v>5</v>
      </c>
      <c r="B19" s="992"/>
      <c r="C19" s="33"/>
      <c r="D19" s="34" t="s">
        <v>59</v>
      </c>
      <c r="E19" s="34"/>
      <c r="F19" s="287">
        <f t="shared" si="0"/>
        <v>0</v>
      </c>
      <c r="G19" s="4"/>
      <c r="H19" s="4"/>
      <c r="I19" s="4"/>
      <c r="J19" s="4"/>
    </row>
    <row r="20" spans="1:10" ht="17.25" customHeight="1">
      <c r="A20" s="991" t="s">
        <v>6</v>
      </c>
      <c r="B20" s="992"/>
      <c r="C20" s="33"/>
      <c r="D20" s="34" t="s">
        <v>59</v>
      </c>
      <c r="E20" s="34"/>
      <c r="F20" s="287">
        <f t="shared" si="0"/>
        <v>0</v>
      </c>
      <c r="G20" s="4"/>
      <c r="H20" s="4"/>
      <c r="I20" s="4"/>
      <c r="J20" s="4"/>
    </row>
    <row r="21" spans="1:10" ht="17.25" customHeight="1">
      <c r="A21" s="991" t="s">
        <v>8</v>
      </c>
      <c r="B21" s="992"/>
      <c r="C21" s="33"/>
      <c r="D21" s="670" t="s">
        <v>60</v>
      </c>
      <c r="E21" s="34"/>
      <c r="F21" s="287">
        <f t="shared" si="0"/>
        <v>0</v>
      </c>
      <c r="G21" s="4"/>
      <c r="H21" s="4"/>
      <c r="I21" s="4"/>
      <c r="J21" s="4"/>
    </row>
    <row r="22" spans="1:10" ht="17.25" customHeight="1">
      <c r="A22" s="953" t="s">
        <v>44</v>
      </c>
      <c r="B22" s="954"/>
      <c r="C22" s="954"/>
      <c r="D22" s="954"/>
      <c r="E22" s="954"/>
      <c r="F22" s="288">
        <f>ROUND(SUM(F14:F21),2)</f>
        <v>0</v>
      </c>
      <c r="G22" s="61"/>
      <c r="H22" s="61"/>
      <c r="I22" s="61"/>
      <c r="J22" s="61"/>
    </row>
    <row r="23" spans="1:251" ht="17.25" customHeight="1">
      <c r="A23" s="991" t="s">
        <v>45</v>
      </c>
      <c r="B23" s="992"/>
      <c r="C23" s="956"/>
      <c r="D23" s="957"/>
      <c r="E23" s="958"/>
      <c r="F23" s="400">
        <f>ROUND('MOT-Módulos Adicionais'!K23,2)</f>
        <v>0</v>
      </c>
      <c r="G23" s="61"/>
      <c r="H23" s="61"/>
      <c r="I23" s="61"/>
      <c r="J23" s="61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8"/>
      <c r="AJ23" s="988"/>
      <c r="AK23" s="988"/>
      <c r="AL23" s="988"/>
      <c r="AM23" s="988"/>
      <c r="AN23" s="988"/>
      <c r="AO23" s="988"/>
      <c r="AP23" s="988"/>
      <c r="AQ23" s="988"/>
      <c r="AR23" s="988"/>
      <c r="AS23" s="988"/>
      <c r="AT23" s="988"/>
      <c r="AU23" s="988"/>
      <c r="AV23" s="988"/>
      <c r="AW23" s="988"/>
      <c r="AX23" s="988"/>
      <c r="AY23" s="988"/>
      <c r="AZ23" s="988"/>
      <c r="BA23" s="988"/>
      <c r="BB23" s="988"/>
      <c r="BC23" s="988"/>
      <c r="BD23" s="988"/>
      <c r="BE23" s="988"/>
      <c r="BF23" s="988"/>
      <c r="BG23" s="988"/>
      <c r="BH23" s="988"/>
      <c r="BI23" s="988"/>
      <c r="BJ23" s="988"/>
      <c r="BK23" s="988"/>
      <c r="BL23" s="988"/>
      <c r="BM23" s="988"/>
      <c r="BN23" s="988"/>
      <c r="BO23" s="988"/>
      <c r="BP23" s="988"/>
      <c r="BQ23" s="988"/>
      <c r="BR23" s="988"/>
      <c r="BS23" s="988"/>
      <c r="BT23" s="988"/>
      <c r="BU23" s="988"/>
      <c r="BV23" s="988"/>
      <c r="BW23" s="988"/>
      <c r="BX23" s="988"/>
      <c r="BY23" s="988"/>
      <c r="BZ23" s="988"/>
      <c r="CA23" s="988"/>
      <c r="CB23" s="988"/>
      <c r="CC23" s="988"/>
      <c r="CD23" s="988"/>
      <c r="CE23" s="988"/>
      <c r="CF23" s="988"/>
      <c r="CG23" s="988"/>
      <c r="CH23" s="988"/>
      <c r="CI23" s="988"/>
      <c r="CJ23" s="988"/>
      <c r="CK23" s="988"/>
      <c r="CL23" s="988"/>
      <c r="CM23" s="988"/>
      <c r="CN23" s="988"/>
      <c r="CO23" s="988"/>
      <c r="CP23" s="988"/>
      <c r="CQ23" s="988"/>
      <c r="CR23" s="988"/>
      <c r="CS23" s="988"/>
      <c r="CT23" s="988"/>
      <c r="CU23" s="988"/>
      <c r="CV23" s="988"/>
      <c r="CW23" s="988"/>
      <c r="CX23" s="988"/>
      <c r="CY23" s="988"/>
      <c r="CZ23" s="988"/>
      <c r="DA23" s="988"/>
      <c r="DB23" s="988"/>
      <c r="DC23" s="988"/>
      <c r="DD23" s="988"/>
      <c r="DE23" s="988"/>
      <c r="DF23" s="988"/>
      <c r="DG23" s="988"/>
      <c r="DH23" s="988"/>
      <c r="DI23" s="988"/>
      <c r="DJ23" s="988"/>
      <c r="DK23" s="988"/>
      <c r="DL23" s="988"/>
      <c r="DM23" s="988"/>
      <c r="DN23" s="988"/>
      <c r="DO23" s="988"/>
      <c r="DP23" s="988"/>
      <c r="DQ23" s="988"/>
      <c r="DR23" s="988"/>
      <c r="DS23" s="988"/>
      <c r="DT23" s="988"/>
      <c r="DU23" s="988"/>
      <c r="DV23" s="988"/>
      <c r="DW23" s="988"/>
      <c r="DX23" s="988"/>
      <c r="DY23" s="988"/>
      <c r="DZ23" s="988"/>
      <c r="EA23" s="988"/>
      <c r="EB23" s="988"/>
      <c r="EC23" s="988"/>
      <c r="ED23" s="988"/>
      <c r="EE23" s="988"/>
      <c r="EF23" s="988"/>
      <c r="EG23" s="988"/>
      <c r="EH23" s="988"/>
      <c r="EI23" s="988"/>
      <c r="EJ23" s="988"/>
      <c r="EK23" s="988"/>
      <c r="EL23" s="988"/>
      <c r="EM23" s="988"/>
      <c r="EN23" s="988"/>
      <c r="EO23" s="988"/>
      <c r="EP23" s="988"/>
      <c r="EQ23" s="988"/>
      <c r="ER23" s="988"/>
      <c r="ES23" s="988"/>
      <c r="ET23" s="988"/>
      <c r="EU23" s="988"/>
      <c r="EV23" s="988"/>
      <c r="EW23" s="988"/>
      <c r="EX23" s="988"/>
      <c r="EY23" s="988"/>
      <c r="EZ23" s="988"/>
      <c r="FA23" s="988"/>
      <c r="FB23" s="988"/>
      <c r="FC23" s="988"/>
      <c r="FD23" s="988"/>
      <c r="FE23" s="988"/>
      <c r="FF23" s="988"/>
      <c r="FG23" s="988"/>
      <c r="FH23" s="988"/>
      <c r="FI23" s="988"/>
      <c r="FJ23" s="988"/>
      <c r="FK23" s="988"/>
      <c r="FL23" s="988"/>
      <c r="FM23" s="988"/>
      <c r="FN23" s="988"/>
      <c r="FO23" s="988"/>
      <c r="FP23" s="988"/>
      <c r="FQ23" s="988"/>
      <c r="FR23" s="988"/>
      <c r="FS23" s="988"/>
      <c r="FT23" s="988"/>
      <c r="FU23" s="988"/>
      <c r="FV23" s="988"/>
      <c r="FW23" s="988"/>
      <c r="FX23" s="988"/>
      <c r="FY23" s="988"/>
      <c r="FZ23" s="988"/>
      <c r="GA23" s="988"/>
      <c r="GB23" s="988"/>
      <c r="GC23" s="988"/>
      <c r="GD23" s="988"/>
      <c r="GE23" s="988"/>
      <c r="GF23" s="988"/>
      <c r="GG23" s="988"/>
      <c r="GH23" s="988"/>
      <c r="GI23" s="988"/>
      <c r="GJ23" s="988"/>
      <c r="GK23" s="988"/>
      <c r="GL23" s="988"/>
      <c r="GM23" s="988"/>
      <c r="GN23" s="988"/>
      <c r="GO23" s="988"/>
      <c r="GP23" s="988"/>
      <c r="GQ23" s="988"/>
      <c r="GR23" s="988"/>
      <c r="GS23" s="988"/>
      <c r="GT23" s="988"/>
      <c r="GU23" s="988"/>
      <c r="GV23" s="988"/>
      <c r="GW23" s="988"/>
      <c r="GX23" s="988"/>
      <c r="GY23" s="988"/>
      <c r="GZ23" s="988"/>
      <c r="HA23" s="988"/>
      <c r="HB23" s="988"/>
      <c r="HC23" s="988"/>
      <c r="HD23" s="988"/>
      <c r="HE23" s="988"/>
      <c r="HF23" s="988"/>
      <c r="HG23" s="988"/>
      <c r="HH23" s="988"/>
      <c r="HI23" s="988"/>
      <c r="HJ23" s="988"/>
      <c r="HK23" s="988"/>
      <c r="HL23" s="988"/>
      <c r="HM23" s="988"/>
      <c r="HN23" s="988"/>
      <c r="HO23" s="988"/>
      <c r="HP23" s="988"/>
      <c r="HQ23" s="988"/>
      <c r="HR23" s="988"/>
      <c r="HS23" s="988"/>
      <c r="HT23" s="988"/>
      <c r="HU23" s="988"/>
      <c r="HV23" s="988"/>
      <c r="HW23" s="988"/>
      <c r="HX23" s="988"/>
      <c r="HY23" s="988"/>
      <c r="HZ23" s="988"/>
      <c r="IA23" s="988"/>
      <c r="IB23" s="988"/>
      <c r="IC23" s="988"/>
      <c r="ID23" s="988"/>
      <c r="IE23" s="988"/>
      <c r="IF23" s="988"/>
      <c r="IG23" s="988"/>
      <c r="IH23" s="988"/>
      <c r="II23" s="988"/>
      <c r="IJ23" s="988"/>
      <c r="IK23" s="988"/>
      <c r="IL23" s="988"/>
      <c r="IM23" s="988"/>
      <c r="IN23" s="988"/>
      <c r="IO23" s="988"/>
      <c r="IP23" s="988"/>
      <c r="IQ23" s="988"/>
    </row>
    <row r="24" spans="1:251" ht="17.25" customHeight="1">
      <c r="A24" s="991" t="s">
        <v>46</v>
      </c>
      <c r="B24" s="992"/>
      <c r="C24" s="476"/>
      <c r="D24" s="22" t="s">
        <v>22</v>
      </c>
      <c r="E24" s="390">
        <f>'Transp-Carga'!B16</f>
        <v>0</v>
      </c>
      <c r="F24" s="406">
        <f>ROUND(C24*E24,2)</f>
        <v>0</v>
      </c>
      <c r="G24" s="408"/>
      <c r="H24" s="408"/>
      <c r="I24" s="408"/>
      <c r="J24" s="40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8"/>
      <c r="AJ24" s="988"/>
      <c r="AK24" s="988"/>
      <c r="AL24" s="988"/>
      <c r="AM24" s="988"/>
      <c r="AN24" s="988"/>
      <c r="AO24" s="988"/>
      <c r="AP24" s="988"/>
      <c r="AQ24" s="988"/>
      <c r="AR24" s="988"/>
      <c r="AS24" s="988"/>
      <c r="AT24" s="988"/>
      <c r="AU24" s="988"/>
      <c r="AV24" s="988"/>
      <c r="AW24" s="988"/>
      <c r="AX24" s="988"/>
      <c r="AY24" s="988"/>
      <c r="AZ24" s="988"/>
      <c r="BA24" s="988"/>
      <c r="BB24" s="988"/>
      <c r="BC24" s="988"/>
      <c r="BD24" s="988"/>
      <c r="BE24" s="988"/>
      <c r="BF24" s="988"/>
      <c r="BG24" s="988"/>
      <c r="BH24" s="988"/>
      <c r="BI24" s="988"/>
      <c r="BJ24" s="988"/>
      <c r="BK24" s="988"/>
      <c r="BL24" s="988"/>
      <c r="BM24" s="988"/>
      <c r="BN24" s="988"/>
      <c r="BO24" s="988"/>
      <c r="BP24" s="988"/>
      <c r="BQ24" s="988"/>
      <c r="BR24" s="988"/>
      <c r="BS24" s="988"/>
      <c r="BT24" s="988"/>
      <c r="BU24" s="988"/>
      <c r="BV24" s="988"/>
      <c r="BW24" s="988"/>
      <c r="BX24" s="988"/>
      <c r="BY24" s="988"/>
      <c r="BZ24" s="988"/>
      <c r="CA24" s="988"/>
      <c r="CB24" s="988"/>
      <c r="CC24" s="988"/>
      <c r="CD24" s="988"/>
      <c r="CE24" s="988"/>
      <c r="CF24" s="988"/>
      <c r="CG24" s="988"/>
      <c r="CH24" s="988"/>
      <c r="CI24" s="988"/>
      <c r="CJ24" s="988"/>
      <c r="CK24" s="988"/>
      <c r="CL24" s="988"/>
      <c r="CM24" s="988"/>
      <c r="CN24" s="988"/>
      <c r="CO24" s="988"/>
      <c r="CP24" s="988"/>
      <c r="CQ24" s="988"/>
      <c r="CR24" s="988"/>
      <c r="CS24" s="988"/>
      <c r="CT24" s="988"/>
      <c r="CU24" s="988"/>
      <c r="CV24" s="988"/>
      <c r="CW24" s="988"/>
      <c r="CX24" s="988"/>
      <c r="CY24" s="988"/>
      <c r="CZ24" s="988"/>
      <c r="DA24" s="988"/>
      <c r="DB24" s="988"/>
      <c r="DC24" s="988"/>
      <c r="DD24" s="988"/>
      <c r="DE24" s="988"/>
      <c r="DF24" s="988"/>
      <c r="DG24" s="988"/>
      <c r="DH24" s="988"/>
      <c r="DI24" s="988"/>
      <c r="DJ24" s="988"/>
      <c r="DK24" s="988"/>
      <c r="DL24" s="988"/>
      <c r="DM24" s="988"/>
      <c r="DN24" s="988"/>
      <c r="DO24" s="988"/>
      <c r="DP24" s="988"/>
      <c r="DQ24" s="988"/>
      <c r="DR24" s="988"/>
      <c r="DS24" s="988"/>
      <c r="DT24" s="988"/>
      <c r="DU24" s="988"/>
      <c r="DV24" s="988"/>
      <c r="DW24" s="988"/>
      <c r="DX24" s="988"/>
      <c r="DY24" s="988"/>
      <c r="DZ24" s="988"/>
      <c r="EA24" s="988"/>
      <c r="EB24" s="988"/>
      <c r="EC24" s="988"/>
      <c r="ED24" s="988"/>
      <c r="EE24" s="988"/>
      <c r="EF24" s="988"/>
      <c r="EG24" s="988"/>
      <c r="EH24" s="988"/>
      <c r="EI24" s="988"/>
      <c r="EJ24" s="988"/>
      <c r="EK24" s="988"/>
      <c r="EL24" s="988"/>
      <c r="EM24" s="988"/>
      <c r="EN24" s="988"/>
      <c r="EO24" s="988"/>
      <c r="EP24" s="988"/>
      <c r="EQ24" s="988"/>
      <c r="ER24" s="988"/>
      <c r="ES24" s="988"/>
      <c r="ET24" s="988"/>
      <c r="EU24" s="988"/>
      <c r="EV24" s="988"/>
      <c r="EW24" s="988"/>
      <c r="EX24" s="988"/>
      <c r="EY24" s="988"/>
      <c r="EZ24" s="988"/>
      <c r="FA24" s="988"/>
      <c r="FB24" s="988"/>
      <c r="FC24" s="988"/>
      <c r="FD24" s="988"/>
      <c r="FE24" s="988"/>
      <c r="FF24" s="988"/>
      <c r="FG24" s="988"/>
      <c r="FH24" s="988"/>
      <c r="FI24" s="988"/>
      <c r="FJ24" s="988"/>
      <c r="FK24" s="988"/>
      <c r="FL24" s="988"/>
      <c r="FM24" s="988"/>
      <c r="FN24" s="988"/>
      <c r="FO24" s="988"/>
      <c r="FP24" s="988"/>
      <c r="FQ24" s="988"/>
      <c r="FR24" s="988"/>
      <c r="FS24" s="988"/>
      <c r="FT24" s="988"/>
      <c r="FU24" s="988"/>
      <c r="FV24" s="988"/>
      <c r="FW24" s="988"/>
      <c r="FX24" s="988"/>
      <c r="FY24" s="988"/>
      <c r="FZ24" s="988"/>
      <c r="GA24" s="988"/>
      <c r="GB24" s="988"/>
      <c r="GC24" s="988"/>
      <c r="GD24" s="988"/>
      <c r="GE24" s="988"/>
      <c r="GF24" s="988"/>
      <c r="GG24" s="988"/>
      <c r="GH24" s="988"/>
      <c r="GI24" s="988"/>
      <c r="GJ24" s="988"/>
      <c r="GK24" s="988"/>
      <c r="GL24" s="988"/>
      <c r="GM24" s="988"/>
      <c r="GN24" s="988"/>
      <c r="GO24" s="988"/>
      <c r="GP24" s="988"/>
      <c r="GQ24" s="988"/>
      <c r="GR24" s="988"/>
      <c r="GS24" s="988"/>
      <c r="GT24" s="988"/>
      <c r="GU24" s="988"/>
      <c r="GV24" s="988"/>
      <c r="GW24" s="988"/>
      <c r="GX24" s="988"/>
      <c r="GY24" s="988"/>
      <c r="GZ24" s="988"/>
      <c r="HA24" s="988"/>
      <c r="HB24" s="988"/>
      <c r="HC24" s="988"/>
      <c r="HD24" s="988"/>
      <c r="HE24" s="988"/>
      <c r="HF24" s="988"/>
      <c r="HG24" s="988"/>
      <c r="HH24" s="988"/>
      <c r="HI24" s="988"/>
      <c r="HJ24" s="988"/>
      <c r="HK24" s="988"/>
      <c r="HL24" s="988"/>
      <c r="HM24" s="988"/>
      <c r="HN24" s="988"/>
      <c r="HO24" s="988"/>
      <c r="HP24" s="988"/>
      <c r="HQ24" s="988"/>
      <c r="HR24" s="988"/>
      <c r="HS24" s="988"/>
      <c r="HT24" s="988"/>
      <c r="HU24" s="988"/>
      <c r="HV24" s="988"/>
      <c r="HW24" s="988"/>
      <c r="HX24" s="988"/>
      <c r="HY24" s="988"/>
      <c r="HZ24" s="988"/>
      <c r="IA24" s="988"/>
      <c r="IB24" s="988"/>
      <c r="IC24" s="988"/>
      <c r="ID24" s="988"/>
      <c r="IE24" s="988"/>
      <c r="IF24" s="988"/>
      <c r="IG24" s="988"/>
      <c r="IH24" s="988"/>
      <c r="II24" s="988"/>
      <c r="IJ24" s="988"/>
      <c r="IK24" s="988"/>
      <c r="IL24" s="988"/>
      <c r="IM24" s="988"/>
      <c r="IN24" s="988"/>
      <c r="IO24" s="988"/>
      <c r="IP24" s="988"/>
      <c r="IQ24" s="988"/>
    </row>
    <row r="25" spans="1:251" ht="17.25" customHeight="1">
      <c r="A25" s="991" t="s">
        <v>47</v>
      </c>
      <c r="B25" s="992"/>
      <c r="C25" s="956"/>
      <c r="D25" s="957"/>
      <c r="E25" s="958"/>
      <c r="F25" s="391"/>
      <c r="G25" s="408"/>
      <c r="H25" s="408"/>
      <c r="I25" s="408"/>
      <c r="J25" s="40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ht="17.25" customHeight="1" thickBot="1">
      <c r="A26" s="959" t="s">
        <v>3</v>
      </c>
      <c r="B26" s="960"/>
      <c r="C26" s="960"/>
      <c r="D26" s="960"/>
      <c r="E26" s="960"/>
      <c r="F26" s="392">
        <f>ROUND(SUM(F22:F25),2)</f>
        <v>0</v>
      </c>
      <c r="G26" s="408"/>
      <c r="H26" s="408"/>
      <c r="I26" s="408"/>
      <c r="J26" s="40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ht="17.25" customHeight="1">
      <c r="A27" s="990"/>
      <c r="B27" s="990"/>
      <c r="C27" s="990"/>
      <c r="D27" s="990"/>
      <c r="E27" s="990"/>
      <c r="F27" s="990"/>
      <c r="G27" s="408"/>
      <c r="H27" s="408"/>
      <c r="I27" s="408"/>
      <c r="J27" s="40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988"/>
      <c r="AI27" s="988"/>
      <c r="AJ27" s="988"/>
      <c r="AK27" s="988"/>
      <c r="AL27" s="988"/>
      <c r="AM27" s="988"/>
      <c r="AN27" s="988"/>
      <c r="AO27" s="988"/>
      <c r="AP27" s="988"/>
      <c r="AQ27" s="988"/>
      <c r="AR27" s="988"/>
      <c r="AS27" s="988"/>
      <c r="AT27" s="988"/>
      <c r="AU27" s="988"/>
      <c r="AV27" s="988"/>
      <c r="AW27" s="988"/>
      <c r="AX27" s="988"/>
      <c r="AY27" s="988"/>
      <c r="AZ27" s="988"/>
      <c r="BA27" s="988"/>
      <c r="BB27" s="988"/>
      <c r="BC27" s="988"/>
      <c r="BD27" s="988"/>
      <c r="BE27" s="988"/>
      <c r="BF27" s="988"/>
      <c r="BG27" s="988"/>
      <c r="BH27" s="988"/>
      <c r="BI27" s="988"/>
      <c r="BJ27" s="988"/>
      <c r="BK27" s="988"/>
      <c r="BL27" s="988"/>
      <c r="BM27" s="988"/>
      <c r="BN27" s="988"/>
      <c r="BO27" s="988"/>
      <c r="BP27" s="988"/>
      <c r="BQ27" s="988"/>
      <c r="BR27" s="988"/>
      <c r="BS27" s="988"/>
      <c r="BT27" s="988"/>
      <c r="BU27" s="988"/>
      <c r="BV27" s="988"/>
      <c r="BW27" s="988"/>
      <c r="BX27" s="988"/>
      <c r="BY27" s="988"/>
      <c r="BZ27" s="988"/>
      <c r="CA27" s="988"/>
      <c r="CB27" s="988"/>
      <c r="CC27" s="988"/>
      <c r="CD27" s="988"/>
      <c r="CE27" s="988"/>
      <c r="CF27" s="988"/>
      <c r="CG27" s="988"/>
      <c r="CH27" s="988"/>
      <c r="CI27" s="988"/>
      <c r="CJ27" s="988"/>
      <c r="CK27" s="988"/>
      <c r="CL27" s="988"/>
      <c r="CM27" s="988"/>
      <c r="CN27" s="988"/>
      <c r="CO27" s="988"/>
      <c r="CP27" s="988"/>
      <c r="CQ27" s="988"/>
      <c r="CR27" s="988"/>
      <c r="CS27" s="988"/>
      <c r="CT27" s="988"/>
      <c r="CU27" s="988"/>
      <c r="CV27" s="988"/>
      <c r="CW27" s="988"/>
      <c r="CX27" s="988"/>
      <c r="CY27" s="988"/>
      <c r="CZ27" s="988"/>
      <c r="DA27" s="988"/>
      <c r="DB27" s="988"/>
      <c r="DC27" s="988"/>
      <c r="DD27" s="988"/>
      <c r="DE27" s="988"/>
      <c r="DF27" s="988"/>
      <c r="DG27" s="988"/>
      <c r="DH27" s="988"/>
      <c r="DI27" s="988"/>
      <c r="DJ27" s="988"/>
      <c r="DK27" s="988"/>
      <c r="DL27" s="988"/>
      <c r="DM27" s="988"/>
      <c r="DN27" s="988"/>
      <c r="DO27" s="988"/>
      <c r="DP27" s="988"/>
      <c r="DQ27" s="988"/>
      <c r="DR27" s="988"/>
      <c r="DS27" s="988"/>
      <c r="DT27" s="988"/>
      <c r="DU27" s="988"/>
      <c r="DV27" s="988"/>
      <c r="DW27" s="988"/>
      <c r="DX27" s="988"/>
      <c r="DY27" s="988"/>
      <c r="DZ27" s="988"/>
      <c r="EA27" s="988"/>
      <c r="EB27" s="988"/>
      <c r="EC27" s="988"/>
      <c r="ED27" s="988"/>
      <c r="EE27" s="988"/>
      <c r="EF27" s="988"/>
      <c r="EG27" s="988"/>
      <c r="EH27" s="988"/>
      <c r="EI27" s="988"/>
      <c r="EJ27" s="988"/>
      <c r="EK27" s="988"/>
      <c r="EL27" s="988"/>
      <c r="EM27" s="988"/>
      <c r="EN27" s="988"/>
      <c r="EO27" s="988"/>
      <c r="EP27" s="988"/>
      <c r="EQ27" s="988"/>
      <c r="ER27" s="988"/>
      <c r="ES27" s="988"/>
      <c r="ET27" s="988"/>
      <c r="EU27" s="988"/>
      <c r="EV27" s="988"/>
      <c r="EW27" s="988"/>
      <c r="EX27" s="988"/>
      <c r="EY27" s="988"/>
      <c r="EZ27" s="988"/>
      <c r="FA27" s="988"/>
      <c r="FB27" s="988"/>
      <c r="FC27" s="988"/>
      <c r="FD27" s="988"/>
      <c r="FE27" s="988"/>
      <c r="FF27" s="988"/>
      <c r="FG27" s="988"/>
      <c r="FH27" s="988"/>
      <c r="FI27" s="988"/>
      <c r="FJ27" s="988"/>
      <c r="FK27" s="988"/>
      <c r="FL27" s="988"/>
      <c r="FM27" s="988"/>
      <c r="FN27" s="988"/>
      <c r="FO27" s="988"/>
      <c r="FP27" s="988"/>
      <c r="FQ27" s="988"/>
      <c r="FR27" s="988"/>
      <c r="FS27" s="988"/>
      <c r="FT27" s="988"/>
      <c r="FU27" s="988"/>
      <c r="FV27" s="988"/>
      <c r="FW27" s="988"/>
      <c r="FX27" s="988"/>
      <c r="FY27" s="988"/>
      <c r="FZ27" s="988"/>
      <c r="GA27" s="988"/>
      <c r="GB27" s="988"/>
      <c r="GC27" s="988"/>
      <c r="GD27" s="988"/>
      <c r="GE27" s="988"/>
      <c r="GF27" s="988"/>
      <c r="GG27" s="988"/>
      <c r="GH27" s="988"/>
      <c r="GI27" s="988"/>
      <c r="GJ27" s="988"/>
      <c r="GK27" s="988"/>
      <c r="GL27" s="988"/>
      <c r="GM27" s="988"/>
      <c r="GN27" s="988"/>
      <c r="GO27" s="988"/>
      <c r="GP27" s="988"/>
      <c r="GQ27" s="988"/>
      <c r="GR27" s="988"/>
      <c r="GS27" s="988"/>
      <c r="GT27" s="988"/>
      <c r="GU27" s="988"/>
      <c r="GV27" s="988"/>
      <c r="GW27" s="988"/>
      <c r="GX27" s="988"/>
      <c r="GY27" s="988"/>
      <c r="GZ27" s="988"/>
      <c r="HA27" s="988"/>
      <c r="HB27" s="988"/>
      <c r="HC27" s="988"/>
      <c r="HD27" s="988"/>
      <c r="HE27" s="988"/>
      <c r="HF27" s="988"/>
      <c r="HG27" s="988"/>
      <c r="HH27" s="988"/>
      <c r="HI27" s="988"/>
      <c r="HJ27" s="988"/>
      <c r="HK27" s="988"/>
      <c r="HL27" s="988"/>
      <c r="HM27" s="988"/>
      <c r="HN27" s="988"/>
      <c r="HO27" s="988"/>
      <c r="HP27" s="988"/>
      <c r="HQ27" s="988"/>
      <c r="HR27" s="988"/>
      <c r="HS27" s="988"/>
      <c r="HT27" s="988"/>
      <c r="HU27" s="988"/>
      <c r="HV27" s="988"/>
      <c r="HW27" s="988"/>
      <c r="HX27" s="988"/>
      <c r="HY27" s="988"/>
      <c r="HZ27" s="988"/>
      <c r="IA27" s="988"/>
      <c r="IB27" s="988"/>
      <c r="IC27" s="988"/>
      <c r="ID27" s="988"/>
      <c r="IE27" s="988"/>
      <c r="IF27" s="988"/>
      <c r="IG27" s="988"/>
      <c r="IH27" s="988"/>
      <c r="II27" s="988"/>
      <c r="IJ27" s="988"/>
      <c r="IK27" s="988"/>
      <c r="IL27" s="988"/>
      <c r="IM27" s="988"/>
      <c r="IN27" s="988"/>
      <c r="IO27" s="988"/>
      <c r="IP27" s="988"/>
      <c r="IQ27" s="988"/>
    </row>
    <row r="28" spans="1:251" ht="17.25" customHeight="1">
      <c r="A28" s="989" t="s">
        <v>27</v>
      </c>
      <c r="B28" s="989"/>
      <c r="C28" s="989"/>
      <c r="D28" s="989"/>
      <c r="E28" s="989"/>
      <c r="F28" s="989"/>
      <c r="G28" s="408"/>
      <c r="H28" s="408"/>
      <c r="I28" s="408"/>
      <c r="J28" s="408"/>
      <c r="K28" s="988"/>
      <c r="L28" s="988"/>
      <c r="M28" s="988"/>
      <c r="N28" s="988"/>
      <c r="O28" s="988"/>
      <c r="P28" s="988"/>
      <c r="Q28" s="988"/>
      <c r="R28" s="988"/>
      <c r="S28" s="988"/>
      <c r="T28" s="988"/>
      <c r="U28" s="988"/>
      <c r="V28" s="988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8"/>
      <c r="AJ28" s="988"/>
      <c r="AK28" s="988"/>
      <c r="AL28" s="988"/>
      <c r="AM28" s="988"/>
      <c r="AN28" s="988"/>
      <c r="AO28" s="988"/>
      <c r="AP28" s="988"/>
      <c r="AQ28" s="988"/>
      <c r="AR28" s="988"/>
      <c r="AS28" s="988"/>
      <c r="AT28" s="988"/>
      <c r="AU28" s="988"/>
      <c r="AV28" s="988"/>
      <c r="AW28" s="988"/>
      <c r="AX28" s="988"/>
      <c r="AY28" s="988"/>
      <c r="AZ28" s="988"/>
      <c r="BA28" s="988"/>
      <c r="BB28" s="988"/>
      <c r="BC28" s="988"/>
      <c r="BD28" s="988"/>
      <c r="BE28" s="988"/>
      <c r="BF28" s="988"/>
      <c r="BG28" s="988"/>
      <c r="BH28" s="988"/>
      <c r="BI28" s="988"/>
      <c r="BJ28" s="988"/>
      <c r="BK28" s="988"/>
      <c r="BL28" s="988"/>
      <c r="BM28" s="988"/>
      <c r="BN28" s="988"/>
      <c r="BO28" s="988"/>
      <c r="BP28" s="988"/>
      <c r="BQ28" s="988"/>
      <c r="BR28" s="988"/>
      <c r="BS28" s="988"/>
      <c r="BT28" s="988"/>
      <c r="BU28" s="988"/>
      <c r="BV28" s="988"/>
      <c r="BW28" s="988"/>
      <c r="BX28" s="988"/>
      <c r="BY28" s="988"/>
      <c r="BZ28" s="988"/>
      <c r="CA28" s="988"/>
      <c r="CB28" s="988"/>
      <c r="CC28" s="988"/>
      <c r="CD28" s="988"/>
      <c r="CE28" s="988"/>
      <c r="CF28" s="988"/>
      <c r="CG28" s="988"/>
      <c r="CH28" s="988"/>
      <c r="CI28" s="988"/>
      <c r="CJ28" s="988"/>
      <c r="CK28" s="988"/>
      <c r="CL28" s="988"/>
      <c r="CM28" s="988"/>
      <c r="CN28" s="988"/>
      <c r="CO28" s="988"/>
      <c r="CP28" s="988"/>
      <c r="CQ28" s="988"/>
      <c r="CR28" s="988"/>
      <c r="CS28" s="988"/>
      <c r="CT28" s="988"/>
      <c r="CU28" s="988"/>
      <c r="CV28" s="988"/>
      <c r="CW28" s="988"/>
      <c r="CX28" s="988"/>
      <c r="CY28" s="988"/>
      <c r="CZ28" s="988"/>
      <c r="DA28" s="988"/>
      <c r="DB28" s="988"/>
      <c r="DC28" s="988"/>
      <c r="DD28" s="988"/>
      <c r="DE28" s="988"/>
      <c r="DF28" s="988"/>
      <c r="DG28" s="988"/>
      <c r="DH28" s="988"/>
      <c r="DI28" s="988"/>
      <c r="DJ28" s="988"/>
      <c r="DK28" s="988"/>
      <c r="DL28" s="988"/>
      <c r="DM28" s="988"/>
      <c r="DN28" s="988"/>
      <c r="DO28" s="988"/>
      <c r="DP28" s="988"/>
      <c r="DQ28" s="988"/>
      <c r="DR28" s="988"/>
      <c r="DS28" s="988"/>
      <c r="DT28" s="988"/>
      <c r="DU28" s="988"/>
      <c r="DV28" s="988"/>
      <c r="DW28" s="988"/>
      <c r="DX28" s="988"/>
      <c r="DY28" s="988"/>
      <c r="DZ28" s="988"/>
      <c r="EA28" s="988"/>
      <c r="EB28" s="988"/>
      <c r="EC28" s="988"/>
      <c r="ED28" s="988"/>
      <c r="EE28" s="988"/>
      <c r="EF28" s="988"/>
      <c r="EG28" s="988"/>
      <c r="EH28" s="988"/>
      <c r="EI28" s="988"/>
      <c r="EJ28" s="988"/>
      <c r="EK28" s="988"/>
      <c r="EL28" s="988"/>
      <c r="EM28" s="988"/>
      <c r="EN28" s="988"/>
      <c r="EO28" s="988"/>
      <c r="EP28" s="988"/>
      <c r="EQ28" s="988"/>
      <c r="ER28" s="988"/>
      <c r="ES28" s="988"/>
      <c r="ET28" s="988"/>
      <c r="EU28" s="988"/>
      <c r="EV28" s="988"/>
      <c r="EW28" s="988"/>
      <c r="EX28" s="988"/>
      <c r="EY28" s="988"/>
      <c r="EZ28" s="988"/>
      <c r="FA28" s="988"/>
      <c r="FB28" s="988"/>
      <c r="FC28" s="988"/>
      <c r="FD28" s="988"/>
      <c r="FE28" s="988"/>
      <c r="FF28" s="988"/>
      <c r="FG28" s="988"/>
      <c r="FH28" s="988"/>
      <c r="FI28" s="988"/>
      <c r="FJ28" s="988"/>
      <c r="FK28" s="988"/>
      <c r="FL28" s="988"/>
      <c r="FM28" s="988"/>
      <c r="FN28" s="988"/>
      <c r="FO28" s="988"/>
      <c r="FP28" s="988"/>
      <c r="FQ28" s="988"/>
      <c r="FR28" s="988"/>
      <c r="FS28" s="988"/>
      <c r="FT28" s="988"/>
      <c r="FU28" s="988"/>
      <c r="FV28" s="988"/>
      <c r="FW28" s="988"/>
      <c r="FX28" s="988"/>
      <c r="FY28" s="988"/>
      <c r="FZ28" s="988"/>
      <c r="GA28" s="988"/>
      <c r="GB28" s="988"/>
      <c r="GC28" s="988"/>
      <c r="GD28" s="988"/>
      <c r="GE28" s="988"/>
      <c r="GF28" s="988"/>
      <c r="GG28" s="988"/>
      <c r="GH28" s="988"/>
      <c r="GI28" s="988"/>
      <c r="GJ28" s="988"/>
      <c r="GK28" s="988"/>
      <c r="GL28" s="988"/>
      <c r="GM28" s="988"/>
      <c r="GN28" s="988"/>
      <c r="GO28" s="988"/>
      <c r="GP28" s="988"/>
      <c r="GQ28" s="988"/>
      <c r="GR28" s="988"/>
      <c r="GS28" s="988"/>
      <c r="GT28" s="988"/>
      <c r="GU28" s="988"/>
      <c r="GV28" s="988"/>
      <c r="GW28" s="988"/>
      <c r="GX28" s="988"/>
      <c r="GY28" s="988"/>
      <c r="GZ28" s="988"/>
      <c r="HA28" s="988"/>
      <c r="HB28" s="988"/>
      <c r="HC28" s="988"/>
      <c r="HD28" s="988"/>
      <c r="HE28" s="988"/>
      <c r="HF28" s="988"/>
      <c r="HG28" s="988"/>
      <c r="HH28" s="988"/>
      <c r="HI28" s="988"/>
      <c r="HJ28" s="988"/>
      <c r="HK28" s="988"/>
      <c r="HL28" s="988"/>
      <c r="HM28" s="988"/>
      <c r="HN28" s="988"/>
      <c r="HO28" s="988"/>
      <c r="HP28" s="988"/>
      <c r="HQ28" s="988"/>
      <c r="HR28" s="988"/>
      <c r="HS28" s="988"/>
      <c r="HT28" s="988"/>
      <c r="HU28" s="988"/>
      <c r="HV28" s="988"/>
      <c r="HW28" s="988"/>
      <c r="HX28" s="988"/>
      <c r="HY28" s="988"/>
      <c r="HZ28" s="988"/>
      <c r="IA28" s="988"/>
      <c r="IB28" s="988"/>
      <c r="IC28" s="988"/>
      <c r="ID28" s="988"/>
      <c r="IE28" s="988"/>
      <c r="IF28" s="988"/>
      <c r="IG28" s="988"/>
      <c r="IH28" s="988"/>
      <c r="II28" s="988"/>
      <c r="IJ28" s="988"/>
      <c r="IK28" s="988"/>
      <c r="IL28" s="988"/>
      <c r="IM28" s="988"/>
      <c r="IN28" s="988"/>
      <c r="IO28" s="988"/>
      <c r="IP28" s="988"/>
      <c r="IQ28" s="988"/>
    </row>
    <row r="29" spans="1:10" ht="17.25" customHeight="1">
      <c r="A29" s="74" t="s">
        <v>187</v>
      </c>
      <c r="B29" s="74"/>
      <c r="C29" s="74"/>
      <c r="D29" s="74"/>
      <c r="E29" s="74"/>
      <c r="F29" s="74"/>
      <c r="G29" s="47"/>
      <c r="H29" s="47"/>
      <c r="I29" s="47"/>
      <c r="J29" s="47"/>
    </row>
    <row r="30" spans="1:10" ht="17.25" customHeight="1">
      <c r="A30" s="74" t="s">
        <v>188</v>
      </c>
      <c r="B30" s="74"/>
      <c r="C30" s="74"/>
      <c r="D30" s="74"/>
      <c r="E30" s="74"/>
      <c r="F30" s="74"/>
      <c r="G30" s="407"/>
      <c r="H30" s="407"/>
      <c r="I30" s="407"/>
      <c r="J30" s="407"/>
    </row>
    <row r="31" spans="7:10" ht="17.25" customHeight="1">
      <c r="G31" s="98"/>
      <c r="H31" s="98"/>
      <c r="I31" s="98"/>
      <c r="J31" s="98"/>
    </row>
  </sheetData>
  <sheetProtection/>
  <mergeCells count="191">
    <mergeCell ref="A26:E26"/>
    <mergeCell ref="C25:E25"/>
    <mergeCell ref="A10:F10"/>
    <mergeCell ref="A11:B11"/>
    <mergeCell ref="A13:B13"/>
    <mergeCell ref="A14:B14"/>
    <mergeCell ref="A15:B15"/>
    <mergeCell ref="A16:B16"/>
    <mergeCell ref="A17:B17"/>
    <mergeCell ref="A18:B18"/>
    <mergeCell ref="A20:B20"/>
    <mergeCell ref="A19:B19"/>
    <mergeCell ref="A21:B21"/>
    <mergeCell ref="A22:E22"/>
    <mergeCell ref="A23:B23"/>
    <mergeCell ref="K23:M23"/>
    <mergeCell ref="N23:S23"/>
    <mergeCell ref="T23:Y23"/>
    <mergeCell ref="C23:E23"/>
    <mergeCell ref="Z23:AE23"/>
    <mergeCell ref="AF23:AK23"/>
    <mergeCell ref="AL23:AQ23"/>
    <mergeCell ref="AR23:AW23"/>
    <mergeCell ref="AX23:BC23"/>
    <mergeCell ref="BD23:BI23"/>
    <mergeCell ref="BJ23:BO23"/>
    <mergeCell ref="BP23:BU23"/>
    <mergeCell ref="BV23:CA23"/>
    <mergeCell ref="CB23:CG23"/>
    <mergeCell ref="CH23:CM23"/>
    <mergeCell ref="CN23:CS23"/>
    <mergeCell ref="CT23:CY23"/>
    <mergeCell ref="CZ23:DE23"/>
    <mergeCell ref="DF23:DK23"/>
    <mergeCell ref="DL23:DQ23"/>
    <mergeCell ref="DR23:DW23"/>
    <mergeCell ref="DX23:EC23"/>
    <mergeCell ref="ED23:EI23"/>
    <mergeCell ref="GX23:HC23"/>
    <mergeCell ref="EJ23:EO23"/>
    <mergeCell ref="EP23:EU23"/>
    <mergeCell ref="EV23:FA23"/>
    <mergeCell ref="FB23:FG23"/>
    <mergeCell ref="FH23:FM23"/>
    <mergeCell ref="FN23:FS23"/>
    <mergeCell ref="HJ23:HO23"/>
    <mergeCell ref="HP23:HU23"/>
    <mergeCell ref="HV23:IA23"/>
    <mergeCell ref="IB23:IG23"/>
    <mergeCell ref="IH23:IM23"/>
    <mergeCell ref="FT23:FY23"/>
    <mergeCell ref="FZ23:GE23"/>
    <mergeCell ref="GF23:GK23"/>
    <mergeCell ref="GL23:GQ23"/>
    <mergeCell ref="GR23:GW23"/>
    <mergeCell ref="IN23:IQ23"/>
    <mergeCell ref="A24:B24"/>
    <mergeCell ref="K24:M24"/>
    <mergeCell ref="N24:S24"/>
    <mergeCell ref="T24:Y24"/>
    <mergeCell ref="Z24:AE24"/>
    <mergeCell ref="AF24:AK24"/>
    <mergeCell ref="AL24:AQ24"/>
    <mergeCell ref="AR24:AW24"/>
    <mergeCell ref="HD23:HI23"/>
    <mergeCell ref="DL24:DQ24"/>
    <mergeCell ref="FT24:FY24"/>
    <mergeCell ref="FZ24:GE24"/>
    <mergeCell ref="DR24:DW24"/>
    <mergeCell ref="AX24:BC24"/>
    <mergeCell ref="BD24:BI24"/>
    <mergeCell ref="BJ24:BO24"/>
    <mergeCell ref="BP24:BU24"/>
    <mergeCell ref="BV24:CA24"/>
    <mergeCell ref="CB24:CG24"/>
    <mergeCell ref="EJ24:EO24"/>
    <mergeCell ref="EP24:EU24"/>
    <mergeCell ref="HV24:IA24"/>
    <mergeCell ref="IB24:IG24"/>
    <mergeCell ref="HD24:HI24"/>
    <mergeCell ref="CH24:CM24"/>
    <mergeCell ref="CN24:CS24"/>
    <mergeCell ref="CT24:CY24"/>
    <mergeCell ref="CZ24:DE24"/>
    <mergeCell ref="DF24:DK24"/>
    <mergeCell ref="IH24:IM24"/>
    <mergeCell ref="IN24:IQ24"/>
    <mergeCell ref="A25:B25"/>
    <mergeCell ref="GF24:GK24"/>
    <mergeCell ref="GL24:GQ24"/>
    <mergeCell ref="GR24:GW24"/>
    <mergeCell ref="GX24:HC24"/>
    <mergeCell ref="HJ24:HO24"/>
    <mergeCell ref="DX24:EC24"/>
    <mergeCell ref="ED24:EI24"/>
    <mergeCell ref="A27:F27"/>
    <mergeCell ref="K27:M27"/>
    <mergeCell ref="N27:S27"/>
    <mergeCell ref="T27:Y27"/>
    <mergeCell ref="HP24:HU24"/>
    <mergeCell ref="EV24:FA24"/>
    <mergeCell ref="FB24:FG24"/>
    <mergeCell ref="FH24:FM24"/>
    <mergeCell ref="FN24:FS24"/>
    <mergeCell ref="Z27:AE27"/>
    <mergeCell ref="AF27:AK27"/>
    <mergeCell ref="AL27:AQ27"/>
    <mergeCell ref="AR27:AW27"/>
    <mergeCell ref="AX27:BC27"/>
    <mergeCell ref="BD27:BI27"/>
    <mergeCell ref="BJ27:BO27"/>
    <mergeCell ref="BP27:BU27"/>
    <mergeCell ref="BV27:CA27"/>
    <mergeCell ref="CB27:CG27"/>
    <mergeCell ref="CH27:CM27"/>
    <mergeCell ref="CN27:CS27"/>
    <mergeCell ref="CT27:CY27"/>
    <mergeCell ref="CZ27:DE27"/>
    <mergeCell ref="DF27:DK27"/>
    <mergeCell ref="DL27:DQ27"/>
    <mergeCell ref="DR27:DW27"/>
    <mergeCell ref="DX27:EC27"/>
    <mergeCell ref="GR27:GW27"/>
    <mergeCell ref="ED27:EI27"/>
    <mergeCell ref="EJ27:EO27"/>
    <mergeCell ref="EP27:EU27"/>
    <mergeCell ref="EV27:FA27"/>
    <mergeCell ref="FB27:FG27"/>
    <mergeCell ref="FH27:FM27"/>
    <mergeCell ref="HD27:HI27"/>
    <mergeCell ref="HJ27:HO27"/>
    <mergeCell ref="HP27:HU27"/>
    <mergeCell ref="HV27:IA27"/>
    <mergeCell ref="IB27:IG27"/>
    <mergeCell ref="FN27:FS27"/>
    <mergeCell ref="FT27:FY27"/>
    <mergeCell ref="FZ27:GE27"/>
    <mergeCell ref="GF27:GK27"/>
    <mergeCell ref="GL27:GQ27"/>
    <mergeCell ref="IH27:IM27"/>
    <mergeCell ref="IN27:IQ27"/>
    <mergeCell ref="A28:F28"/>
    <mergeCell ref="K28:M28"/>
    <mergeCell ref="N28:S28"/>
    <mergeCell ref="T28:Y28"/>
    <mergeCell ref="Z28:AE28"/>
    <mergeCell ref="AF28:AK28"/>
    <mergeCell ref="AL28:AQ28"/>
    <mergeCell ref="GX27:HC27"/>
    <mergeCell ref="AR28:AW28"/>
    <mergeCell ref="AX28:BC28"/>
    <mergeCell ref="BD28:BI28"/>
    <mergeCell ref="BJ28:BO28"/>
    <mergeCell ref="BP28:BU28"/>
    <mergeCell ref="BV28:CA28"/>
    <mergeCell ref="CB28:CG28"/>
    <mergeCell ref="CH28:CM28"/>
    <mergeCell ref="CN28:CS28"/>
    <mergeCell ref="CT28:CY28"/>
    <mergeCell ref="CZ28:DE28"/>
    <mergeCell ref="DF28:DK28"/>
    <mergeCell ref="DL28:DQ28"/>
    <mergeCell ref="DR28:DW28"/>
    <mergeCell ref="DX28:EC28"/>
    <mergeCell ref="ED28:EI28"/>
    <mergeCell ref="EJ28:EO28"/>
    <mergeCell ref="EP28:EU28"/>
    <mergeCell ref="EV28:FA28"/>
    <mergeCell ref="HJ28:HO28"/>
    <mergeCell ref="HP28:HU28"/>
    <mergeCell ref="FB28:FG28"/>
    <mergeCell ref="FH28:FM28"/>
    <mergeCell ref="FN28:FS28"/>
    <mergeCell ref="FT28:FY28"/>
    <mergeCell ref="FZ28:GE28"/>
    <mergeCell ref="GF28:GK28"/>
    <mergeCell ref="HV28:IA28"/>
    <mergeCell ref="IB28:IG28"/>
    <mergeCell ref="IH28:IM28"/>
    <mergeCell ref="IN28:IQ28"/>
    <mergeCell ref="GL28:GQ28"/>
    <mergeCell ref="GR28:GW28"/>
    <mergeCell ref="GX28:HC28"/>
    <mergeCell ref="HD28:HI28"/>
    <mergeCell ref="C11:H11"/>
    <mergeCell ref="A1:H4"/>
    <mergeCell ref="A5:H5"/>
    <mergeCell ref="A6:H6"/>
    <mergeCell ref="A7:H7"/>
    <mergeCell ref="A8:H8"/>
    <mergeCell ref="A9:H9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BC9DB"/>
    <pageSetUpPr fitToPage="1"/>
  </sheetPr>
  <dimension ref="A1:K33"/>
  <sheetViews>
    <sheetView view="pageBreakPreview" zoomScale="80" zoomScaleNormal="90" zoomScaleSheetLayoutView="80" zoomScalePageLayoutView="0" workbookViewId="0" topLeftCell="A1">
      <selection activeCell="A1" sqref="A1:K4"/>
    </sheetView>
  </sheetViews>
  <sheetFormatPr defaultColWidth="9.140625" defaultRowHeight="18" customHeight="1"/>
  <cols>
    <col min="1" max="1" width="18.7109375" style="73" customWidth="1"/>
    <col min="2" max="10" width="17.8515625" style="73" customWidth="1"/>
    <col min="11" max="11" width="16.8515625" style="73" customWidth="1"/>
    <col min="12" max="16384" width="9.140625" style="73" customWidth="1"/>
  </cols>
  <sheetData>
    <row r="1" spans="1:11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11" s="4" customFormat="1" ht="12.7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</row>
    <row r="3" spans="1:11" s="4" customFormat="1" ht="12.75" customHeight="1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</row>
    <row r="4" spans="1:11" s="4" customFormat="1" ht="12.75" customHeight="1" thickBot="1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</row>
    <row r="5" spans="1:11" s="274" customFormat="1" ht="12.75" customHeight="1">
      <c r="A5" s="911"/>
      <c r="B5" s="912"/>
      <c r="C5" s="912"/>
      <c r="D5" s="912"/>
      <c r="E5" s="912"/>
      <c r="F5" s="912"/>
      <c r="G5" s="912"/>
      <c r="H5" s="912"/>
      <c r="I5" s="912"/>
      <c r="J5" s="912"/>
      <c r="K5" s="912"/>
    </row>
    <row r="6" spans="1:11" s="274" customFormat="1" ht="12.75" customHeight="1">
      <c r="A6" s="802" t="s">
        <v>73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</row>
    <row r="7" spans="1:11" s="274" customFormat="1" ht="12.75" customHeight="1">
      <c r="A7" s="802"/>
      <c r="B7" s="916"/>
      <c r="C7" s="916"/>
      <c r="D7" s="916"/>
      <c r="E7" s="916"/>
      <c r="F7" s="916"/>
      <c r="G7" s="916"/>
      <c r="H7" s="916"/>
      <c r="I7" s="916"/>
      <c r="J7" s="916"/>
      <c r="K7" s="916"/>
    </row>
    <row r="8" spans="1:11" s="274" customFormat="1" ht="12.75" customHeight="1">
      <c r="A8" s="802" t="s">
        <v>190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</row>
    <row r="9" spans="1:11" s="274" customFormat="1" ht="12.75" customHeight="1" thickBot="1">
      <c r="A9" s="193"/>
      <c r="B9" s="275"/>
      <c r="C9" s="275"/>
      <c r="D9" s="275"/>
      <c r="E9" s="275"/>
      <c r="F9" s="275"/>
      <c r="G9" s="275"/>
      <c r="H9" s="275"/>
      <c r="I9" s="275"/>
      <c r="J9" s="275"/>
      <c r="K9" s="275"/>
    </row>
    <row r="10" spans="1:11" s="274" customFormat="1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  <c r="K10" s="902"/>
    </row>
    <row r="11" spans="1:11" s="274" customFormat="1" ht="18" customHeight="1">
      <c r="A11" s="831" t="s">
        <v>74</v>
      </c>
      <c r="B11" s="832"/>
      <c r="C11" s="831">
        <f>'Resumo Financeiro'!$C$10</f>
        <v>0</v>
      </c>
      <c r="D11" s="871"/>
      <c r="E11" s="871"/>
      <c r="F11" s="871"/>
      <c r="G11" s="871"/>
      <c r="H11" s="871"/>
      <c r="I11" s="871"/>
      <c r="J11" s="871"/>
      <c r="K11" s="871"/>
    </row>
    <row r="12" spans="1:11" ht="18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18" customHeight="1">
      <c r="A13" s="276"/>
      <c r="B13" s="996" t="s">
        <v>191</v>
      </c>
      <c r="C13" s="997"/>
      <c r="D13" s="997"/>
      <c r="E13" s="997"/>
      <c r="F13" s="997"/>
      <c r="G13" s="998"/>
      <c r="H13" s="276"/>
      <c r="I13" s="276"/>
      <c r="J13" s="276"/>
      <c r="K13" s="276"/>
    </row>
    <row r="14" spans="2:11" ht="18" customHeight="1">
      <c r="B14" s="838" t="s">
        <v>181</v>
      </c>
      <c r="C14" s="838"/>
      <c r="D14" s="838" t="s">
        <v>182</v>
      </c>
      <c r="E14" s="838"/>
      <c r="F14" s="838" t="s">
        <v>183</v>
      </c>
      <c r="G14" s="838"/>
      <c r="H14" s="276"/>
      <c r="I14" s="276"/>
      <c r="J14" s="276"/>
      <c r="K14" s="276"/>
    </row>
    <row r="15" spans="2:11" ht="18" customHeight="1">
      <c r="B15" s="838" t="s">
        <v>184</v>
      </c>
      <c r="C15" s="838" t="s">
        <v>152</v>
      </c>
      <c r="D15" s="838" t="s">
        <v>184</v>
      </c>
      <c r="E15" s="838" t="s">
        <v>152</v>
      </c>
      <c r="F15" s="838" t="s">
        <v>184</v>
      </c>
      <c r="G15" s="838" t="s">
        <v>152</v>
      </c>
      <c r="H15" s="276"/>
      <c r="I15" s="276"/>
      <c r="J15" s="276"/>
      <c r="K15" s="276"/>
    </row>
    <row r="16" spans="2:11" ht="18" customHeight="1">
      <c r="B16" s="838"/>
      <c r="C16" s="838"/>
      <c r="D16" s="838"/>
      <c r="E16" s="838"/>
      <c r="F16" s="838"/>
      <c r="G16" s="838"/>
      <c r="H16" s="276"/>
      <c r="I16" s="276"/>
      <c r="J16" s="276"/>
      <c r="K16" s="276"/>
    </row>
    <row r="17" spans="2:11" ht="18" customHeight="1">
      <c r="B17" s="105"/>
      <c r="C17" s="105"/>
      <c r="D17" s="105"/>
      <c r="E17" s="105"/>
      <c r="F17" s="105"/>
      <c r="G17" s="105"/>
      <c r="H17" s="276"/>
      <c r="I17" s="276"/>
      <c r="J17" s="276"/>
      <c r="K17" s="276"/>
    </row>
    <row r="18" spans="1:8" ht="18" customHeight="1">
      <c r="A18" s="10"/>
      <c r="B18" s="9"/>
      <c r="C18" s="9"/>
      <c r="D18" s="9"/>
      <c r="E18" s="9"/>
      <c r="F18" s="9"/>
      <c r="G18" s="9"/>
      <c r="H18" s="9"/>
    </row>
    <row r="19" spans="1:11" s="1" customFormat="1" ht="36.75" customHeight="1">
      <c r="A19" s="824" t="s">
        <v>245</v>
      </c>
      <c r="B19" s="838" t="s">
        <v>192</v>
      </c>
      <c r="C19" s="838"/>
      <c r="D19" s="838"/>
      <c r="E19" s="838"/>
      <c r="F19" s="838"/>
      <c r="G19" s="838"/>
      <c r="H19" s="838"/>
      <c r="I19" s="838"/>
      <c r="J19" s="838"/>
      <c r="K19" s="838"/>
    </row>
    <row r="20" spans="1:11" s="1" customFormat="1" ht="27.75" customHeight="1">
      <c r="A20" s="825"/>
      <c r="B20" s="996" t="s">
        <v>153</v>
      </c>
      <c r="C20" s="997"/>
      <c r="D20" s="998"/>
      <c r="E20" s="996" t="s">
        <v>155</v>
      </c>
      <c r="F20" s="997"/>
      <c r="G20" s="998"/>
      <c r="H20" s="996" t="s">
        <v>156</v>
      </c>
      <c r="I20" s="997"/>
      <c r="J20" s="998"/>
      <c r="K20" s="824" t="s">
        <v>193</v>
      </c>
    </row>
    <row r="21" spans="1:11" s="1" customFormat="1" ht="47.25" customHeight="1">
      <c r="A21" s="825"/>
      <c r="B21" s="254" t="s">
        <v>1</v>
      </c>
      <c r="C21" s="254" t="s">
        <v>185</v>
      </c>
      <c r="D21" s="254" t="s">
        <v>154</v>
      </c>
      <c r="E21" s="254" t="s">
        <v>1</v>
      </c>
      <c r="F21" s="254" t="s">
        <v>185</v>
      </c>
      <c r="G21" s="254" t="s">
        <v>154</v>
      </c>
      <c r="H21" s="254" t="s">
        <v>1</v>
      </c>
      <c r="I21" s="254" t="s">
        <v>185</v>
      </c>
      <c r="J21" s="254" t="s">
        <v>154</v>
      </c>
      <c r="K21" s="826"/>
    </row>
    <row r="22" spans="1:11" ht="18" customHeight="1">
      <c r="A22" s="277" t="s">
        <v>2</v>
      </c>
      <c r="B22" s="45"/>
      <c r="C22" s="45"/>
      <c r="D22" s="45"/>
      <c r="E22" s="45"/>
      <c r="F22" s="45"/>
      <c r="G22" s="45"/>
      <c r="H22" s="45"/>
      <c r="I22" s="45"/>
      <c r="J22" s="45"/>
      <c r="K22" s="278">
        <f>ROUND(B22*C22*$B$17+B22*D22*$C$17+E22*F22*$D$17+E22*G22*$E$17+H22*I22*$F$17+H22*J22*$G$17,2)</f>
        <v>0</v>
      </c>
    </row>
    <row r="23" spans="1:11" ht="18" customHeight="1">
      <c r="A23" s="277" t="s">
        <v>194</v>
      </c>
      <c r="B23" s="45"/>
      <c r="C23" s="45"/>
      <c r="D23" s="45"/>
      <c r="E23" s="45"/>
      <c r="F23" s="45"/>
      <c r="G23" s="45"/>
      <c r="H23" s="45"/>
      <c r="I23" s="45"/>
      <c r="J23" s="45"/>
      <c r="K23" s="278">
        <f>ROUND(B23*C23*$B$17+B23*D23*$C$17+E23*F23*$D$17+E23*G23*$E$17+H23*I23*$F$17+H23*J23*$G$17,2)</f>
        <v>0</v>
      </c>
    </row>
    <row r="24" spans="1:11" ht="18" customHeight="1">
      <c r="A24" s="277" t="s">
        <v>195</v>
      </c>
      <c r="B24" s="45"/>
      <c r="C24" s="45"/>
      <c r="D24" s="45"/>
      <c r="E24" s="45"/>
      <c r="F24" s="45"/>
      <c r="G24" s="45"/>
      <c r="H24" s="45"/>
      <c r="I24" s="45"/>
      <c r="J24" s="45"/>
      <c r="K24" s="278">
        <f>ROUND(B24*C24*$B$17+B24*D24*$C$17+E24*F24*$D$17+E24*G24*$E$17+H24*I24*$F$17+H24*J24*$G$17,2)</f>
        <v>0</v>
      </c>
    </row>
    <row r="25" spans="1:11" ht="18" customHeight="1">
      <c r="A25" s="277" t="s">
        <v>200</v>
      </c>
      <c r="B25" s="45"/>
      <c r="C25" s="45"/>
      <c r="D25" s="45"/>
      <c r="E25" s="45"/>
      <c r="F25" s="45"/>
      <c r="G25" s="45"/>
      <c r="H25" s="45"/>
      <c r="I25" s="45"/>
      <c r="J25" s="45"/>
      <c r="K25" s="278">
        <f>ROUND(B25*C25*$B$17+B25*D25*$C$17+E25*F25*$D$17+E25*G25*$E$17+H25*I25*$F$17+H25*J25*$G$17,2)</f>
        <v>0</v>
      </c>
    </row>
    <row r="26" spans="1:11" ht="18" customHeight="1">
      <c r="A26" s="277"/>
      <c r="B26" s="45"/>
      <c r="C26" s="45"/>
      <c r="D26" s="45"/>
      <c r="E26" s="45"/>
      <c r="F26" s="45"/>
      <c r="G26" s="45"/>
      <c r="H26" s="45"/>
      <c r="I26" s="45"/>
      <c r="J26" s="45"/>
      <c r="K26" s="278">
        <f>ROUND(B26*C26*$B$17+B26*D26*$C$17+E26*F26*$D$17+E26*G26*$E$17+H26*I26*$F$17+H26*J26*$G$17,2)</f>
        <v>0</v>
      </c>
    </row>
    <row r="27" spans="2:7" ht="18" customHeight="1">
      <c r="B27" s="43"/>
      <c r="C27" s="43"/>
      <c r="D27" s="43"/>
      <c r="E27" s="43"/>
      <c r="F27" s="43"/>
      <c r="G27" s="43"/>
    </row>
    <row r="28" ht="18" customHeight="1">
      <c r="A28" s="75" t="s">
        <v>27</v>
      </c>
    </row>
    <row r="29" ht="18" customHeight="1">
      <c r="A29" s="75" t="s">
        <v>55</v>
      </c>
    </row>
    <row r="30" ht="18" customHeight="1">
      <c r="A30" s="75" t="s">
        <v>56</v>
      </c>
    </row>
    <row r="31" ht="18" customHeight="1">
      <c r="A31" s="75" t="s">
        <v>57</v>
      </c>
    </row>
    <row r="32" ht="18" customHeight="1">
      <c r="A32" s="72" t="s">
        <v>196</v>
      </c>
    </row>
    <row r="33" spans="1:11" s="207" customFormat="1" ht="18" customHeight="1">
      <c r="A33" s="75" t="s">
        <v>201</v>
      </c>
      <c r="B33" s="266"/>
      <c r="C33" s="267"/>
      <c r="D33" s="268"/>
      <c r="E33" s="268"/>
      <c r="F33" s="268"/>
      <c r="G33" s="268"/>
      <c r="H33" s="268"/>
      <c r="I33" s="268"/>
      <c r="J33" s="268"/>
      <c r="K33" s="268"/>
    </row>
  </sheetData>
  <sheetProtection/>
  <mergeCells count="24">
    <mergeCell ref="A11:B11"/>
    <mergeCell ref="C11:K11"/>
    <mergeCell ref="A1:K4"/>
    <mergeCell ref="A5:K5"/>
    <mergeCell ref="A6:K6"/>
    <mergeCell ref="A7:K7"/>
    <mergeCell ref="A8:K8"/>
    <mergeCell ref="A10:K10"/>
    <mergeCell ref="D15:D16"/>
    <mergeCell ref="E15:E16"/>
    <mergeCell ref="F15:F16"/>
    <mergeCell ref="G15:G16"/>
    <mergeCell ref="K20:K21"/>
    <mergeCell ref="B19:K19"/>
    <mergeCell ref="A19:A21"/>
    <mergeCell ref="B20:D20"/>
    <mergeCell ref="E20:G20"/>
    <mergeCell ref="H20:J20"/>
    <mergeCell ref="B13:G13"/>
    <mergeCell ref="B14:C14"/>
    <mergeCell ref="D14:E14"/>
    <mergeCell ref="F14:G14"/>
    <mergeCell ref="B15:B16"/>
    <mergeCell ref="C15:C16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AA1B0"/>
  </sheetPr>
  <dimension ref="A1:K21"/>
  <sheetViews>
    <sheetView zoomScale="80" zoomScaleNormal="80" zoomScaleSheetLayoutView="80" zoomScalePageLayoutView="0" workbookViewId="0" topLeftCell="A1">
      <selection activeCell="A1" sqref="A1:I4"/>
    </sheetView>
  </sheetViews>
  <sheetFormatPr defaultColWidth="9.140625" defaultRowHeight="15"/>
  <cols>
    <col min="1" max="1" width="24.00390625" style="32" customWidth="1"/>
    <col min="2" max="2" width="43.8515625" style="32" bestFit="1" customWidth="1"/>
    <col min="3" max="4" width="17.28125" style="32" customWidth="1"/>
    <col min="5" max="5" width="18.140625" style="32" customWidth="1"/>
    <col min="6" max="16384" width="9.140625" style="32" customWidth="1"/>
  </cols>
  <sheetData>
    <row r="1" spans="1:11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557"/>
      <c r="I1" s="557"/>
      <c r="J1" s="557"/>
      <c r="K1" s="557"/>
    </row>
    <row r="2" spans="1:11" s="4" customFormat="1" ht="12.75" customHeight="1">
      <c r="A2" s="839"/>
      <c r="B2" s="839"/>
      <c r="C2" s="839"/>
      <c r="D2" s="839"/>
      <c r="E2" s="839"/>
      <c r="F2" s="839"/>
      <c r="G2" s="839"/>
      <c r="H2" s="557"/>
      <c r="I2" s="557"/>
      <c r="J2" s="557"/>
      <c r="K2" s="557"/>
    </row>
    <row r="3" spans="1:11" s="4" customFormat="1" ht="12.75" customHeight="1">
      <c r="A3" s="839"/>
      <c r="B3" s="839"/>
      <c r="C3" s="839"/>
      <c r="D3" s="839"/>
      <c r="E3" s="839"/>
      <c r="F3" s="839"/>
      <c r="G3" s="839"/>
      <c r="H3" s="557"/>
      <c r="I3" s="557"/>
      <c r="J3" s="557"/>
      <c r="K3" s="557"/>
    </row>
    <row r="4" spans="1:11" s="4" customFormat="1" ht="12.75" customHeight="1" thickBot="1">
      <c r="A4" s="839"/>
      <c r="B4" s="839"/>
      <c r="C4" s="839"/>
      <c r="D4" s="839"/>
      <c r="E4" s="839"/>
      <c r="F4" s="839"/>
      <c r="G4" s="839"/>
      <c r="H4" s="557"/>
      <c r="I4" s="557"/>
      <c r="J4" s="557"/>
      <c r="K4" s="557"/>
    </row>
    <row r="5" spans="1:7" ht="14.25">
      <c r="A5" s="979"/>
      <c r="B5" s="980"/>
      <c r="C5" s="980"/>
      <c r="D5" s="980"/>
      <c r="E5" s="980"/>
      <c r="F5" s="980"/>
      <c r="G5" s="981"/>
    </row>
    <row r="6" spans="1:7" ht="14.25">
      <c r="A6" s="982" t="s">
        <v>73</v>
      </c>
      <c r="B6" s="1002"/>
      <c r="C6" s="1002"/>
      <c r="D6" s="1002"/>
      <c r="E6" s="1002"/>
      <c r="F6" s="1002"/>
      <c r="G6" s="984"/>
    </row>
    <row r="7" spans="1:7" ht="14.25">
      <c r="A7" s="982"/>
      <c r="B7" s="1002"/>
      <c r="C7" s="1002"/>
      <c r="D7" s="1002"/>
      <c r="E7" s="1002"/>
      <c r="F7" s="1002"/>
      <c r="G7" s="984"/>
    </row>
    <row r="8" spans="1:7" ht="14.25">
      <c r="A8" s="982" t="s">
        <v>379</v>
      </c>
      <c r="B8" s="1002" t="s">
        <v>2</v>
      </c>
      <c r="C8" s="1002"/>
      <c r="D8" s="1002"/>
      <c r="E8" s="1002"/>
      <c r="F8" s="1002"/>
      <c r="G8" s="984"/>
    </row>
    <row r="9" spans="1:7" ht="15" thickBot="1">
      <c r="A9" s="985"/>
      <c r="B9" s="986"/>
      <c r="C9" s="986"/>
      <c r="D9" s="986"/>
      <c r="E9" s="986"/>
      <c r="F9" s="986"/>
      <c r="G9" s="987"/>
    </row>
    <row r="10" spans="1:7" ht="16.5" customHeight="1">
      <c r="A10" s="999"/>
      <c r="B10" s="999"/>
      <c r="C10" s="999"/>
      <c r="D10" s="999"/>
      <c r="E10" s="999"/>
      <c r="F10" s="999"/>
      <c r="G10" s="999"/>
    </row>
    <row r="11" spans="1:7" ht="16.5" customHeight="1">
      <c r="A11" s="96" t="s">
        <v>74</v>
      </c>
      <c r="B11" s="978">
        <f>'Resumo Financeiro'!$C$10</f>
        <v>0</v>
      </c>
      <c r="C11" s="978"/>
      <c r="D11" s="978"/>
      <c r="E11" s="978"/>
      <c r="F11" s="978"/>
      <c r="G11" s="978"/>
    </row>
    <row r="12" ht="16.5" customHeight="1"/>
    <row r="13" ht="16.5" customHeight="1"/>
    <row r="14" spans="2:5" ht="21.75" customHeight="1">
      <c r="B14" s="1000" t="s">
        <v>380</v>
      </c>
      <c r="C14" s="1000"/>
      <c r="D14" s="1000"/>
      <c r="E14" s="1000"/>
    </row>
    <row r="15" spans="2:5" ht="29.25" customHeight="1">
      <c r="B15" s="671" t="s">
        <v>381</v>
      </c>
      <c r="C15" s="672" t="s">
        <v>150</v>
      </c>
      <c r="D15" s="672" t="s">
        <v>382</v>
      </c>
      <c r="E15" s="672" t="s">
        <v>383</v>
      </c>
    </row>
    <row r="16" spans="2:5" ht="16.5" customHeight="1">
      <c r="B16" s="673"/>
      <c r="C16" s="673"/>
      <c r="D16" s="673"/>
      <c r="E16" s="674">
        <f>C16*D16</f>
        <v>0</v>
      </c>
    </row>
    <row r="17" spans="2:5" ht="16.5" customHeight="1">
      <c r="B17" s="673"/>
      <c r="C17" s="673"/>
      <c r="D17" s="673"/>
      <c r="E17" s="674">
        <f>C17*D17</f>
        <v>0</v>
      </c>
    </row>
    <row r="18" spans="2:5" ht="16.5" customHeight="1">
      <c r="B18" s="673"/>
      <c r="C18" s="673"/>
      <c r="D18" s="673"/>
      <c r="E18" s="674">
        <f>C18*D18</f>
        <v>0</v>
      </c>
    </row>
    <row r="19" spans="2:5" ht="16.5" customHeight="1">
      <c r="B19" s="675"/>
      <c r="C19" s="675"/>
      <c r="D19" s="675"/>
      <c r="E19" s="674">
        <f>C19*D19</f>
        <v>0</v>
      </c>
    </row>
    <row r="20" spans="2:5" ht="16.5" customHeight="1">
      <c r="B20" s="1001" t="s">
        <v>3</v>
      </c>
      <c r="C20" s="1001"/>
      <c r="D20" s="1001"/>
      <c r="E20" s="676">
        <f>ROUND(SUM(E16:E19),2)</f>
        <v>0</v>
      </c>
    </row>
    <row r="21" spans="1:5" ht="16.5" customHeight="1">
      <c r="A21" s="69"/>
      <c r="B21" s="69"/>
      <c r="C21" s="69"/>
      <c r="D21" s="69"/>
      <c r="E21" s="70"/>
    </row>
  </sheetData>
  <sheetProtection/>
  <mergeCells count="10">
    <mergeCell ref="A10:G10"/>
    <mergeCell ref="B11:G11"/>
    <mergeCell ref="B14:E14"/>
    <mergeCell ref="B20:D20"/>
    <mergeCell ref="A1:G4"/>
    <mergeCell ref="A5:G5"/>
    <mergeCell ref="A6:G6"/>
    <mergeCell ref="A7:G7"/>
    <mergeCell ref="A8:G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0C6"/>
  </sheetPr>
  <dimension ref="A1:S43"/>
  <sheetViews>
    <sheetView zoomScale="80" zoomScaleNormal="80" zoomScaleSheetLayoutView="80" zoomScalePageLayoutView="0" workbookViewId="0" topLeftCell="A1">
      <selection activeCell="E19" sqref="E19"/>
    </sheetView>
  </sheetViews>
  <sheetFormatPr defaultColWidth="9.140625" defaultRowHeight="15"/>
  <cols>
    <col min="1" max="1" width="9.00390625" style="4" customWidth="1"/>
    <col min="2" max="2" width="15.28125" style="4" customWidth="1"/>
    <col min="3" max="3" width="11.8515625" style="4" customWidth="1"/>
    <col min="4" max="4" width="19.7109375" style="4" customWidth="1"/>
    <col min="5" max="5" width="20.421875" style="4" customWidth="1"/>
    <col min="6" max="6" width="15.00390625" style="4" customWidth="1"/>
    <col min="7" max="7" width="10.7109375" style="4" customWidth="1"/>
    <col min="8" max="8" width="17.00390625" style="4" customWidth="1"/>
    <col min="9" max="9" width="12.28125" style="4" bestFit="1" customWidth="1"/>
    <col min="10" max="19" width="10.7109375" style="4" customWidth="1"/>
    <col min="20" max="16384" width="9.140625" style="4" customWidth="1"/>
  </cols>
  <sheetData>
    <row r="1" spans="1:9" ht="12.75">
      <c r="A1" s="703" t="s">
        <v>72</v>
      </c>
      <c r="B1" s="703"/>
      <c r="C1" s="703"/>
      <c r="D1" s="703"/>
      <c r="E1" s="703"/>
      <c r="F1" s="703"/>
      <c r="G1" s="703"/>
      <c r="H1" s="703"/>
      <c r="I1" s="703"/>
    </row>
    <row r="2" spans="1:9" ht="12.75">
      <c r="A2" s="703"/>
      <c r="B2" s="703"/>
      <c r="C2" s="703"/>
      <c r="D2" s="703"/>
      <c r="E2" s="703"/>
      <c r="F2" s="703"/>
      <c r="G2" s="703"/>
      <c r="H2" s="703"/>
      <c r="I2" s="703"/>
    </row>
    <row r="3" spans="1:9" ht="12.75">
      <c r="A3" s="703"/>
      <c r="B3" s="703"/>
      <c r="C3" s="703"/>
      <c r="D3" s="703"/>
      <c r="E3" s="703"/>
      <c r="F3" s="703"/>
      <c r="G3" s="703"/>
      <c r="H3" s="703"/>
      <c r="I3" s="703"/>
    </row>
    <row r="4" spans="1:9" ht="12.75">
      <c r="A4" s="703"/>
      <c r="B4" s="703"/>
      <c r="C4" s="703"/>
      <c r="D4" s="703"/>
      <c r="E4" s="703"/>
      <c r="F4" s="703"/>
      <c r="G4" s="703"/>
      <c r="H4" s="703"/>
      <c r="I4" s="703"/>
    </row>
    <row r="5" spans="1:18" ht="12.75" customHeight="1">
      <c r="A5" s="726" t="s">
        <v>73</v>
      </c>
      <c r="B5" s="727"/>
      <c r="C5" s="727"/>
      <c r="D5" s="727"/>
      <c r="E5" s="727"/>
      <c r="F5" s="727"/>
      <c r="G5" s="727"/>
      <c r="H5" s="727"/>
      <c r="I5" s="728"/>
      <c r="J5" s="58"/>
      <c r="K5" s="58"/>
      <c r="L5" s="58"/>
      <c r="R5" s="58"/>
    </row>
    <row r="6" spans="1:18" ht="22.5" customHeight="1">
      <c r="A6" s="729"/>
      <c r="B6" s="730"/>
      <c r="C6" s="730"/>
      <c r="D6" s="730"/>
      <c r="E6" s="730"/>
      <c r="F6" s="730"/>
      <c r="G6" s="730"/>
      <c r="H6" s="730"/>
      <c r="I6" s="731"/>
      <c r="J6" s="59"/>
      <c r="K6" s="59"/>
      <c r="L6" s="59"/>
      <c r="R6" s="59"/>
    </row>
    <row r="7" spans="1:18" ht="12.75" customHeight="1">
      <c r="A7" s="732" t="s">
        <v>98</v>
      </c>
      <c r="B7" s="733"/>
      <c r="C7" s="733"/>
      <c r="D7" s="733"/>
      <c r="E7" s="733"/>
      <c r="F7" s="733"/>
      <c r="G7" s="733"/>
      <c r="H7" s="733"/>
      <c r="I7" s="734"/>
      <c r="J7" s="11"/>
      <c r="K7" s="11"/>
      <c r="L7" s="11"/>
      <c r="R7" s="11"/>
    </row>
    <row r="8" spans="1:18" ht="14.25" customHeight="1" thickBot="1">
      <c r="A8" s="174"/>
      <c r="B8" s="175"/>
      <c r="C8" s="175"/>
      <c r="D8" s="175"/>
      <c r="E8" s="175"/>
      <c r="F8" s="175"/>
      <c r="G8" s="175"/>
      <c r="H8" s="175"/>
      <c r="I8" s="176"/>
      <c r="J8" s="60"/>
      <c r="K8" s="60"/>
      <c r="L8" s="60"/>
      <c r="R8" s="60"/>
    </row>
    <row r="9" spans="1:18" ht="15">
      <c r="A9" s="436"/>
      <c r="B9" s="437"/>
      <c r="C9" s="438"/>
      <c r="D9" s="438"/>
      <c r="E9" s="438"/>
      <c r="F9" s="438"/>
      <c r="G9" s="438"/>
      <c r="H9" s="439"/>
      <c r="I9" s="440"/>
      <c r="J9" s="60"/>
      <c r="K9" s="60"/>
      <c r="L9" s="60"/>
      <c r="R9" s="60"/>
    </row>
    <row r="10" spans="1:18" ht="21" customHeight="1">
      <c r="A10" s="707" t="s">
        <v>74</v>
      </c>
      <c r="B10" s="707"/>
      <c r="C10" s="704"/>
      <c r="D10" s="705"/>
      <c r="E10" s="705"/>
      <c r="F10" s="705"/>
      <c r="G10" s="705"/>
      <c r="H10" s="705"/>
      <c r="I10" s="706"/>
      <c r="J10" s="59"/>
      <c r="K10" s="59"/>
      <c r="L10" s="59"/>
      <c r="R10" s="59"/>
    </row>
    <row r="11" spans="8:12" s="61" customFormat="1" ht="12.75">
      <c r="H11" s="62"/>
      <c r="I11" s="62"/>
      <c r="J11" s="12"/>
      <c r="K11" s="12"/>
      <c r="L11" s="12"/>
    </row>
    <row r="12" spans="8:12" s="61" customFormat="1" ht="12.75">
      <c r="H12" s="62"/>
      <c r="I12" s="62"/>
      <c r="J12" s="12"/>
      <c r="K12" s="12"/>
      <c r="L12" s="12"/>
    </row>
    <row r="13" spans="8:12" s="61" customFormat="1" ht="12.75">
      <c r="H13" s="62"/>
      <c r="I13" s="62"/>
      <c r="J13" s="12"/>
      <c r="K13" s="12"/>
      <c r="L13" s="12"/>
    </row>
    <row r="14" spans="5:19" s="61" customFormat="1" ht="13.5" thickBot="1">
      <c r="E14" s="62"/>
      <c r="F14" s="62"/>
      <c r="G14" s="62"/>
      <c r="H14" s="62"/>
      <c r="I14" s="62"/>
      <c r="J14" s="62"/>
      <c r="K14" s="62"/>
      <c r="L14" s="62"/>
      <c r="R14" s="62"/>
      <c r="S14" s="62"/>
    </row>
    <row r="15" spans="3:18" ht="14.25" customHeight="1">
      <c r="C15" s="710" t="s">
        <v>30</v>
      </c>
      <c r="D15" s="711"/>
      <c r="E15" s="711"/>
      <c r="F15" s="712"/>
      <c r="K15" s="63"/>
      <c r="Q15" s="63"/>
      <c r="R15" s="63"/>
    </row>
    <row r="16" spans="3:6" ht="16.5" customHeight="1" thickBot="1">
      <c r="C16" s="713"/>
      <c r="D16" s="714"/>
      <c r="E16" s="714"/>
      <c r="F16" s="715"/>
    </row>
    <row r="17" spans="3:6" ht="18.75" customHeight="1">
      <c r="C17" s="716" t="s">
        <v>31</v>
      </c>
      <c r="D17" s="717"/>
      <c r="E17" s="720" t="s">
        <v>62</v>
      </c>
      <c r="F17" s="708" t="s">
        <v>32</v>
      </c>
    </row>
    <row r="18" spans="3:6" ht="15.75" customHeight="1" thickBot="1">
      <c r="C18" s="718"/>
      <c r="D18" s="719"/>
      <c r="E18" s="721"/>
      <c r="F18" s="709"/>
    </row>
    <row r="19" spans="3:6" ht="28.5" customHeight="1">
      <c r="C19" s="724" t="s">
        <v>95</v>
      </c>
      <c r="D19" s="725"/>
      <c r="E19" s="492">
        <f>ROUND(Totalização!C19/1000,2)</f>
        <v>0</v>
      </c>
      <c r="F19" s="212">
        <f>IF(E19&lt;&gt;0,E19/$E$23*100,"")</f>
      </c>
    </row>
    <row r="20" spans="3:6" ht="28.5" customHeight="1">
      <c r="C20" s="722" t="s">
        <v>96</v>
      </c>
      <c r="D20" s="723"/>
      <c r="E20" s="493">
        <f>ROUND(Totalização!D19/1000,2)</f>
        <v>0</v>
      </c>
      <c r="F20" s="214">
        <f>IF(E20&lt;&gt;0,E20/$E$23*100,"")</f>
      </c>
    </row>
    <row r="21" spans="3:6" ht="28.5" customHeight="1">
      <c r="C21" s="722" t="s">
        <v>97</v>
      </c>
      <c r="D21" s="723"/>
      <c r="E21" s="493">
        <f>ROUND(Totalização!E19/1000,2)</f>
        <v>0</v>
      </c>
      <c r="F21" s="214">
        <f>IF(E21&lt;&gt;0,E21/$E$23*100,"")</f>
      </c>
    </row>
    <row r="22" spans="3:8" ht="28.5" customHeight="1">
      <c r="C22" s="722" t="s">
        <v>38</v>
      </c>
      <c r="D22" s="723"/>
      <c r="E22" s="493">
        <f>ROUND(Totalização!F19/1000,2)</f>
        <v>0</v>
      </c>
      <c r="F22" s="214">
        <f>IF(E22&lt;&gt;0,E22/$E$23*100,"")</f>
      </c>
      <c r="H22" s="13"/>
    </row>
    <row r="23" spans="3:9" ht="28.5" customHeight="1" thickBot="1">
      <c r="C23" s="739" t="s">
        <v>33</v>
      </c>
      <c r="D23" s="740"/>
      <c r="E23" s="215">
        <f>SUM(E19:E22)</f>
        <v>0</v>
      </c>
      <c r="F23" s="216">
        <f>IF(E23&lt;&gt;0,E23/$E$23*100,"")</f>
      </c>
      <c r="H23" s="64"/>
      <c r="I23" s="61"/>
    </row>
    <row r="24" spans="4:9" ht="28.5" customHeight="1" thickBot="1">
      <c r="D24" s="63"/>
      <c r="H24" s="65"/>
      <c r="I24" s="61"/>
    </row>
    <row r="25" spans="3:9" ht="19.5" customHeight="1">
      <c r="C25" s="735" t="s">
        <v>34</v>
      </c>
      <c r="D25" s="736"/>
      <c r="E25" s="140" t="s">
        <v>35</v>
      </c>
      <c r="F25" s="747" t="s">
        <v>32</v>
      </c>
      <c r="H25" s="61"/>
      <c r="I25" s="62"/>
    </row>
    <row r="26" spans="3:9" ht="25.5" customHeight="1" thickBot="1">
      <c r="C26" s="737"/>
      <c r="D26" s="738"/>
      <c r="E26" s="141" t="s">
        <v>63</v>
      </c>
      <c r="F26" s="748"/>
      <c r="H26" s="61"/>
      <c r="I26" s="62"/>
    </row>
    <row r="27" spans="3:9" ht="28.5" customHeight="1">
      <c r="C27" s="724" t="s">
        <v>39</v>
      </c>
      <c r="D27" s="725"/>
      <c r="E27" s="211">
        <f>ROUND(E23-E28,2)</f>
        <v>0</v>
      </c>
      <c r="F27" s="142"/>
      <c r="H27" s="66"/>
      <c r="I27" s="61"/>
    </row>
    <row r="28" spans="3:9" ht="28.5" customHeight="1">
      <c r="C28" s="722" t="s">
        <v>64</v>
      </c>
      <c r="D28" s="723"/>
      <c r="E28" s="213">
        <f>ROUND(E23*F28/100,2)</f>
        <v>0</v>
      </c>
      <c r="F28" s="143"/>
      <c r="H28" s="67"/>
      <c r="I28" s="61"/>
    </row>
    <row r="29" spans="3:9" ht="28.5" customHeight="1" thickBot="1">
      <c r="C29" s="739" t="s">
        <v>3</v>
      </c>
      <c r="D29" s="740"/>
      <c r="E29" s="215">
        <f>SUM(E27:E28)</f>
        <v>0</v>
      </c>
      <c r="F29" s="217">
        <f>SUM(F27:F28)</f>
        <v>0</v>
      </c>
      <c r="H29" s="61"/>
      <c r="I29" s="61"/>
    </row>
    <row r="31" ht="12.75" thickBot="1"/>
    <row r="32" spans="4:5" ht="28.5" customHeight="1" thickBot="1">
      <c r="D32" s="745" t="s">
        <v>36</v>
      </c>
      <c r="E32" s="746"/>
    </row>
    <row r="33" spans="4:5" ht="28.5" customHeight="1">
      <c r="D33" s="134" t="s">
        <v>40</v>
      </c>
      <c r="E33" s="218">
        <f>IF('Resumo do Programa'!D25&lt;&gt;"",'Resumo do Programa'!D25,"")</f>
      </c>
    </row>
    <row r="34" spans="4:5" ht="28.5" customHeight="1" thickBot="1">
      <c r="D34" s="135" t="s">
        <v>42</v>
      </c>
      <c r="E34" s="219">
        <f>IF('Resumo do Programa'!E25&lt;&gt;"",'Resumo do Programa'!E25,"")</f>
      </c>
    </row>
    <row r="35" spans="4:5" ht="28.5" customHeight="1" thickBot="1">
      <c r="D35" s="15"/>
      <c r="E35" s="68"/>
    </row>
    <row r="36" spans="2:5" ht="28.5" customHeight="1" thickBot="1">
      <c r="B36" s="741" t="s">
        <v>124</v>
      </c>
      <c r="C36" s="742"/>
      <c r="D36" s="743"/>
      <c r="E36" s="522"/>
    </row>
    <row r="37" ht="26.25" customHeight="1"/>
    <row r="38" spans="1:5" ht="21" customHeight="1">
      <c r="A38" s="72" t="s">
        <v>27</v>
      </c>
      <c r="E38" s="4" t="s">
        <v>37</v>
      </c>
    </row>
    <row r="39" spans="1:9" ht="21" customHeight="1">
      <c r="A39" s="744" t="s">
        <v>128</v>
      </c>
      <c r="B39" s="744"/>
      <c r="C39" s="744"/>
      <c r="D39" s="744"/>
      <c r="E39" s="744"/>
      <c r="F39" s="744"/>
      <c r="G39" s="744"/>
      <c r="H39" s="744"/>
      <c r="I39" s="744"/>
    </row>
    <row r="40" spans="1:9" ht="21" customHeight="1">
      <c r="A40" s="744"/>
      <c r="B40" s="744"/>
      <c r="C40" s="744"/>
      <c r="D40" s="744"/>
      <c r="E40" s="744"/>
      <c r="F40" s="744"/>
      <c r="G40" s="744"/>
      <c r="H40" s="744"/>
      <c r="I40" s="744"/>
    </row>
    <row r="41" spans="1:9" ht="36.75" customHeight="1">
      <c r="A41" s="744" t="s">
        <v>43</v>
      </c>
      <c r="B41" s="744"/>
      <c r="C41" s="744"/>
      <c r="D41" s="744"/>
      <c r="E41" s="744"/>
      <c r="F41" s="744"/>
      <c r="G41" s="744"/>
      <c r="H41" s="744"/>
      <c r="I41" s="744"/>
    </row>
    <row r="42" spans="1:9" ht="21" customHeight="1">
      <c r="A42" s="72" t="s">
        <v>129</v>
      </c>
      <c r="B42" s="71"/>
      <c r="C42" s="71"/>
      <c r="D42" s="71"/>
      <c r="E42" s="71"/>
      <c r="F42" s="71"/>
      <c r="G42" s="71"/>
      <c r="H42" s="71"/>
      <c r="I42" s="71"/>
    </row>
    <row r="43" spans="1:3" ht="18" customHeight="1">
      <c r="A43" s="72" t="s">
        <v>130</v>
      </c>
      <c r="B43" s="69"/>
      <c r="C43" s="70"/>
    </row>
  </sheetData>
  <sheetProtection/>
  <mergeCells count="23">
    <mergeCell ref="C28:D28"/>
    <mergeCell ref="C25:D26"/>
    <mergeCell ref="C27:D27"/>
    <mergeCell ref="C23:D23"/>
    <mergeCell ref="B36:D36"/>
    <mergeCell ref="A41:I41"/>
    <mergeCell ref="A39:I40"/>
    <mergeCell ref="C29:D29"/>
    <mergeCell ref="D32:E32"/>
    <mergeCell ref="F25:F26"/>
    <mergeCell ref="C22:D22"/>
    <mergeCell ref="C19:D19"/>
    <mergeCell ref="C21:D21"/>
    <mergeCell ref="C20:D20"/>
    <mergeCell ref="A5:I6"/>
    <mergeCell ref="A7:I7"/>
    <mergeCell ref="A1:I4"/>
    <mergeCell ref="C10:I10"/>
    <mergeCell ref="A10:B10"/>
    <mergeCell ref="F17:F18"/>
    <mergeCell ref="C15:F16"/>
    <mergeCell ref="C17:D18"/>
    <mergeCell ref="E17:E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7" r:id="rId4"/>
  <colBreaks count="1" manualBreakCount="1">
    <brk id="10" max="65535" man="1"/>
  </col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AA1B0"/>
  </sheetPr>
  <dimension ref="A1:K73"/>
  <sheetViews>
    <sheetView view="pageBreakPreview" zoomScale="80" zoomScaleNormal="80" zoomScaleSheetLayoutView="80" zoomScalePageLayoutView="0" workbookViewId="0" topLeftCell="A1">
      <selection activeCell="A1" sqref="A1:J4"/>
    </sheetView>
  </sheetViews>
  <sheetFormatPr defaultColWidth="9.140625" defaultRowHeight="15"/>
  <cols>
    <col min="1" max="1" width="27.57421875" style="0" customWidth="1"/>
    <col min="2" max="7" width="15.421875" style="0" customWidth="1"/>
    <col min="8" max="8" width="12.7109375" style="0" customWidth="1"/>
    <col min="9" max="9" width="16.8515625" style="0" customWidth="1"/>
    <col min="10" max="10" width="18.140625" style="0" customWidth="1"/>
  </cols>
  <sheetData>
    <row r="1" spans="1:10" ht="15">
      <c r="A1" s="703" t="s">
        <v>72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ht="15">
      <c r="A2" s="703"/>
      <c r="B2" s="703"/>
      <c r="C2" s="703"/>
      <c r="D2" s="703"/>
      <c r="E2" s="703"/>
      <c r="F2" s="703"/>
      <c r="G2" s="703"/>
      <c r="H2" s="703"/>
      <c r="I2" s="703"/>
      <c r="J2" s="703"/>
    </row>
    <row r="3" spans="1:10" ht="15">
      <c r="A3" s="703"/>
      <c r="B3" s="703"/>
      <c r="C3" s="703"/>
      <c r="D3" s="703"/>
      <c r="E3" s="703"/>
      <c r="F3" s="703"/>
      <c r="G3" s="703"/>
      <c r="H3" s="703"/>
      <c r="I3" s="703"/>
      <c r="J3" s="703"/>
    </row>
    <row r="4" spans="1:10" ht="14.25">
      <c r="A4" s="890"/>
      <c r="B4" s="890"/>
      <c r="C4" s="890"/>
      <c r="D4" s="890"/>
      <c r="E4" s="890"/>
      <c r="F4" s="890"/>
      <c r="G4" s="890"/>
      <c r="H4" s="890"/>
      <c r="I4" s="890"/>
      <c r="J4" s="890"/>
    </row>
    <row r="5" spans="1:11" ht="14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79"/>
    </row>
    <row r="6" spans="1:11" ht="14.25">
      <c r="A6" s="1008" t="s">
        <v>73</v>
      </c>
      <c r="B6" s="1009"/>
      <c r="C6" s="1009"/>
      <c r="D6" s="1009"/>
      <c r="E6" s="1009"/>
      <c r="F6" s="1009"/>
      <c r="G6" s="1009"/>
      <c r="H6" s="1009"/>
      <c r="I6" s="1009"/>
      <c r="J6" s="1009"/>
      <c r="K6" s="279"/>
    </row>
    <row r="7" spans="1:11" ht="15">
      <c r="A7" s="1008" t="s">
        <v>280</v>
      </c>
      <c r="B7" s="1009"/>
      <c r="C7" s="1009"/>
      <c r="D7" s="1009"/>
      <c r="E7" s="1009"/>
      <c r="F7" s="1009"/>
      <c r="G7" s="1009"/>
      <c r="H7" s="1009"/>
      <c r="I7" s="1009"/>
      <c r="J7" s="1009"/>
      <c r="K7" s="279"/>
    </row>
    <row r="8" spans="1:11" ht="14.2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79"/>
    </row>
    <row r="9" ht="16.5" customHeight="1"/>
    <row r="10" ht="16.5" customHeight="1"/>
    <row r="11" spans="1:10" ht="16.5" customHeight="1">
      <c r="A11" s="284" t="s">
        <v>74</v>
      </c>
      <c r="B11" s="1010">
        <f>'Resumo Financeiro'!$C$10</f>
        <v>0</v>
      </c>
      <c r="C11" s="1010"/>
      <c r="D11" s="1010"/>
      <c r="E11" s="1010"/>
      <c r="F11" s="1010"/>
      <c r="G11" s="1010"/>
      <c r="H11" s="1010"/>
      <c r="I11" s="1010"/>
      <c r="J11" s="1010"/>
    </row>
    <row r="12" ht="16.5" customHeight="1"/>
    <row r="13" spans="1:7" ht="18" customHeight="1">
      <c r="A13" s="1003" t="s">
        <v>78</v>
      </c>
      <c r="B13" s="1005"/>
      <c r="C13" s="1011"/>
      <c r="D13" s="1011"/>
      <c r="E13" s="1011"/>
      <c r="F13" s="1011"/>
      <c r="G13" s="1011"/>
    </row>
    <row r="14" spans="1:7" ht="18" customHeight="1">
      <c r="A14" s="1003" t="s">
        <v>274</v>
      </c>
      <c r="B14" s="1004"/>
      <c r="C14" s="1004"/>
      <c r="D14" s="1004"/>
      <c r="E14" s="1004"/>
      <c r="F14" s="1004"/>
      <c r="G14" s="1005"/>
    </row>
    <row r="15" spans="1:8" s="317" customFormat="1" ht="30.75" customHeight="1">
      <c r="A15" s="409" t="s">
        <v>141</v>
      </c>
      <c r="B15" s="409" t="s">
        <v>7</v>
      </c>
      <c r="C15" s="409" t="s">
        <v>1</v>
      </c>
      <c r="D15" s="409" t="s">
        <v>216</v>
      </c>
      <c r="E15" s="409" t="s">
        <v>217</v>
      </c>
      <c r="F15" s="409" t="s">
        <v>246</v>
      </c>
      <c r="G15" s="409" t="s">
        <v>198</v>
      </c>
      <c r="H15"/>
    </row>
    <row r="16" spans="1:7" ht="16.5" customHeight="1">
      <c r="A16" s="285"/>
      <c r="B16" s="285"/>
      <c r="C16" s="285"/>
      <c r="D16" s="285"/>
      <c r="E16" s="293">
        <f>ROUND(C16*D16,2)</f>
        <v>0</v>
      </c>
      <c r="F16" s="286"/>
      <c r="G16" s="289">
        <f>ROUND(C16*F16,2)</f>
        <v>0</v>
      </c>
    </row>
    <row r="17" spans="1:7" ht="16.5" customHeight="1">
      <c r="A17" s="285"/>
      <c r="B17" s="285"/>
      <c r="C17" s="285"/>
      <c r="D17" s="285"/>
      <c r="E17" s="293">
        <f aca="true" t="shared" si="0" ref="E17:E30">ROUND(C17*D17,2)</f>
        <v>0</v>
      </c>
      <c r="F17" s="286"/>
      <c r="G17" s="289">
        <f aca="true" t="shared" si="1" ref="G17:G30">ROUND(C17*F17,2)</f>
        <v>0</v>
      </c>
    </row>
    <row r="18" spans="1:7" ht="16.5" customHeight="1">
      <c r="A18" s="285"/>
      <c r="B18" s="285"/>
      <c r="C18" s="285"/>
      <c r="D18" s="285"/>
      <c r="E18" s="293">
        <f t="shared" si="0"/>
        <v>0</v>
      </c>
      <c r="F18" s="286"/>
      <c r="G18" s="289">
        <f t="shared" si="1"/>
        <v>0</v>
      </c>
    </row>
    <row r="19" spans="1:7" ht="16.5" customHeight="1">
      <c r="A19" s="285"/>
      <c r="B19" s="285"/>
      <c r="C19" s="285"/>
      <c r="D19" s="285"/>
      <c r="E19" s="293">
        <f t="shared" si="0"/>
        <v>0</v>
      </c>
      <c r="F19" s="286"/>
      <c r="G19" s="289">
        <f t="shared" si="1"/>
        <v>0</v>
      </c>
    </row>
    <row r="20" spans="1:7" ht="16.5" customHeight="1">
      <c r="A20" s="285"/>
      <c r="B20" s="285"/>
      <c r="C20" s="285"/>
      <c r="D20" s="285"/>
      <c r="E20" s="293">
        <f t="shared" si="0"/>
        <v>0</v>
      </c>
      <c r="F20" s="286"/>
      <c r="G20" s="289">
        <f t="shared" si="1"/>
        <v>0</v>
      </c>
    </row>
    <row r="21" spans="1:7" ht="16.5" customHeight="1">
      <c r="A21" s="285"/>
      <c r="B21" s="285"/>
      <c r="C21" s="285"/>
      <c r="D21" s="285"/>
      <c r="E21" s="293">
        <f t="shared" si="0"/>
        <v>0</v>
      </c>
      <c r="F21" s="286"/>
      <c r="G21" s="289">
        <f t="shared" si="1"/>
        <v>0</v>
      </c>
    </row>
    <row r="22" spans="1:7" ht="16.5" customHeight="1">
      <c r="A22" s="285"/>
      <c r="B22" s="285"/>
      <c r="C22" s="285"/>
      <c r="D22" s="285"/>
      <c r="E22" s="293">
        <f t="shared" si="0"/>
        <v>0</v>
      </c>
      <c r="F22" s="286"/>
      <c r="G22" s="289">
        <f t="shared" si="1"/>
        <v>0</v>
      </c>
    </row>
    <row r="23" spans="1:7" ht="16.5" customHeight="1">
      <c r="A23" s="285"/>
      <c r="B23" s="285"/>
      <c r="C23" s="285"/>
      <c r="D23" s="285"/>
      <c r="E23" s="293">
        <f t="shared" si="0"/>
        <v>0</v>
      </c>
      <c r="F23" s="286"/>
      <c r="G23" s="289">
        <f t="shared" si="1"/>
        <v>0</v>
      </c>
    </row>
    <row r="24" spans="1:7" ht="16.5" customHeight="1">
      <c r="A24" s="285"/>
      <c r="B24" s="285"/>
      <c r="C24" s="285"/>
      <c r="D24" s="285"/>
      <c r="E24" s="293">
        <f t="shared" si="0"/>
        <v>0</v>
      </c>
      <c r="F24" s="286"/>
      <c r="G24" s="289">
        <f t="shared" si="1"/>
        <v>0</v>
      </c>
    </row>
    <row r="25" spans="1:7" ht="16.5" customHeight="1">
      <c r="A25" s="285"/>
      <c r="B25" s="285"/>
      <c r="C25" s="285"/>
      <c r="D25" s="285"/>
      <c r="E25" s="293">
        <f t="shared" si="0"/>
        <v>0</v>
      </c>
      <c r="F25" s="286"/>
      <c r="G25" s="289">
        <f t="shared" si="1"/>
        <v>0</v>
      </c>
    </row>
    <row r="26" spans="1:7" ht="16.5" customHeight="1">
      <c r="A26" s="285"/>
      <c r="B26" s="285"/>
      <c r="C26" s="285"/>
      <c r="D26" s="285"/>
      <c r="E26" s="293">
        <f t="shared" si="0"/>
        <v>0</v>
      </c>
      <c r="F26" s="286"/>
      <c r="G26" s="289">
        <f t="shared" si="1"/>
        <v>0</v>
      </c>
    </row>
    <row r="27" spans="1:7" ht="16.5" customHeight="1">
      <c r="A27" s="285"/>
      <c r="B27" s="285"/>
      <c r="C27" s="285"/>
      <c r="D27" s="285"/>
      <c r="E27" s="293">
        <f t="shared" si="0"/>
        <v>0</v>
      </c>
      <c r="F27" s="286"/>
      <c r="G27" s="289">
        <f t="shared" si="1"/>
        <v>0</v>
      </c>
    </row>
    <row r="28" spans="1:7" ht="16.5" customHeight="1">
      <c r="A28" s="285"/>
      <c r="B28" s="285"/>
      <c r="C28" s="285"/>
      <c r="D28" s="285"/>
      <c r="E28" s="293">
        <f t="shared" si="0"/>
        <v>0</v>
      </c>
      <c r="F28" s="286"/>
      <c r="G28" s="289">
        <f t="shared" si="1"/>
        <v>0</v>
      </c>
    </row>
    <row r="29" spans="1:7" ht="16.5" customHeight="1">
      <c r="A29" s="285"/>
      <c r="B29" s="285"/>
      <c r="C29" s="285"/>
      <c r="D29" s="285"/>
      <c r="E29" s="293">
        <f t="shared" si="0"/>
        <v>0</v>
      </c>
      <c r="F29" s="286"/>
      <c r="G29" s="289">
        <f t="shared" si="1"/>
        <v>0</v>
      </c>
    </row>
    <row r="30" spans="1:7" ht="16.5" customHeight="1">
      <c r="A30" s="285"/>
      <c r="B30" s="285"/>
      <c r="C30" s="285"/>
      <c r="D30" s="285"/>
      <c r="E30" s="293">
        <f t="shared" si="0"/>
        <v>0</v>
      </c>
      <c r="F30" s="286"/>
      <c r="G30" s="289">
        <f t="shared" si="1"/>
        <v>0</v>
      </c>
    </row>
    <row r="31" spans="1:7" s="270" customFormat="1" ht="16.5" customHeight="1">
      <c r="A31" s="1006" t="s">
        <v>198</v>
      </c>
      <c r="B31" s="1007"/>
      <c r="C31" s="1007"/>
      <c r="D31" s="1007"/>
      <c r="E31" s="292">
        <f>SUM(E16:E30)</f>
        <v>0</v>
      </c>
      <c r="F31" s="291" t="s">
        <v>197</v>
      </c>
      <c r="G31" s="290">
        <f>SUM(G16:G30)</f>
        <v>0</v>
      </c>
    </row>
    <row r="32" spans="1:7" s="270" customFormat="1" ht="16.5" customHeight="1">
      <c r="A32" s="294"/>
      <c r="B32" s="294"/>
      <c r="C32" s="294"/>
      <c r="D32" s="294"/>
      <c r="E32" s="294"/>
      <c r="F32" s="294"/>
      <c r="G32" s="294"/>
    </row>
    <row r="33" spans="1:7" s="270" customFormat="1" ht="16.5" customHeight="1">
      <c r="A33" s="1003" t="s">
        <v>78</v>
      </c>
      <c r="B33" s="1005"/>
      <c r="C33" s="1011"/>
      <c r="D33" s="1011"/>
      <c r="E33" s="1011"/>
      <c r="F33" s="1011"/>
      <c r="G33" s="1011"/>
    </row>
    <row r="34" spans="1:7" ht="18" customHeight="1">
      <c r="A34" s="1003" t="s">
        <v>274</v>
      </c>
      <c r="B34" s="1004"/>
      <c r="C34" s="1004"/>
      <c r="D34" s="1004"/>
      <c r="E34" s="1004"/>
      <c r="F34" s="1004"/>
      <c r="G34" s="1005"/>
    </row>
    <row r="35" spans="1:7" ht="29.25" customHeight="1">
      <c r="A35" s="409" t="s">
        <v>141</v>
      </c>
      <c r="B35" s="409" t="s">
        <v>7</v>
      </c>
      <c r="C35" s="409" t="s">
        <v>1</v>
      </c>
      <c r="D35" s="409" t="s">
        <v>216</v>
      </c>
      <c r="E35" s="409" t="s">
        <v>217</v>
      </c>
      <c r="F35" s="409" t="s">
        <v>199</v>
      </c>
      <c r="G35" s="409" t="s">
        <v>198</v>
      </c>
    </row>
    <row r="36" spans="1:7" ht="16.5" customHeight="1">
      <c r="A36" s="285"/>
      <c r="B36" s="285"/>
      <c r="C36" s="285"/>
      <c r="D36" s="285"/>
      <c r="E36" s="293">
        <f>ROUND(C36*D36,2)</f>
        <v>0</v>
      </c>
      <c r="F36" s="286"/>
      <c r="G36" s="289">
        <f>ROUND(C36*F36,2)</f>
        <v>0</v>
      </c>
    </row>
    <row r="37" spans="1:7" ht="16.5" customHeight="1">
      <c r="A37" s="285"/>
      <c r="B37" s="285"/>
      <c r="C37" s="285"/>
      <c r="D37" s="285"/>
      <c r="E37" s="293">
        <f aca="true" t="shared" si="2" ref="E37:E49">ROUND(C37*D37,2)</f>
        <v>0</v>
      </c>
      <c r="F37" s="286"/>
      <c r="G37" s="289">
        <f aca="true" t="shared" si="3" ref="G37:G49">ROUND(C37*F37,2)</f>
        <v>0</v>
      </c>
    </row>
    <row r="38" spans="1:7" ht="16.5" customHeight="1">
      <c r="A38" s="285"/>
      <c r="B38" s="285"/>
      <c r="C38" s="285"/>
      <c r="D38" s="285"/>
      <c r="E38" s="293">
        <f t="shared" si="2"/>
        <v>0</v>
      </c>
      <c r="F38" s="286"/>
      <c r="G38" s="289">
        <f t="shared" si="3"/>
        <v>0</v>
      </c>
    </row>
    <row r="39" spans="1:7" ht="16.5" customHeight="1">
      <c r="A39" s="285"/>
      <c r="B39" s="285"/>
      <c r="C39" s="285"/>
      <c r="D39" s="285"/>
      <c r="E39" s="293">
        <f t="shared" si="2"/>
        <v>0</v>
      </c>
      <c r="F39" s="286"/>
      <c r="G39" s="289">
        <f t="shared" si="3"/>
        <v>0</v>
      </c>
    </row>
    <row r="40" spans="1:7" ht="16.5" customHeight="1">
      <c r="A40" s="285"/>
      <c r="B40" s="285"/>
      <c r="C40" s="285"/>
      <c r="D40" s="285"/>
      <c r="E40" s="293">
        <f t="shared" si="2"/>
        <v>0</v>
      </c>
      <c r="F40" s="286"/>
      <c r="G40" s="289">
        <f t="shared" si="3"/>
        <v>0</v>
      </c>
    </row>
    <row r="41" spans="1:7" ht="16.5" customHeight="1">
      <c r="A41" s="285"/>
      <c r="B41" s="285"/>
      <c r="C41" s="285"/>
      <c r="D41" s="285"/>
      <c r="E41" s="293">
        <f t="shared" si="2"/>
        <v>0</v>
      </c>
      <c r="F41" s="286"/>
      <c r="G41" s="289">
        <f t="shared" si="3"/>
        <v>0</v>
      </c>
    </row>
    <row r="42" spans="1:7" ht="16.5" customHeight="1">
      <c r="A42" s="285"/>
      <c r="B42" s="285"/>
      <c r="C42" s="285"/>
      <c r="D42" s="285"/>
      <c r="E42" s="293">
        <f t="shared" si="2"/>
        <v>0</v>
      </c>
      <c r="F42" s="286"/>
      <c r="G42" s="289">
        <f t="shared" si="3"/>
        <v>0</v>
      </c>
    </row>
    <row r="43" spans="1:7" ht="16.5" customHeight="1">
      <c r="A43" s="285"/>
      <c r="B43" s="285"/>
      <c r="C43" s="285"/>
      <c r="D43" s="285"/>
      <c r="E43" s="293">
        <f t="shared" si="2"/>
        <v>0</v>
      </c>
      <c r="F43" s="286"/>
      <c r="G43" s="289">
        <f t="shared" si="3"/>
        <v>0</v>
      </c>
    </row>
    <row r="44" spans="1:7" ht="16.5" customHeight="1">
      <c r="A44" s="285"/>
      <c r="B44" s="285"/>
      <c r="C44" s="285"/>
      <c r="D44" s="285"/>
      <c r="E44" s="293">
        <f t="shared" si="2"/>
        <v>0</v>
      </c>
      <c r="F44" s="286"/>
      <c r="G44" s="289">
        <f t="shared" si="3"/>
        <v>0</v>
      </c>
    </row>
    <row r="45" spans="1:7" ht="16.5" customHeight="1">
      <c r="A45" s="285"/>
      <c r="B45" s="285"/>
      <c r="C45" s="285"/>
      <c r="D45" s="285"/>
      <c r="E45" s="293">
        <f t="shared" si="2"/>
        <v>0</v>
      </c>
      <c r="F45" s="286"/>
      <c r="G45" s="289">
        <f t="shared" si="3"/>
        <v>0</v>
      </c>
    </row>
    <row r="46" spans="1:7" ht="16.5" customHeight="1">
      <c r="A46" s="285"/>
      <c r="B46" s="285"/>
      <c r="C46" s="285"/>
      <c r="D46" s="285"/>
      <c r="E46" s="293">
        <f t="shared" si="2"/>
        <v>0</v>
      </c>
      <c r="F46" s="286"/>
      <c r="G46" s="289">
        <f t="shared" si="3"/>
        <v>0</v>
      </c>
    </row>
    <row r="47" spans="1:7" ht="16.5" customHeight="1">
      <c r="A47" s="285"/>
      <c r="B47" s="285"/>
      <c r="C47" s="285"/>
      <c r="D47" s="285"/>
      <c r="E47" s="293">
        <f t="shared" si="2"/>
        <v>0</v>
      </c>
      <c r="F47" s="286"/>
      <c r="G47" s="289">
        <f t="shared" si="3"/>
        <v>0</v>
      </c>
    </row>
    <row r="48" spans="1:7" ht="16.5" customHeight="1">
      <c r="A48" s="285"/>
      <c r="B48" s="285"/>
      <c r="C48" s="285"/>
      <c r="D48" s="285"/>
      <c r="E48" s="293">
        <f t="shared" si="2"/>
        <v>0</v>
      </c>
      <c r="F48" s="286"/>
      <c r="G48" s="289">
        <f t="shared" si="3"/>
        <v>0</v>
      </c>
    </row>
    <row r="49" spans="1:7" ht="16.5" customHeight="1">
      <c r="A49" s="285"/>
      <c r="B49" s="285"/>
      <c r="C49" s="285"/>
      <c r="D49" s="285"/>
      <c r="E49" s="293">
        <f t="shared" si="2"/>
        <v>0</v>
      </c>
      <c r="F49" s="286"/>
      <c r="G49" s="289">
        <f t="shared" si="3"/>
        <v>0</v>
      </c>
    </row>
    <row r="50" spans="1:7" s="270" customFormat="1" ht="16.5" customHeight="1">
      <c r="A50" s="822" t="s">
        <v>198</v>
      </c>
      <c r="B50" s="822"/>
      <c r="C50" s="822"/>
      <c r="D50" s="822"/>
      <c r="E50" s="292">
        <f>SUM(E35:E49)</f>
        <v>0</v>
      </c>
      <c r="F50" s="295" t="s">
        <v>197</v>
      </c>
      <c r="G50" s="290">
        <f>SUM(G35:G49)</f>
        <v>0</v>
      </c>
    </row>
    <row r="51" spans="1:8" s="270" customFormat="1" ht="16.5" customHeight="1">
      <c r="A51" s="294"/>
      <c r="B51" s="294"/>
      <c r="C51" s="294"/>
      <c r="D51" s="294"/>
      <c r="E51" s="294"/>
      <c r="F51" s="294"/>
      <c r="G51" s="294"/>
      <c r="H51" s="294"/>
    </row>
    <row r="52" spans="1:8" s="270" customFormat="1" ht="16.5" customHeight="1">
      <c r="A52" s="1003" t="s">
        <v>78</v>
      </c>
      <c r="B52" s="1005"/>
      <c r="C52" s="1011"/>
      <c r="D52" s="1011"/>
      <c r="E52" s="1011"/>
      <c r="F52" s="1011"/>
      <c r="G52" s="1011"/>
      <c r="H52" s="294"/>
    </row>
    <row r="53" spans="1:7" ht="16.5" customHeight="1">
      <c r="A53" s="1003" t="s">
        <v>274</v>
      </c>
      <c r="B53" s="1004"/>
      <c r="C53" s="1004"/>
      <c r="D53" s="1004"/>
      <c r="E53" s="1004"/>
      <c r="F53" s="1004"/>
      <c r="G53" s="1005"/>
    </row>
    <row r="54" spans="1:7" ht="31.5" customHeight="1">
      <c r="A54" s="409" t="s">
        <v>141</v>
      </c>
      <c r="B54" s="409" t="s">
        <v>7</v>
      </c>
      <c r="C54" s="409" t="s">
        <v>1</v>
      </c>
      <c r="D54" s="409" t="s">
        <v>216</v>
      </c>
      <c r="E54" s="409" t="s">
        <v>217</v>
      </c>
      <c r="F54" s="409" t="s">
        <v>199</v>
      </c>
      <c r="G54" s="409" t="s">
        <v>198</v>
      </c>
    </row>
    <row r="55" spans="1:7" ht="16.5" customHeight="1">
      <c r="A55" s="285"/>
      <c r="B55" s="285"/>
      <c r="C55" s="285"/>
      <c r="D55" s="285"/>
      <c r="E55" s="293">
        <f>ROUND(C55*D55,2)</f>
        <v>0</v>
      </c>
      <c r="F55" s="286"/>
      <c r="G55" s="289">
        <f>ROUND(C55*F55,2)</f>
        <v>0</v>
      </c>
    </row>
    <row r="56" spans="1:7" ht="16.5" customHeight="1">
      <c r="A56" s="285"/>
      <c r="B56" s="285"/>
      <c r="C56" s="285"/>
      <c r="D56" s="285"/>
      <c r="E56" s="293">
        <f aca="true" t="shared" si="4" ref="E56:E68">ROUND(C56*D56,2)</f>
        <v>0</v>
      </c>
      <c r="F56" s="286"/>
      <c r="G56" s="289">
        <f aca="true" t="shared" si="5" ref="G56:G68">ROUND(C56*F56,2)</f>
        <v>0</v>
      </c>
    </row>
    <row r="57" spans="1:7" ht="16.5" customHeight="1">
      <c r="A57" s="285"/>
      <c r="B57" s="285"/>
      <c r="C57" s="285"/>
      <c r="D57" s="285"/>
      <c r="E57" s="293">
        <f t="shared" si="4"/>
        <v>0</v>
      </c>
      <c r="F57" s="286"/>
      <c r="G57" s="289">
        <f t="shared" si="5"/>
        <v>0</v>
      </c>
    </row>
    <row r="58" spans="1:7" ht="16.5" customHeight="1">
      <c r="A58" s="285"/>
      <c r="B58" s="285"/>
      <c r="C58" s="285"/>
      <c r="D58" s="285"/>
      <c r="E58" s="293">
        <f t="shared" si="4"/>
        <v>0</v>
      </c>
      <c r="F58" s="286"/>
      <c r="G58" s="289">
        <f t="shared" si="5"/>
        <v>0</v>
      </c>
    </row>
    <row r="59" spans="1:7" ht="16.5" customHeight="1">
      <c r="A59" s="285"/>
      <c r="B59" s="285"/>
      <c r="C59" s="285"/>
      <c r="D59" s="285"/>
      <c r="E59" s="293">
        <f t="shared" si="4"/>
        <v>0</v>
      </c>
      <c r="F59" s="286"/>
      <c r="G59" s="289">
        <f t="shared" si="5"/>
        <v>0</v>
      </c>
    </row>
    <row r="60" spans="1:7" ht="16.5" customHeight="1">
      <c r="A60" s="285"/>
      <c r="B60" s="285"/>
      <c r="C60" s="285"/>
      <c r="D60" s="285"/>
      <c r="E60" s="293">
        <f t="shared" si="4"/>
        <v>0</v>
      </c>
      <c r="F60" s="286"/>
      <c r="G60" s="289">
        <f t="shared" si="5"/>
        <v>0</v>
      </c>
    </row>
    <row r="61" spans="1:7" ht="16.5" customHeight="1">
      <c r="A61" s="285"/>
      <c r="B61" s="285"/>
      <c r="C61" s="285"/>
      <c r="D61" s="285"/>
      <c r="E61" s="293">
        <f t="shared" si="4"/>
        <v>0</v>
      </c>
      <c r="F61" s="286"/>
      <c r="G61" s="289">
        <f t="shared" si="5"/>
        <v>0</v>
      </c>
    </row>
    <row r="62" spans="1:7" ht="16.5" customHeight="1">
      <c r="A62" s="285"/>
      <c r="B62" s="285"/>
      <c r="C62" s="285"/>
      <c r="D62" s="285"/>
      <c r="E62" s="293">
        <f t="shared" si="4"/>
        <v>0</v>
      </c>
      <c r="F62" s="286"/>
      <c r="G62" s="289">
        <f t="shared" si="5"/>
        <v>0</v>
      </c>
    </row>
    <row r="63" spans="1:7" ht="16.5" customHeight="1">
      <c r="A63" s="285"/>
      <c r="B63" s="285"/>
      <c r="C63" s="285"/>
      <c r="D63" s="285"/>
      <c r="E63" s="293">
        <f t="shared" si="4"/>
        <v>0</v>
      </c>
      <c r="F63" s="286"/>
      <c r="G63" s="289">
        <f t="shared" si="5"/>
        <v>0</v>
      </c>
    </row>
    <row r="64" spans="1:7" ht="16.5" customHeight="1">
      <c r="A64" s="285"/>
      <c r="B64" s="285"/>
      <c r="C64" s="285"/>
      <c r="D64" s="285"/>
      <c r="E64" s="293">
        <f t="shared" si="4"/>
        <v>0</v>
      </c>
      <c r="F64" s="286"/>
      <c r="G64" s="289">
        <f t="shared" si="5"/>
        <v>0</v>
      </c>
    </row>
    <row r="65" spans="1:7" ht="16.5" customHeight="1">
      <c r="A65" s="285"/>
      <c r="B65" s="285"/>
      <c r="C65" s="285"/>
      <c r="D65" s="285"/>
      <c r="E65" s="293">
        <f t="shared" si="4"/>
        <v>0</v>
      </c>
      <c r="F65" s="286"/>
      <c r="G65" s="289">
        <f t="shared" si="5"/>
        <v>0</v>
      </c>
    </row>
    <row r="66" spans="1:7" ht="16.5" customHeight="1">
      <c r="A66" s="285"/>
      <c r="B66" s="285"/>
      <c r="C66" s="285"/>
      <c r="D66" s="285"/>
      <c r="E66" s="293">
        <f t="shared" si="4"/>
        <v>0</v>
      </c>
      <c r="F66" s="286"/>
      <c r="G66" s="289">
        <f t="shared" si="5"/>
        <v>0</v>
      </c>
    </row>
    <row r="67" spans="1:7" ht="16.5" customHeight="1">
      <c r="A67" s="285"/>
      <c r="B67" s="285"/>
      <c r="C67" s="285"/>
      <c r="D67" s="285"/>
      <c r="E67" s="293">
        <f t="shared" si="4"/>
        <v>0</v>
      </c>
      <c r="F67" s="286"/>
      <c r="G67" s="289">
        <f t="shared" si="5"/>
        <v>0</v>
      </c>
    </row>
    <row r="68" spans="1:7" ht="16.5" customHeight="1">
      <c r="A68" s="285"/>
      <c r="B68" s="285"/>
      <c r="C68" s="285"/>
      <c r="D68" s="285"/>
      <c r="E68" s="293">
        <f t="shared" si="4"/>
        <v>0</v>
      </c>
      <c r="F68" s="286"/>
      <c r="G68" s="289">
        <f t="shared" si="5"/>
        <v>0</v>
      </c>
    </row>
    <row r="69" spans="1:7" ht="16.5" customHeight="1">
      <c r="A69" s="1006" t="s">
        <v>198</v>
      </c>
      <c r="B69" s="1007"/>
      <c r="C69" s="1007"/>
      <c r="D69" s="1007"/>
      <c r="E69" s="292">
        <f>SUM(E54:E68)</f>
        <v>0</v>
      </c>
      <c r="F69" s="291" t="s">
        <v>197</v>
      </c>
      <c r="G69" s="290">
        <f>SUM(G54:G68)</f>
        <v>0</v>
      </c>
    </row>
    <row r="72" ht="14.25">
      <c r="A72" s="444" t="s">
        <v>275</v>
      </c>
    </row>
    <row r="73" ht="14.25">
      <c r="A73" s="302" t="s">
        <v>508</v>
      </c>
    </row>
  </sheetData>
  <sheetProtection/>
  <mergeCells count="16">
    <mergeCell ref="C13:G13"/>
    <mergeCell ref="A33:B33"/>
    <mergeCell ref="C33:G33"/>
    <mergeCell ref="A52:B52"/>
    <mergeCell ref="C52:G52"/>
    <mergeCell ref="A14:G14"/>
    <mergeCell ref="A53:G53"/>
    <mergeCell ref="A69:D69"/>
    <mergeCell ref="A34:G34"/>
    <mergeCell ref="A1:J4"/>
    <mergeCell ref="A6:J6"/>
    <mergeCell ref="A7:J7"/>
    <mergeCell ref="B11:J11"/>
    <mergeCell ref="A31:D31"/>
    <mergeCell ref="A50:D50"/>
    <mergeCell ref="A13:B13"/>
  </mergeCells>
  <printOptions/>
  <pageMargins left="0.511811024" right="0.511811024" top="0.787401575" bottom="0.787401575" header="0.31496062" footer="0.31496062"/>
  <pageSetup horizontalDpi="360" verticalDpi="360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AA1B0"/>
  </sheetPr>
  <dimension ref="A1:F27"/>
  <sheetViews>
    <sheetView zoomScale="80" zoomScaleNormal="80" zoomScalePageLayoutView="0" workbookViewId="0" topLeftCell="A1">
      <selection activeCell="A1" sqref="A1:F4"/>
    </sheetView>
  </sheetViews>
  <sheetFormatPr defaultColWidth="9.140625" defaultRowHeight="15"/>
  <cols>
    <col min="1" max="1" width="35.57421875" style="0" customWidth="1"/>
    <col min="2" max="4" width="17.140625" style="0" customWidth="1"/>
    <col min="5" max="5" width="19.7109375" style="0" customWidth="1"/>
    <col min="6" max="6" width="17.140625" style="0" customWidth="1"/>
  </cols>
  <sheetData>
    <row r="1" spans="1:6" ht="15">
      <c r="A1" s="703" t="s">
        <v>72</v>
      </c>
      <c r="B1" s="703"/>
      <c r="C1" s="703"/>
      <c r="D1" s="703"/>
      <c r="E1" s="703"/>
      <c r="F1" s="703"/>
    </row>
    <row r="2" spans="1:6" ht="15">
      <c r="A2" s="703"/>
      <c r="B2" s="703"/>
      <c r="C2" s="703"/>
      <c r="D2" s="703"/>
      <c r="E2" s="703"/>
      <c r="F2" s="703"/>
    </row>
    <row r="3" spans="1:6" ht="15">
      <c r="A3" s="703"/>
      <c r="B3" s="703"/>
      <c r="C3" s="703"/>
      <c r="D3" s="703"/>
      <c r="E3" s="703"/>
      <c r="F3" s="703"/>
    </row>
    <row r="4" spans="1:6" ht="14.25">
      <c r="A4" s="890"/>
      <c r="B4" s="890"/>
      <c r="C4" s="890"/>
      <c r="D4" s="890"/>
      <c r="E4" s="890"/>
      <c r="F4" s="890"/>
    </row>
    <row r="5" spans="1:6" ht="14.25">
      <c r="A5" s="514"/>
      <c r="B5" s="515"/>
      <c r="C5" s="515"/>
      <c r="D5" s="515"/>
      <c r="E5" s="515"/>
      <c r="F5" s="516"/>
    </row>
    <row r="6" spans="1:6" ht="14.25">
      <c r="A6" s="1012" t="s">
        <v>73</v>
      </c>
      <c r="B6" s="1009"/>
      <c r="C6" s="1009"/>
      <c r="D6" s="1009"/>
      <c r="E6" s="1009"/>
      <c r="F6" s="1013"/>
    </row>
    <row r="7" spans="1:6" ht="15">
      <c r="A7" s="1012" t="s">
        <v>455</v>
      </c>
      <c r="B7" s="1009"/>
      <c r="C7" s="1009"/>
      <c r="D7" s="1009"/>
      <c r="E7" s="1009"/>
      <c r="F7" s="1013"/>
    </row>
    <row r="8" spans="1:6" ht="14.25">
      <c r="A8" s="517"/>
      <c r="B8" s="518"/>
      <c r="C8" s="518"/>
      <c r="D8" s="518"/>
      <c r="E8" s="518"/>
      <c r="F8" s="519"/>
    </row>
    <row r="9" spans="1:6" ht="14.25">
      <c r="A9" s="32"/>
      <c r="B9" s="32"/>
      <c r="C9" s="32"/>
      <c r="D9" s="32"/>
      <c r="E9" s="32"/>
      <c r="F9" s="32"/>
    </row>
    <row r="10" spans="1:6" ht="14.25">
      <c r="A10" s="32"/>
      <c r="B10" s="32"/>
      <c r="C10" s="32"/>
      <c r="D10" s="32"/>
      <c r="E10" s="32"/>
      <c r="F10" s="32"/>
    </row>
    <row r="11" spans="1:6" ht="14.25">
      <c r="A11" s="284" t="s">
        <v>74</v>
      </c>
      <c r="B11" s="1014">
        <f>'Resumo Financeiro'!$C$10</f>
        <v>0</v>
      </c>
      <c r="C11" s="1015"/>
      <c r="D11" s="1015"/>
      <c r="E11" s="1015"/>
      <c r="F11" s="1016"/>
    </row>
    <row r="14" spans="1:5" ht="14.25">
      <c r="A14" s="444" t="s">
        <v>275</v>
      </c>
      <c r="B14" s="4"/>
      <c r="C14" s="4"/>
      <c r="D14" s="4"/>
      <c r="E14" s="4"/>
    </row>
    <row r="15" spans="1:5" ht="14.25">
      <c r="A15" s="801" t="s">
        <v>278</v>
      </c>
      <c r="B15" s="801"/>
      <c r="C15" s="801"/>
      <c r="D15" s="801"/>
      <c r="E15" s="801"/>
    </row>
    <row r="16" spans="1:5" ht="14.25">
      <c r="A16" s="801"/>
      <c r="B16" s="801"/>
      <c r="C16" s="801"/>
      <c r="D16" s="801"/>
      <c r="E16" s="801"/>
    </row>
    <row r="19" ht="14.25">
      <c r="A19" s="414" t="s">
        <v>459</v>
      </c>
    </row>
    <row r="21" spans="1:2" ht="14.25">
      <c r="A21" s="512" t="s">
        <v>295</v>
      </c>
      <c r="B21" s="512"/>
    </row>
    <row r="22" spans="1:2" ht="14.25">
      <c r="A22" s="411" t="s">
        <v>115</v>
      </c>
      <c r="B22" s="412"/>
    </row>
    <row r="23" spans="1:2" ht="14.25">
      <c r="A23" s="411" t="s">
        <v>456</v>
      </c>
      <c r="B23" s="412"/>
    </row>
    <row r="24" spans="1:2" ht="14.25">
      <c r="A24" s="412" t="s">
        <v>122</v>
      </c>
      <c r="B24" s="412"/>
    </row>
    <row r="25" spans="1:2" ht="14.25">
      <c r="A25" s="411" t="s">
        <v>457</v>
      </c>
      <c r="B25" s="412"/>
    </row>
    <row r="26" spans="1:2" ht="14.25">
      <c r="A26" s="411" t="s">
        <v>458</v>
      </c>
      <c r="B26" s="412"/>
    </row>
    <row r="27" spans="1:2" ht="14.25">
      <c r="A27" s="411" t="s">
        <v>460</v>
      </c>
      <c r="B27" s="412"/>
    </row>
  </sheetData>
  <sheetProtection/>
  <mergeCells count="5">
    <mergeCell ref="A1:F4"/>
    <mergeCell ref="A6:F6"/>
    <mergeCell ref="A7:F7"/>
    <mergeCell ref="B11:F11"/>
    <mergeCell ref="A15:E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AA1B0"/>
  </sheetPr>
  <dimension ref="A1:H21"/>
  <sheetViews>
    <sheetView zoomScale="80" zoomScaleNormal="80" zoomScalePageLayoutView="0" workbookViewId="0" topLeftCell="A1">
      <selection activeCell="A1" sqref="A1:H4"/>
    </sheetView>
  </sheetViews>
  <sheetFormatPr defaultColWidth="9.140625" defaultRowHeight="15"/>
  <cols>
    <col min="1" max="1" width="35.57421875" style="0" customWidth="1"/>
    <col min="2" max="4" width="17.140625" style="0" customWidth="1"/>
    <col min="5" max="5" width="19.7109375" style="0" customWidth="1"/>
    <col min="6" max="6" width="11.421875" style="0" customWidth="1"/>
    <col min="7" max="8" width="17.140625" style="0" customWidth="1"/>
  </cols>
  <sheetData>
    <row r="1" spans="1:8" ht="15">
      <c r="A1" s="703" t="s">
        <v>72</v>
      </c>
      <c r="B1" s="703"/>
      <c r="C1" s="703"/>
      <c r="D1" s="703"/>
      <c r="E1" s="703"/>
      <c r="F1" s="703"/>
      <c r="G1" s="703"/>
      <c r="H1" s="703"/>
    </row>
    <row r="2" spans="1:8" ht="15">
      <c r="A2" s="703"/>
      <c r="B2" s="703"/>
      <c r="C2" s="703"/>
      <c r="D2" s="703"/>
      <c r="E2" s="703"/>
      <c r="F2" s="703"/>
      <c r="G2" s="703"/>
      <c r="H2" s="703"/>
    </row>
    <row r="3" spans="1:8" ht="15">
      <c r="A3" s="703"/>
      <c r="B3" s="703"/>
      <c r="C3" s="703"/>
      <c r="D3" s="703"/>
      <c r="E3" s="703"/>
      <c r="F3" s="703"/>
      <c r="G3" s="703"/>
      <c r="H3" s="703"/>
    </row>
    <row r="4" spans="1:8" ht="14.25">
      <c r="A4" s="890"/>
      <c r="B4" s="890"/>
      <c r="C4" s="890"/>
      <c r="D4" s="890"/>
      <c r="E4" s="890"/>
      <c r="F4" s="890"/>
      <c r="G4" s="890"/>
      <c r="H4" s="890"/>
    </row>
    <row r="5" spans="1:8" ht="14.25">
      <c r="A5" s="495"/>
      <c r="B5" s="496"/>
      <c r="C5" s="496"/>
      <c r="D5" s="496"/>
      <c r="E5" s="496"/>
      <c r="F5" s="496"/>
      <c r="G5" s="496"/>
      <c r="H5" s="497"/>
    </row>
    <row r="6" spans="1:8" ht="14.25">
      <c r="A6" s="1012" t="s">
        <v>73</v>
      </c>
      <c r="B6" s="1009"/>
      <c r="C6" s="1009"/>
      <c r="D6" s="1009"/>
      <c r="E6" s="1009"/>
      <c r="F6" s="1009"/>
      <c r="G6" s="1009"/>
      <c r="H6" s="1013"/>
    </row>
    <row r="7" spans="1:8" ht="15">
      <c r="A7" s="1012" t="s">
        <v>454</v>
      </c>
      <c r="B7" s="1009"/>
      <c r="C7" s="1009"/>
      <c r="D7" s="1009"/>
      <c r="E7" s="1009"/>
      <c r="F7" s="1009"/>
      <c r="G7" s="1009"/>
      <c r="H7" s="1013"/>
    </row>
    <row r="8" spans="1:8" ht="14.25">
      <c r="A8" s="498"/>
      <c r="B8" s="499"/>
      <c r="C8" s="499"/>
      <c r="D8" s="499"/>
      <c r="E8" s="499"/>
      <c r="F8" s="499"/>
      <c r="G8" s="499"/>
      <c r="H8" s="500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spans="1:8" ht="14.25">
      <c r="A10" s="32"/>
      <c r="B10" s="32"/>
      <c r="C10" s="32"/>
      <c r="D10" s="32"/>
      <c r="E10" s="32"/>
      <c r="F10" s="32"/>
      <c r="G10" s="32"/>
      <c r="H10" s="32"/>
    </row>
    <row r="11" spans="1:8" ht="14.25">
      <c r="A11" s="284" t="s">
        <v>74</v>
      </c>
      <c r="B11" s="1014">
        <f>'Resumo Financeiro'!$C$10</f>
        <v>0</v>
      </c>
      <c r="C11" s="1015"/>
      <c r="D11" s="1015"/>
      <c r="E11" s="1015"/>
      <c r="F11" s="1015"/>
      <c r="G11" s="1015"/>
      <c r="H11" s="1016"/>
    </row>
    <row r="14" spans="1:5" ht="14.25">
      <c r="A14" s="444" t="s">
        <v>275</v>
      </c>
      <c r="B14" s="4"/>
      <c r="C14" s="4"/>
      <c r="D14" s="4"/>
      <c r="E14" s="4"/>
    </row>
    <row r="15" spans="1:5" ht="14.25">
      <c r="A15" s="801" t="s">
        <v>508</v>
      </c>
      <c r="B15" s="801"/>
      <c r="C15" s="801"/>
      <c r="D15" s="801"/>
      <c r="E15" s="801"/>
    </row>
    <row r="16" spans="1:5" ht="14.25">
      <c r="A16" s="801"/>
      <c r="B16" s="801"/>
      <c r="C16" s="801"/>
      <c r="D16" s="801"/>
      <c r="E16" s="801"/>
    </row>
    <row r="18" ht="14.25">
      <c r="A18" s="414" t="s">
        <v>415</v>
      </c>
    </row>
    <row r="19" ht="14.25">
      <c r="A19" t="s">
        <v>416</v>
      </c>
    </row>
    <row r="20" ht="14.25">
      <c r="A20" t="s">
        <v>417</v>
      </c>
    </row>
    <row r="21" ht="14.25">
      <c r="A21" t="s">
        <v>418</v>
      </c>
    </row>
  </sheetData>
  <sheetProtection/>
  <mergeCells count="5">
    <mergeCell ref="A1:H4"/>
    <mergeCell ref="A6:H6"/>
    <mergeCell ref="A7:H7"/>
    <mergeCell ref="B11:H11"/>
    <mergeCell ref="A15:E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6AA1B0"/>
  </sheetPr>
  <dimension ref="A1:J40"/>
  <sheetViews>
    <sheetView view="pageBreakPreview" zoomScale="80" zoomScaleNormal="80" zoomScaleSheetLayoutView="80" zoomScalePageLayoutView="0" workbookViewId="0" topLeftCell="A1">
      <selection activeCell="A1" sqref="A1:H4"/>
    </sheetView>
  </sheetViews>
  <sheetFormatPr defaultColWidth="9.140625" defaultRowHeight="15"/>
  <cols>
    <col min="1" max="1" width="20.140625" style="32" customWidth="1"/>
    <col min="2" max="2" width="15.7109375" style="32" customWidth="1"/>
    <col min="3" max="3" width="16.8515625" style="32" customWidth="1"/>
    <col min="4" max="4" width="15.140625" style="32" customWidth="1"/>
    <col min="5" max="5" width="16.8515625" style="32" customWidth="1"/>
    <col min="6" max="6" width="22.7109375" style="32" customWidth="1"/>
    <col min="7" max="7" width="27.421875" style="32" customWidth="1"/>
    <col min="8" max="8" width="24.8515625" style="32" customWidth="1"/>
    <col min="9" max="16384" width="8.7109375" style="32" customWidth="1"/>
  </cols>
  <sheetData>
    <row r="1" spans="1:8" ht="15">
      <c r="A1" s="839" t="s">
        <v>72</v>
      </c>
      <c r="B1" s="839"/>
      <c r="C1" s="839"/>
      <c r="D1" s="839"/>
      <c r="E1" s="839"/>
      <c r="F1" s="839"/>
      <c r="G1" s="839"/>
      <c r="H1" s="839"/>
    </row>
    <row r="2" spans="1:8" ht="15">
      <c r="A2" s="839"/>
      <c r="B2" s="839"/>
      <c r="C2" s="839"/>
      <c r="D2" s="839"/>
      <c r="E2" s="839"/>
      <c r="F2" s="839"/>
      <c r="G2" s="839"/>
      <c r="H2" s="839"/>
    </row>
    <row r="3" spans="1:8" ht="15">
      <c r="A3" s="839"/>
      <c r="B3" s="839"/>
      <c r="C3" s="839"/>
      <c r="D3" s="839"/>
      <c r="E3" s="839"/>
      <c r="F3" s="839"/>
      <c r="G3" s="839"/>
      <c r="H3" s="839"/>
    </row>
    <row r="4" spans="1:8" ht="14.25">
      <c r="A4" s="839"/>
      <c r="B4" s="839"/>
      <c r="C4" s="839"/>
      <c r="D4" s="839"/>
      <c r="E4" s="839"/>
      <c r="F4" s="839"/>
      <c r="G4" s="839"/>
      <c r="H4" s="839"/>
    </row>
    <row r="5" spans="1:9" ht="14.25">
      <c r="A5" s="514"/>
      <c r="B5" s="515"/>
      <c r="C5" s="515"/>
      <c r="D5" s="515"/>
      <c r="E5" s="515"/>
      <c r="F5" s="515"/>
      <c r="G5" s="515"/>
      <c r="H5" s="516"/>
      <c r="I5" s="416"/>
    </row>
    <row r="6" spans="1:9" ht="14.25">
      <c r="A6" s="1012" t="s">
        <v>73</v>
      </c>
      <c r="B6" s="1017"/>
      <c r="C6" s="1017"/>
      <c r="D6" s="1017"/>
      <c r="E6" s="1017"/>
      <c r="F6" s="1017"/>
      <c r="G6" s="1017"/>
      <c r="H6" s="1013"/>
      <c r="I6" s="416"/>
    </row>
    <row r="7" spans="1:9" ht="15">
      <c r="A7" s="1012" t="s">
        <v>281</v>
      </c>
      <c r="B7" s="1017"/>
      <c r="C7" s="1017"/>
      <c r="D7" s="1017"/>
      <c r="E7" s="1017"/>
      <c r="F7" s="1017"/>
      <c r="G7" s="1017"/>
      <c r="H7" s="1013"/>
      <c r="I7" s="416"/>
    </row>
    <row r="8" spans="1:9" ht="14.25">
      <c r="A8" s="517"/>
      <c r="B8" s="518"/>
      <c r="C8" s="518"/>
      <c r="D8" s="518"/>
      <c r="E8" s="518"/>
      <c r="F8" s="518"/>
      <c r="G8" s="518"/>
      <c r="H8" s="519"/>
      <c r="I8" s="416"/>
    </row>
    <row r="9" ht="16.5" customHeight="1"/>
    <row r="10" ht="16.5" customHeight="1"/>
    <row r="11" spans="1:8" ht="16.5" customHeight="1">
      <c r="A11" s="284" t="s">
        <v>74</v>
      </c>
      <c r="B11" s="1014">
        <f>'Resumo Financeiro'!$C$10</f>
        <v>0</v>
      </c>
      <c r="C11" s="1015"/>
      <c r="D11" s="1015"/>
      <c r="E11" s="1015"/>
      <c r="F11" s="1015"/>
      <c r="G11" s="1015"/>
      <c r="H11" s="1016"/>
    </row>
    <row r="12" spans="1:8" ht="16.5" customHeight="1">
      <c r="A12" s="255"/>
      <c r="B12" s="255"/>
      <c r="C12" s="255"/>
      <c r="D12" s="255"/>
      <c r="E12" s="255"/>
      <c r="F12" s="255"/>
      <c r="G12" s="255"/>
      <c r="H12" s="255"/>
    </row>
    <row r="13" spans="1:8" ht="16.5" customHeight="1">
      <c r="A13" s="1018" t="s">
        <v>113</v>
      </c>
      <c r="B13" s="1018"/>
      <c r="C13" s="1018"/>
      <c r="D13" s="1018"/>
      <c r="E13" s="1018"/>
      <c r="F13" s="1018"/>
      <c r="G13" s="1018"/>
      <c r="H13" s="1018"/>
    </row>
    <row r="14" spans="1:8" ht="16.5" customHeight="1">
      <c r="A14" s="417"/>
      <c r="B14" s="417"/>
      <c r="C14" s="417"/>
      <c r="D14" s="417"/>
      <c r="E14" s="417"/>
      <c r="F14" s="417"/>
      <c r="G14" s="417"/>
      <c r="H14" s="417"/>
    </row>
    <row r="15" spans="1:8" ht="16.5" customHeight="1">
      <c r="A15" s="1019" t="s">
        <v>214</v>
      </c>
      <c r="B15" s="1019"/>
      <c r="C15" s="1019"/>
      <c r="D15" s="1019"/>
      <c r="E15" s="1019"/>
      <c r="F15" s="1019"/>
      <c r="G15" s="1019"/>
      <c r="H15" s="417"/>
    </row>
    <row r="16" spans="1:8" ht="16.5" customHeight="1">
      <c r="A16" s="410" t="s">
        <v>205</v>
      </c>
      <c r="B16" s="1020" t="s">
        <v>206</v>
      </c>
      <c r="C16" s="1021"/>
      <c r="D16" s="1021"/>
      <c r="E16" s="1021"/>
      <c r="F16" s="1021"/>
      <c r="G16" s="410" t="s">
        <v>207</v>
      </c>
      <c r="H16" s="417"/>
    </row>
    <row r="17" spans="1:8" ht="16.5" customHeight="1">
      <c r="A17" s="203" t="s">
        <v>110</v>
      </c>
      <c r="B17" s="1022"/>
      <c r="C17" s="1022"/>
      <c r="D17" s="1022"/>
      <c r="E17" s="1022"/>
      <c r="F17" s="1022"/>
      <c r="G17" s="203"/>
      <c r="H17" s="417"/>
    </row>
    <row r="18" spans="1:8" ht="16.5" customHeight="1">
      <c r="A18" s="203" t="s">
        <v>111</v>
      </c>
      <c r="B18" s="1022"/>
      <c r="C18" s="1022"/>
      <c r="D18" s="1022"/>
      <c r="E18" s="1022"/>
      <c r="F18" s="1022"/>
      <c r="G18" s="203"/>
      <c r="H18" s="417"/>
    </row>
    <row r="19" spans="1:8" ht="16.5" customHeight="1">
      <c r="A19" s="203" t="s">
        <v>112</v>
      </c>
      <c r="B19" s="1022"/>
      <c r="C19" s="1022"/>
      <c r="D19" s="1022"/>
      <c r="E19" s="1022"/>
      <c r="F19" s="1022"/>
      <c r="G19" s="203"/>
      <c r="H19" s="417"/>
    </row>
    <row r="20" spans="1:8" ht="16.5" customHeight="1">
      <c r="A20" s="203" t="s">
        <v>384</v>
      </c>
      <c r="B20" s="1022"/>
      <c r="C20" s="1022"/>
      <c r="D20" s="1022"/>
      <c r="E20" s="1022"/>
      <c r="F20" s="1022"/>
      <c r="G20" s="203"/>
      <c r="H20" s="417"/>
    </row>
    <row r="21" spans="1:8" ht="16.5" customHeight="1">
      <c r="A21" s="255"/>
      <c r="B21" s="417"/>
      <c r="C21" s="417"/>
      <c r="D21" s="417"/>
      <c r="E21" s="417"/>
      <c r="F21" s="417"/>
      <c r="G21" s="417"/>
      <c r="H21" s="417"/>
    </row>
    <row r="22" spans="1:8" ht="16.5" customHeight="1">
      <c r="A22" s="1023" t="s">
        <v>208</v>
      </c>
      <c r="B22" s="1025" t="s">
        <v>209</v>
      </c>
      <c r="C22" s="1019" t="s">
        <v>210</v>
      </c>
      <c r="D22" s="1019"/>
      <c r="E22" s="417"/>
      <c r="F22" s="417"/>
      <c r="G22" s="417"/>
      <c r="H22" s="417"/>
    </row>
    <row r="23" spans="1:8" ht="16.5" customHeight="1">
      <c r="A23" s="1024"/>
      <c r="B23" s="1026"/>
      <c r="C23" s="512" t="s">
        <v>211</v>
      </c>
      <c r="D23" s="512" t="s">
        <v>277</v>
      </c>
      <c r="E23" s="417"/>
      <c r="F23" s="417"/>
      <c r="G23" s="417"/>
      <c r="H23" s="417"/>
    </row>
    <row r="24" spans="1:8" ht="16.5" customHeight="1">
      <c r="A24" s="412" t="s">
        <v>385</v>
      </c>
      <c r="B24" s="412"/>
      <c r="C24" s="412"/>
      <c r="D24" s="203" t="s">
        <v>386</v>
      </c>
      <c r="E24" s="417"/>
      <c r="F24" s="417"/>
      <c r="G24" s="417"/>
      <c r="H24" s="417"/>
    </row>
    <row r="25" spans="1:8" ht="16.5" customHeight="1">
      <c r="A25" s="412" t="s">
        <v>387</v>
      </c>
      <c r="B25" s="412"/>
      <c r="C25" s="412"/>
      <c r="D25" s="203" t="s">
        <v>386</v>
      </c>
      <c r="E25" s="417"/>
      <c r="F25" s="417"/>
      <c r="G25" s="417"/>
      <c r="H25" s="417"/>
    </row>
    <row r="26" spans="1:8" ht="16.5" customHeight="1">
      <c r="A26" s="412" t="s">
        <v>109</v>
      </c>
      <c r="B26" s="412"/>
      <c r="C26" s="412"/>
      <c r="D26" s="203" t="s">
        <v>105</v>
      </c>
      <c r="E26" s="417"/>
      <c r="F26" s="417"/>
      <c r="G26" s="417"/>
      <c r="H26" s="417"/>
    </row>
    <row r="27" spans="1:8" ht="16.5" customHeight="1">
      <c r="A27" s="255"/>
      <c r="B27" s="255"/>
      <c r="C27" s="255"/>
      <c r="D27" s="679"/>
      <c r="E27" s="417"/>
      <c r="F27" s="417"/>
      <c r="G27" s="417"/>
      <c r="H27" s="417"/>
    </row>
    <row r="28" spans="1:7" ht="16.5" customHeight="1">
      <c r="A28" s="444" t="s">
        <v>283</v>
      </c>
      <c r="B28" s="4"/>
      <c r="C28" s="4"/>
      <c r="D28" s="4"/>
      <c r="E28" s="4"/>
      <c r="F28" s="4"/>
      <c r="G28" s="4"/>
    </row>
    <row r="29" spans="1:7" ht="16.5" customHeight="1">
      <c r="A29" s="801" t="s">
        <v>508</v>
      </c>
      <c r="B29" s="801"/>
      <c r="C29" s="801"/>
      <c r="D29" s="801"/>
      <c r="E29" s="801"/>
      <c r="F29" s="801"/>
      <c r="G29" s="801"/>
    </row>
    <row r="30" spans="1:7" ht="16.5" customHeight="1">
      <c r="A30" s="801"/>
      <c r="B30" s="801"/>
      <c r="C30" s="801"/>
      <c r="D30" s="801"/>
      <c r="E30" s="801"/>
      <c r="F30" s="801"/>
      <c r="G30" s="801"/>
    </row>
    <row r="31" spans="1:7" ht="16.5" customHeight="1">
      <c r="A31" s="71" t="s">
        <v>279</v>
      </c>
      <c r="B31" s="4"/>
      <c r="C31" s="4"/>
      <c r="D31" s="4"/>
      <c r="E31" s="4"/>
      <c r="F31" s="4"/>
      <c r="G31" s="4"/>
    </row>
    <row r="32" spans="1:7" ht="16.5" customHeight="1">
      <c r="A32" s="72"/>
      <c r="B32" s="255"/>
      <c r="C32" s="255"/>
      <c r="D32" s="255"/>
      <c r="E32" s="255"/>
      <c r="F32" s="255"/>
      <c r="G32" s="255"/>
    </row>
    <row r="33" spans="1:10" ht="16.5" customHeight="1">
      <c r="A33" s="414" t="s">
        <v>388</v>
      </c>
      <c r="B33" s="417"/>
      <c r="C33" s="417"/>
      <c r="D33" s="417"/>
      <c r="E33" s="255"/>
      <c r="F33" s="255"/>
      <c r="G33" s="255"/>
      <c r="H33" s="255"/>
      <c r="I33" s="271"/>
      <c r="J33" s="271"/>
    </row>
    <row r="34" spans="1:8" ht="16.5" customHeight="1">
      <c r="A34" s="255" t="s">
        <v>389</v>
      </c>
      <c r="B34" s="417"/>
      <c r="C34" s="417"/>
      <c r="D34" s="417"/>
      <c r="E34" s="255"/>
      <c r="F34" s="255"/>
      <c r="G34" s="255"/>
      <c r="H34" s="255"/>
    </row>
    <row r="35" spans="1:8" ht="16.5" customHeight="1">
      <c r="A35" s="255" t="s">
        <v>390</v>
      </c>
      <c r="B35" s="417"/>
      <c r="C35" s="417"/>
      <c r="D35" s="417"/>
      <c r="E35" s="255"/>
      <c r="F35" s="255"/>
      <c r="G35" s="255"/>
      <c r="H35" s="255"/>
    </row>
    <row r="36" spans="1:8" ht="16.5" customHeight="1">
      <c r="A36" s="255" t="s">
        <v>391</v>
      </c>
      <c r="B36" s="679"/>
      <c r="C36" s="255"/>
      <c r="D36" s="255"/>
      <c r="E36" s="255"/>
      <c r="F36" s="255"/>
      <c r="G36" s="255"/>
      <c r="H36" s="255"/>
    </row>
    <row r="37" spans="1:8" s="418" customFormat="1" ht="16.5" customHeight="1">
      <c r="A37" s="255" t="s">
        <v>392</v>
      </c>
      <c r="B37" s="414"/>
      <c r="C37" s="414"/>
      <c r="D37" s="414"/>
      <c r="E37" s="414"/>
      <c r="F37" s="414"/>
      <c r="G37" s="255"/>
      <c r="H37" s="255"/>
    </row>
    <row r="38" spans="1:8" ht="16.5" customHeight="1">
      <c r="A38" s="255" t="s">
        <v>393</v>
      </c>
      <c r="B38" s="255"/>
      <c r="C38" s="255"/>
      <c r="D38" s="255"/>
      <c r="E38" s="255"/>
      <c r="F38" s="255"/>
      <c r="G38" s="255"/>
      <c r="H38" s="255"/>
    </row>
    <row r="39" spans="1:8" ht="16.5" customHeight="1">
      <c r="A39" s="255" t="s">
        <v>394</v>
      </c>
      <c r="B39" s="255"/>
      <c r="C39" s="255"/>
      <c r="D39" s="255"/>
      <c r="E39" s="255"/>
      <c r="F39" s="255"/>
      <c r="G39" s="255"/>
      <c r="H39" s="255"/>
    </row>
    <row r="40" spans="1:8" ht="16.5" customHeight="1">
      <c r="A40" s="255" t="s">
        <v>395</v>
      </c>
      <c r="B40" s="255"/>
      <c r="C40" s="255"/>
      <c r="D40" s="255"/>
      <c r="E40" s="255"/>
      <c r="F40" s="255"/>
      <c r="G40" s="255"/>
      <c r="H40" s="255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15">
    <mergeCell ref="A29:G30"/>
    <mergeCell ref="B16:F16"/>
    <mergeCell ref="B17:F17"/>
    <mergeCell ref="B18:F18"/>
    <mergeCell ref="B19:F19"/>
    <mergeCell ref="B20:F20"/>
    <mergeCell ref="A22:A23"/>
    <mergeCell ref="B22:B23"/>
    <mergeCell ref="C22:D22"/>
    <mergeCell ref="A1:H4"/>
    <mergeCell ref="A6:H6"/>
    <mergeCell ref="A7:H7"/>
    <mergeCell ref="B11:H11"/>
    <mergeCell ref="A13:H13"/>
    <mergeCell ref="A15:G15"/>
  </mergeCells>
  <printOptions/>
  <pageMargins left="0.511811024" right="0.511811024" top="0.787401575" bottom="0.787401575" header="0.31496062" footer="0.31496062"/>
  <pageSetup horizontalDpi="600" verticalDpi="600" orientation="portrait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AA1B0"/>
  </sheetPr>
  <dimension ref="A1:G63"/>
  <sheetViews>
    <sheetView view="pageBreakPreview" zoomScale="80" zoomScaleNormal="80" zoomScaleSheetLayoutView="80" zoomScalePageLayoutView="0" workbookViewId="0" topLeftCell="A1">
      <selection activeCell="A1" sqref="A1:G4"/>
    </sheetView>
  </sheetViews>
  <sheetFormatPr defaultColWidth="9.140625" defaultRowHeight="15"/>
  <cols>
    <col min="1" max="1" width="42.140625" style="32" customWidth="1"/>
    <col min="2" max="2" width="23.7109375" style="32" customWidth="1"/>
    <col min="3" max="6" width="12.7109375" style="32" customWidth="1"/>
    <col min="7" max="7" width="16.8515625" style="32" customWidth="1"/>
    <col min="8" max="16384" width="8.7109375" style="32" customWidth="1"/>
  </cols>
  <sheetData>
    <row r="1" spans="1:7" ht="15">
      <c r="A1" s="839" t="s">
        <v>72</v>
      </c>
      <c r="B1" s="839"/>
      <c r="C1" s="839"/>
      <c r="D1" s="839"/>
      <c r="E1" s="839"/>
      <c r="F1" s="839"/>
      <c r="G1" s="839"/>
    </row>
    <row r="2" spans="1:7" ht="15">
      <c r="A2" s="839"/>
      <c r="B2" s="839"/>
      <c r="C2" s="839"/>
      <c r="D2" s="839"/>
      <c r="E2" s="839"/>
      <c r="F2" s="839"/>
      <c r="G2" s="839"/>
    </row>
    <row r="3" spans="1:7" ht="15">
      <c r="A3" s="839"/>
      <c r="B3" s="839"/>
      <c r="C3" s="839"/>
      <c r="D3" s="839"/>
      <c r="E3" s="839"/>
      <c r="F3" s="839"/>
      <c r="G3" s="839"/>
    </row>
    <row r="4" spans="1:7" ht="14.25">
      <c r="A4" s="839"/>
      <c r="B4" s="839"/>
      <c r="C4" s="839"/>
      <c r="D4" s="839"/>
      <c r="E4" s="839"/>
      <c r="F4" s="839"/>
      <c r="G4" s="839"/>
    </row>
    <row r="5" spans="1:7" ht="14.25">
      <c r="A5" s="1027"/>
      <c r="B5" s="1028"/>
      <c r="C5" s="1028"/>
      <c r="D5" s="1028"/>
      <c r="E5" s="1028"/>
      <c r="F5" s="1028"/>
      <c r="G5" s="1029"/>
    </row>
    <row r="6" spans="1:7" ht="14.25">
      <c r="A6" s="1012" t="s">
        <v>73</v>
      </c>
      <c r="B6" s="1017"/>
      <c r="C6" s="1017"/>
      <c r="D6" s="1017"/>
      <c r="E6" s="1017"/>
      <c r="F6" s="1017"/>
      <c r="G6" s="1013"/>
    </row>
    <row r="7" spans="1:7" ht="15">
      <c r="A7" s="1012" t="s">
        <v>276</v>
      </c>
      <c r="B7" s="1017"/>
      <c r="C7" s="1017"/>
      <c r="D7" s="1017"/>
      <c r="E7" s="1017"/>
      <c r="F7" s="1017"/>
      <c r="G7" s="1013"/>
    </row>
    <row r="8" spans="1:7" ht="14.25">
      <c r="A8" s="1030"/>
      <c r="B8" s="1031"/>
      <c r="C8" s="1031"/>
      <c r="D8" s="1031"/>
      <c r="E8" s="1031"/>
      <c r="F8" s="1031"/>
      <c r="G8" s="1032"/>
    </row>
    <row r="9" ht="16.5" customHeight="1"/>
    <row r="10" ht="16.5" customHeight="1"/>
    <row r="11" spans="1:7" ht="16.5" customHeight="1">
      <c r="A11" s="284" t="s">
        <v>74</v>
      </c>
      <c r="B11" s="1014">
        <f>'Resumo Financeiro'!$C$10</f>
        <v>0</v>
      </c>
      <c r="C11" s="1015"/>
      <c r="D11" s="1015"/>
      <c r="E11" s="1015"/>
      <c r="F11" s="1015"/>
      <c r="G11" s="1016"/>
    </row>
    <row r="12" spans="1:7" ht="16.5" customHeight="1">
      <c r="A12" s="149"/>
      <c r="B12" s="149"/>
      <c r="C12" s="149"/>
      <c r="D12" s="149"/>
      <c r="E12" s="149"/>
      <c r="F12" s="149"/>
      <c r="G12" s="149"/>
    </row>
    <row r="13" spans="1:7" ht="16.5" customHeight="1">
      <c r="A13" s="1033" t="s">
        <v>113</v>
      </c>
      <c r="B13" s="1033"/>
      <c r="C13" s="1033"/>
      <c r="D13" s="1033"/>
      <c r="E13" s="1033"/>
      <c r="F13" s="1033"/>
      <c r="G13" s="1033"/>
    </row>
    <row r="14" spans="1:7" ht="16.5" customHeight="1">
      <c r="A14" s="513"/>
      <c r="B14" s="513"/>
      <c r="C14" s="513"/>
      <c r="D14" s="513"/>
      <c r="E14" s="513"/>
      <c r="F14" s="513"/>
      <c r="G14" s="513"/>
    </row>
    <row r="15" spans="1:7" ht="16.5" customHeight="1">
      <c r="A15" s="1019" t="s">
        <v>212</v>
      </c>
      <c r="B15" s="1019"/>
      <c r="C15" s="1019"/>
      <c r="D15" s="1019"/>
      <c r="E15" s="1019"/>
      <c r="F15" s="1019"/>
      <c r="G15" s="1019"/>
    </row>
    <row r="16" spans="1:7" ht="33" customHeight="1">
      <c r="A16" s="410" t="s">
        <v>205</v>
      </c>
      <c r="B16" s="1020" t="s">
        <v>213</v>
      </c>
      <c r="C16" s="1021"/>
      <c r="D16" s="1021"/>
      <c r="E16" s="1021"/>
      <c r="F16" s="1021"/>
      <c r="G16" s="410" t="s">
        <v>207</v>
      </c>
    </row>
    <row r="17" spans="1:7" ht="16.5" customHeight="1">
      <c r="A17" s="203" t="s">
        <v>110</v>
      </c>
      <c r="B17" s="1022"/>
      <c r="C17" s="1022"/>
      <c r="D17" s="1022"/>
      <c r="E17" s="1022"/>
      <c r="F17" s="1022"/>
      <c r="G17" s="203"/>
    </row>
    <row r="18" spans="1:7" ht="16.5" customHeight="1">
      <c r="A18" s="203" t="s">
        <v>111</v>
      </c>
      <c r="B18" s="1022"/>
      <c r="C18" s="1022"/>
      <c r="D18" s="1022"/>
      <c r="E18" s="1022"/>
      <c r="F18" s="1022"/>
      <c r="G18" s="203"/>
    </row>
    <row r="19" spans="1:7" ht="16.5" customHeight="1">
      <c r="A19" s="203" t="s">
        <v>112</v>
      </c>
      <c r="B19" s="1022"/>
      <c r="C19" s="1022"/>
      <c r="D19" s="1022"/>
      <c r="E19" s="1022"/>
      <c r="F19" s="1022"/>
      <c r="G19" s="203"/>
    </row>
    <row r="20" spans="1:7" ht="16.5" customHeight="1">
      <c r="A20" s="203" t="s">
        <v>384</v>
      </c>
      <c r="B20" s="1022"/>
      <c r="C20" s="1022"/>
      <c r="D20" s="1022"/>
      <c r="E20" s="1022"/>
      <c r="F20" s="1022"/>
      <c r="G20" s="203"/>
    </row>
    <row r="21" spans="1:7" ht="16.5" customHeight="1">
      <c r="A21" s="255"/>
      <c r="B21" s="255"/>
      <c r="C21" s="255"/>
      <c r="D21" s="255"/>
      <c r="E21" s="255"/>
      <c r="F21" s="255"/>
      <c r="G21" s="255"/>
    </row>
    <row r="22" spans="1:7" ht="16.5" customHeight="1">
      <c r="A22" s="1023" t="s">
        <v>208</v>
      </c>
      <c r="B22" s="1025" t="s">
        <v>215</v>
      </c>
      <c r="C22" s="1019" t="s">
        <v>210</v>
      </c>
      <c r="D22" s="1019"/>
      <c r="E22" s="255"/>
      <c r="F22" s="255"/>
      <c r="G22" s="255"/>
    </row>
    <row r="23" spans="1:7" ht="16.5" customHeight="1">
      <c r="A23" s="1024"/>
      <c r="B23" s="1026"/>
      <c r="C23" s="512" t="s">
        <v>211</v>
      </c>
      <c r="D23" s="512" t="s">
        <v>277</v>
      </c>
      <c r="E23" s="255"/>
      <c r="F23" s="255"/>
      <c r="G23" s="255"/>
    </row>
    <row r="24" spans="1:7" ht="16.5" customHeight="1">
      <c r="A24" s="412" t="s">
        <v>396</v>
      </c>
      <c r="B24" s="412"/>
      <c r="C24" s="412"/>
      <c r="D24" s="203" t="s">
        <v>386</v>
      </c>
      <c r="E24" s="255"/>
      <c r="F24" s="255"/>
      <c r="G24" s="255"/>
    </row>
    <row r="25" spans="1:7" ht="16.5" customHeight="1">
      <c r="A25" s="412" t="s">
        <v>397</v>
      </c>
      <c r="B25" s="412"/>
      <c r="C25" s="412"/>
      <c r="D25" s="413" t="s">
        <v>105</v>
      </c>
      <c r="E25" s="255"/>
      <c r="F25" s="255"/>
      <c r="G25" s="255"/>
    </row>
    <row r="26" spans="1:7" ht="16.5" customHeight="1">
      <c r="A26" s="412" t="s">
        <v>398</v>
      </c>
      <c r="B26" s="412"/>
      <c r="C26" s="412"/>
      <c r="D26" s="413" t="s">
        <v>105</v>
      </c>
      <c r="E26" s="255"/>
      <c r="F26" s="255"/>
      <c r="G26" s="255"/>
    </row>
    <row r="27" spans="1:7" ht="16.5" customHeight="1">
      <c r="A27" s="412" t="s">
        <v>399</v>
      </c>
      <c r="B27" s="412"/>
      <c r="C27" s="412"/>
      <c r="D27" s="413" t="s">
        <v>105</v>
      </c>
      <c r="E27" s="255"/>
      <c r="F27" s="255"/>
      <c r="G27" s="255"/>
    </row>
    <row r="28" spans="1:7" ht="16.5" customHeight="1">
      <c r="A28" s="678" t="s">
        <v>400</v>
      </c>
      <c r="B28" s="203" t="s">
        <v>197</v>
      </c>
      <c r="C28" s="412"/>
      <c r="D28" s="203" t="s">
        <v>114</v>
      </c>
      <c r="E28" s="255"/>
      <c r="F28" s="255"/>
      <c r="G28" s="255"/>
    </row>
    <row r="29" spans="1:7" ht="16.5" customHeight="1">
      <c r="A29" s="412" t="s">
        <v>121</v>
      </c>
      <c r="B29" s="203" t="s">
        <v>197</v>
      </c>
      <c r="C29" s="412"/>
      <c r="D29" s="203" t="s">
        <v>114</v>
      </c>
      <c r="E29" s="255"/>
      <c r="F29" s="255"/>
      <c r="G29" s="255"/>
    </row>
    <row r="30" spans="1:7" ht="16.5" customHeight="1">
      <c r="A30" s="255"/>
      <c r="B30" s="255"/>
      <c r="C30" s="255"/>
      <c r="D30" s="255"/>
      <c r="E30" s="255"/>
      <c r="F30" s="255"/>
      <c r="G30" s="255"/>
    </row>
    <row r="31" spans="1:7" ht="16.5" customHeight="1">
      <c r="A31" s="680" t="s">
        <v>401</v>
      </c>
      <c r="B31" s="512" t="s">
        <v>211</v>
      </c>
      <c r="C31" s="512" t="s">
        <v>7</v>
      </c>
      <c r="D31" s="255"/>
      <c r="E31" s="255"/>
      <c r="F31" s="255"/>
      <c r="G31" s="255"/>
    </row>
    <row r="32" spans="1:7" ht="16.5" customHeight="1">
      <c r="A32" s="412" t="s">
        <v>402</v>
      </c>
      <c r="B32" s="678"/>
      <c r="C32" s="678" t="s">
        <v>403</v>
      </c>
      <c r="D32" s="255"/>
      <c r="E32" s="255"/>
      <c r="F32" s="255"/>
      <c r="G32" s="255"/>
    </row>
    <row r="33" spans="1:7" ht="16.5" customHeight="1">
      <c r="A33" s="412" t="s">
        <v>404</v>
      </c>
      <c r="B33" s="678"/>
      <c r="C33" s="678" t="s">
        <v>403</v>
      </c>
      <c r="D33" s="255"/>
      <c r="E33" s="255"/>
      <c r="F33" s="255"/>
      <c r="G33" s="255"/>
    </row>
    <row r="34" spans="1:7" ht="16.5" customHeight="1">
      <c r="A34" s="412" t="s">
        <v>405</v>
      </c>
      <c r="B34" s="678"/>
      <c r="C34" s="678" t="s">
        <v>114</v>
      </c>
      <c r="D34" s="255"/>
      <c r="E34" s="255"/>
      <c r="F34" s="255"/>
      <c r="G34" s="255"/>
    </row>
    <row r="35" spans="1:7" ht="16.5" customHeight="1">
      <c r="A35" s="412" t="s">
        <v>406</v>
      </c>
      <c r="B35" s="678"/>
      <c r="C35" s="678" t="s">
        <v>114</v>
      </c>
      <c r="D35" s="255"/>
      <c r="E35" s="255"/>
      <c r="F35" s="255"/>
      <c r="G35" s="255"/>
    </row>
    <row r="36" spans="1:7" ht="16.5" customHeight="1">
      <c r="A36" s="255"/>
      <c r="B36" s="255"/>
      <c r="C36" s="255"/>
      <c r="D36" s="255"/>
      <c r="E36" s="255"/>
      <c r="F36" s="255"/>
      <c r="G36" s="255"/>
    </row>
    <row r="37" spans="1:7" ht="16.5" customHeight="1">
      <c r="A37" s="1019" t="s">
        <v>118</v>
      </c>
      <c r="B37" s="1019"/>
      <c r="C37" s="255"/>
      <c r="D37" s="255"/>
      <c r="E37" s="255"/>
      <c r="F37" s="255"/>
      <c r="G37" s="255"/>
    </row>
    <row r="38" spans="1:7" ht="16.5" customHeight="1">
      <c r="A38" s="411" t="s">
        <v>115</v>
      </c>
      <c r="B38" s="412"/>
      <c r="C38" s="255"/>
      <c r="D38" s="255"/>
      <c r="E38" s="255"/>
      <c r="F38" s="255"/>
      <c r="G38" s="255"/>
    </row>
    <row r="39" spans="1:7" ht="16.5" customHeight="1">
      <c r="A39" s="411" t="s">
        <v>116</v>
      </c>
      <c r="B39" s="412"/>
      <c r="C39" s="255"/>
      <c r="D39" s="255"/>
      <c r="E39" s="255"/>
      <c r="F39" s="255"/>
      <c r="G39" s="255"/>
    </row>
    <row r="40" spans="1:7" ht="16.5" customHeight="1">
      <c r="A40" s="411" t="s">
        <v>407</v>
      </c>
      <c r="B40" s="412"/>
      <c r="C40" s="255"/>
      <c r="D40" s="255"/>
      <c r="E40" s="255"/>
      <c r="F40" s="255"/>
      <c r="G40" s="255"/>
    </row>
    <row r="41" spans="1:7" ht="16.5" customHeight="1">
      <c r="A41" s="412" t="s">
        <v>122</v>
      </c>
      <c r="B41" s="412"/>
      <c r="C41" s="255"/>
      <c r="D41" s="255"/>
      <c r="E41" s="255"/>
      <c r="F41" s="255"/>
      <c r="G41" s="255"/>
    </row>
    <row r="42" spans="1:7" ht="16.5" customHeight="1">
      <c r="A42" s="411" t="s">
        <v>408</v>
      </c>
      <c r="B42" s="412"/>
      <c r="C42" s="255"/>
      <c r="D42" s="255"/>
      <c r="E42" s="255"/>
      <c r="F42" s="255"/>
      <c r="G42" s="255"/>
    </row>
    <row r="43" spans="1:7" ht="16.5" customHeight="1">
      <c r="A43" s="411" t="s">
        <v>409</v>
      </c>
      <c r="B43" s="412"/>
      <c r="C43" s="255"/>
      <c r="D43" s="255"/>
      <c r="E43" s="255"/>
      <c r="F43" s="255"/>
      <c r="G43" s="255"/>
    </row>
    <row r="44" spans="1:7" ht="16.5" customHeight="1">
      <c r="A44" s="411" t="s">
        <v>410</v>
      </c>
      <c r="B44" s="681"/>
      <c r="C44" s="255"/>
      <c r="D44" s="255"/>
      <c r="E44" s="255"/>
      <c r="F44" s="255"/>
      <c r="G44" s="255"/>
    </row>
    <row r="45" spans="1:7" ht="16.5" customHeight="1">
      <c r="A45" s="411" t="s">
        <v>411</v>
      </c>
      <c r="B45" s="412"/>
      <c r="C45" s="255"/>
      <c r="D45" s="255"/>
      <c r="E45" s="255"/>
      <c r="F45" s="255"/>
      <c r="G45" s="255"/>
    </row>
    <row r="46" spans="1:7" ht="16.5" customHeight="1">
      <c r="A46" s="411" t="s">
        <v>117</v>
      </c>
      <c r="B46" s="412"/>
      <c r="C46" s="255"/>
      <c r="D46" s="255"/>
      <c r="E46" s="255"/>
      <c r="F46" s="255"/>
      <c r="G46" s="255"/>
    </row>
    <row r="47" spans="1:7" ht="16.5" customHeight="1">
      <c r="A47" s="412" t="s">
        <v>119</v>
      </c>
      <c r="B47" s="412"/>
      <c r="C47" s="255"/>
      <c r="D47" s="255"/>
      <c r="E47" s="255"/>
      <c r="F47" s="255"/>
      <c r="G47" s="255"/>
    </row>
    <row r="48" spans="1:7" ht="16.5" customHeight="1">
      <c r="A48" s="412" t="s">
        <v>120</v>
      </c>
      <c r="B48" s="412"/>
      <c r="C48" s="255"/>
      <c r="D48" s="255"/>
      <c r="E48" s="255"/>
      <c r="F48" s="255"/>
      <c r="G48" s="255"/>
    </row>
    <row r="49" spans="1:7" ht="16.5" customHeight="1">
      <c r="A49" s="255"/>
      <c r="B49" s="255"/>
      <c r="C49" s="255"/>
      <c r="D49" s="255"/>
      <c r="E49" s="255"/>
      <c r="F49" s="255"/>
      <c r="G49" s="255"/>
    </row>
    <row r="50" spans="1:7" ht="16.5" customHeight="1">
      <c r="A50" s="444" t="s">
        <v>283</v>
      </c>
      <c r="B50" s="4"/>
      <c r="C50" s="4"/>
      <c r="D50" s="4"/>
      <c r="E50" s="4"/>
      <c r="F50" s="4"/>
      <c r="G50" s="4"/>
    </row>
    <row r="51" spans="1:7" ht="16.5" customHeight="1">
      <c r="A51" s="801" t="s">
        <v>508</v>
      </c>
      <c r="B51" s="801"/>
      <c r="C51" s="801"/>
      <c r="D51" s="801"/>
      <c r="E51" s="801"/>
      <c r="F51" s="801"/>
      <c r="G51" s="801"/>
    </row>
    <row r="52" spans="1:7" ht="16.5" customHeight="1">
      <c r="A52" s="801"/>
      <c r="B52" s="801"/>
      <c r="C52" s="801"/>
      <c r="D52" s="801"/>
      <c r="E52" s="801"/>
      <c r="F52" s="801"/>
      <c r="G52" s="801"/>
    </row>
    <row r="53" spans="1:7" ht="16.5" customHeight="1">
      <c r="A53" s="71" t="s">
        <v>279</v>
      </c>
      <c r="B53" s="4"/>
      <c r="C53" s="4"/>
      <c r="D53" s="4"/>
      <c r="E53" s="4"/>
      <c r="F53" s="4"/>
      <c r="G53" s="4"/>
    </row>
    <row r="54" spans="1:7" ht="16.5" customHeight="1">
      <c r="A54" s="82"/>
      <c r="B54" s="255"/>
      <c r="C54" s="255"/>
      <c r="D54" s="255"/>
      <c r="E54" s="255"/>
      <c r="F54" s="255"/>
      <c r="G54" s="255"/>
    </row>
    <row r="55" spans="1:7" ht="16.5" customHeight="1">
      <c r="A55" s="414" t="s">
        <v>388</v>
      </c>
      <c r="B55" s="255"/>
      <c r="C55" s="255"/>
      <c r="D55" s="255"/>
      <c r="E55" s="255"/>
      <c r="F55" s="255"/>
      <c r="G55" s="255"/>
    </row>
    <row r="56" spans="1:7" ht="16.5" customHeight="1">
      <c r="A56" s="255" t="s">
        <v>389</v>
      </c>
      <c r="B56" s="255"/>
      <c r="C56" s="255"/>
      <c r="D56" s="255"/>
      <c r="E56" s="255"/>
      <c r="F56" s="255"/>
      <c r="G56" s="255"/>
    </row>
    <row r="57" spans="1:7" ht="16.5" customHeight="1">
      <c r="A57" s="255" t="s">
        <v>390</v>
      </c>
      <c r="B57" s="255"/>
      <c r="C57" s="255"/>
      <c r="D57" s="255"/>
      <c r="E57" s="255"/>
      <c r="F57" s="255"/>
      <c r="G57" s="255"/>
    </row>
    <row r="58" spans="1:7" ht="16.5" customHeight="1">
      <c r="A58" s="255" t="s">
        <v>412</v>
      </c>
      <c r="B58" s="255"/>
      <c r="C58" s="255"/>
      <c r="D58" s="255"/>
      <c r="E58" s="255"/>
      <c r="F58" s="255"/>
      <c r="G58" s="255"/>
    </row>
    <row r="59" spans="1:7" ht="16.5" customHeight="1">
      <c r="A59" s="255" t="s">
        <v>413</v>
      </c>
      <c r="B59" s="255"/>
      <c r="C59" s="255"/>
      <c r="D59" s="255"/>
      <c r="E59" s="255"/>
      <c r="F59" s="255"/>
      <c r="G59" s="255"/>
    </row>
    <row r="60" spans="1:7" ht="16.5" customHeight="1">
      <c r="A60" s="255" t="s">
        <v>414</v>
      </c>
      <c r="B60" s="255"/>
      <c r="C60" s="255"/>
      <c r="D60" s="255"/>
      <c r="E60" s="255"/>
      <c r="F60" s="255"/>
      <c r="G60" s="255"/>
    </row>
    <row r="61" spans="1:7" ht="16.5" customHeight="1">
      <c r="A61" s="255"/>
      <c r="B61" s="255"/>
      <c r="C61" s="255"/>
      <c r="D61" s="255"/>
      <c r="E61" s="255"/>
      <c r="F61" s="255"/>
      <c r="G61" s="255"/>
    </row>
    <row r="62" spans="1:7" ht="14.25">
      <c r="A62" s="415"/>
      <c r="B62" s="415"/>
      <c r="C62" s="415"/>
      <c r="D62" s="415"/>
      <c r="E62" s="415"/>
      <c r="F62" s="415"/>
      <c r="G62" s="415"/>
    </row>
    <row r="63" spans="1:7" ht="14.25">
      <c r="A63" s="415"/>
      <c r="B63" s="415"/>
      <c r="C63" s="415"/>
      <c r="D63" s="415"/>
      <c r="E63" s="415"/>
      <c r="F63" s="415"/>
      <c r="G63" s="415"/>
    </row>
  </sheetData>
  <sheetProtection/>
  <mergeCells count="18">
    <mergeCell ref="B20:F20"/>
    <mergeCell ref="A22:A23"/>
    <mergeCell ref="B22:B23"/>
    <mergeCell ref="C22:D22"/>
    <mergeCell ref="A37:B37"/>
    <mergeCell ref="A51:G52"/>
    <mergeCell ref="A13:G13"/>
    <mergeCell ref="A15:G15"/>
    <mergeCell ref="B16:F16"/>
    <mergeCell ref="B17:F17"/>
    <mergeCell ref="B18:F18"/>
    <mergeCell ref="B19:F19"/>
    <mergeCell ref="A1:G4"/>
    <mergeCell ref="A5:G5"/>
    <mergeCell ref="A6:G6"/>
    <mergeCell ref="A7:G7"/>
    <mergeCell ref="A8:G8"/>
    <mergeCell ref="B11:G11"/>
  </mergeCells>
  <printOptions/>
  <pageMargins left="0.511811024" right="0.511811024" top="0.787401575" bottom="0.787401575" header="0.31496062" footer="0.31496062"/>
  <pageSetup horizontalDpi="360" verticalDpi="360" orientation="portrait" paperSize="9" scale="6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6AA1B0"/>
  </sheetPr>
  <dimension ref="A1:K82"/>
  <sheetViews>
    <sheetView view="pageBreakPreview" zoomScale="80" zoomScaleNormal="80" zoomScaleSheetLayoutView="80" zoomScalePageLayoutView="0" workbookViewId="0" topLeftCell="A1">
      <selection activeCell="A9" sqref="A9"/>
    </sheetView>
  </sheetViews>
  <sheetFormatPr defaultColWidth="9.140625" defaultRowHeight="15"/>
  <cols>
    <col min="1" max="1" width="23.140625" style="558" customWidth="1"/>
    <col min="2" max="2" width="74.28125" style="0" customWidth="1"/>
    <col min="3" max="4" width="12.7109375" style="0" customWidth="1"/>
    <col min="5" max="5" width="12.28125" style="0" customWidth="1"/>
    <col min="6" max="6" width="12.140625" style="0" customWidth="1"/>
    <col min="7" max="7" width="14.57421875" style="0" customWidth="1"/>
    <col min="8" max="8" width="12.7109375" style="0" customWidth="1"/>
    <col min="9" max="10" width="16.8515625" style="0" customWidth="1"/>
  </cols>
  <sheetData>
    <row r="1" spans="1:10" ht="15">
      <c r="A1" s="839" t="s">
        <v>72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5">
      <c r="A2" s="839"/>
      <c r="B2" s="839"/>
      <c r="C2" s="839"/>
      <c r="D2" s="839"/>
      <c r="E2" s="839"/>
      <c r="F2" s="839"/>
      <c r="G2" s="839"/>
      <c r="H2" s="839"/>
      <c r="I2" s="839"/>
      <c r="J2" s="839"/>
    </row>
    <row r="3" spans="1:10" ht="15">
      <c r="A3" s="839"/>
      <c r="B3" s="839"/>
      <c r="C3" s="839"/>
      <c r="D3" s="839"/>
      <c r="E3" s="839"/>
      <c r="F3" s="839"/>
      <c r="G3" s="839"/>
      <c r="H3" s="839"/>
      <c r="I3" s="839"/>
      <c r="J3" s="839"/>
    </row>
    <row r="4" spans="1:10" ht="14.25">
      <c r="A4" s="839"/>
      <c r="B4" s="839"/>
      <c r="C4" s="839"/>
      <c r="D4" s="839"/>
      <c r="E4" s="839"/>
      <c r="F4" s="839"/>
      <c r="G4" s="839"/>
      <c r="H4" s="839"/>
      <c r="I4" s="839"/>
      <c r="J4" s="839"/>
    </row>
    <row r="5" spans="1:11" ht="14.25">
      <c r="A5" s="280"/>
      <c r="B5" s="515"/>
      <c r="C5" s="515"/>
      <c r="D5" s="515"/>
      <c r="E5" s="515"/>
      <c r="F5" s="515"/>
      <c r="G5" s="515"/>
      <c r="H5" s="515"/>
      <c r="I5" s="515"/>
      <c r="J5" s="515"/>
      <c r="K5" s="279"/>
    </row>
    <row r="6" spans="1:11" ht="14.25">
      <c r="A6" s="1008" t="s">
        <v>73</v>
      </c>
      <c r="B6" s="1017"/>
      <c r="C6" s="1017"/>
      <c r="D6" s="1017"/>
      <c r="E6" s="1017"/>
      <c r="F6" s="1017"/>
      <c r="G6" s="1017"/>
      <c r="H6" s="1017"/>
      <c r="I6" s="1017"/>
      <c r="J6" s="1017"/>
      <c r="K6" s="279"/>
    </row>
    <row r="7" spans="1:11" ht="15">
      <c r="A7" s="1008" t="s">
        <v>509</v>
      </c>
      <c r="B7" s="1017"/>
      <c r="C7" s="1017"/>
      <c r="D7" s="1017"/>
      <c r="E7" s="1017"/>
      <c r="F7" s="1017"/>
      <c r="G7" s="1017"/>
      <c r="H7" s="1017"/>
      <c r="I7" s="1017"/>
      <c r="J7" s="1017"/>
      <c r="K7" s="279"/>
    </row>
    <row r="8" spans="1:11" ht="14.25">
      <c r="A8" s="282"/>
      <c r="B8" s="518"/>
      <c r="C8" s="518"/>
      <c r="D8" s="518"/>
      <c r="E8" s="518"/>
      <c r="F8" s="518"/>
      <c r="G8" s="518"/>
      <c r="H8" s="518"/>
      <c r="I8" s="518"/>
      <c r="J8" s="518"/>
      <c r="K8" s="279"/>
    </row>
    <row r="9" ht="14.25">
      <c r="B9" s="694"/>
    </row>
    <row r="11" spans="1:10" ht="14.25">
      <c r="A11" s="284" t="s">
        <v>74</v>
      </c>
      <c r="B11" s="1014">
        <f>'Resumo Financeiro'!C10</f>
        <v>0</v>
      </c>
      <c r="C11" s="1015"/>
      <c r="D11" s="1015"/>
      <c r="E11" s="1015"/>
      <c r="F11" s="1015"/>
      <c r="G11" s="1015"/>
      <c r="H11" s="1015"/>
      <c r="I11" s="1015"/>
      <c r="J11" s="1016"/>
    </row>
    <row r="13" spans="1:10" ht="15.75">
      <c r="A13" s="521" t="s">
        <v>497</v>
      </c>
      <c r="B13" s="1044"/>
      <c r="C13" s="1044"/>
      <c r="D13" s="1044"/>
      <c r="E13" s="1044"/>
      <c r="F13" s="1044"/>
      <c r="G13" s="1044"/>
      <c r="H13" s="1044"/>
      <c r="I13" s="1044"/>
      <c r="J13" s="1044"/>
    </row>
    <row r="14" spans="1:10" s="32" customFormat="1" ht="14.25">
      <c r="A14" s="1043" t="s">
        <v>419</v>
      </c>
      <c r="B14" s="1043"/>
      <c r="C14" s="1043"/>
      <c r="D14" s="1043"/>
      <c r="E14" s="1043"/>
      <c r="F14" s="1043"/>
      <c r="G14" s="1043"/>
      <c r="H14" s="1043"/>
      <c r="I14" s="1043"/>
      <c r="J14" s="1043"/>
    </row>
    <row r="15" spans="1:10" ht="42">
      <c r="A15" s="701" t="s">
        <v>0</v>
      </c>
      <c r="B15" s="699" t="s">
        <v>498</v>
      </c>
      <c r="C15" s="699" t="s">
        <v>7</v>
      </c>
      <c r="D15" s="699" t="s">
        <v>420</v>
      </c>
      <c r="E15" s="700" t="s">
        <v>499</v>
      </c>
      <c r="F15" s="700" t="s">
        <v>500</v>
      </c>
      <c r="G15" s="700" t="s">
        <v>501</v>
      </c>
      <c r="H15" s="700" t="s">
        <v>503</v>
      </c>
      <c r="I15" s="700" t="s">
        <v>502</v>
      </c>
      <c r="J15" s="700" t="s">
        <v>504</v>
      </c>
    </row>
    <row r="16" spans="1:10" ht="27">
      <c r="A16" s="1034" t="s">
        <v>465</v>
      </c>
      <c r="B16" s="693" t="s">
        <v>466</v>
      </c>
      <c r="C16" s="697" t="s">
        <v>421</v>
      </c>
      <c r="D16" s="201"/>
      <c r="E16" s="201"/>
      <c r="F16" s="684">
        <f>E16*D16</f>
        <v>0</v>
      </c>
      <c r="G16" s="201"/>
      <c r="H16" s="685">
        <f>G16*D16</f>
        <v>0</v>
      </c>
      <c r="I16" s="201"/>
      <c r="J16" s="685">
        <f>I16*D16</f>
        <v>0</v>
      </c>
    </row>
    <row r="17" spans="1:10" ht="27">
      <c r="A17" s="1034"/>
      <c r="B17" s="695" t="s">
        <v>467</v>
      </c>
      <c r="C17" s="697" t="s">
        <v>366</v>
      </c>
      <c r="D17" s="201"/>
      <c r="E17" s="201"/>
      <c r="F17" s="684">
        <f aca="true" t="shared" si="0" ref="F17:F76">E17*D17</f>
        <v>0</v>
      </c>
      <c r="G17" s="201"/>
      <c r="H17" s="685">
        <f aca="true" t="shared" si="1" ref="H17:H76">G17*D17</f>
        <v>0</v>
      </c>
      <c r="I17" s="201"/>
      <c r="J17" s="685">
        <f aca="true" t="shared" si="2" ref="J17:J76">I17*D17</f>
        <v>0</v>
      </c>
    </row>
    <row r="18" spans="1:10" ht="27">
      <c r="A18" s="1034"/>
      <c r="B18" s="693" t="s">
        <v>468</v>
      </c>
      <c r="C18" s="697" t="s">
        <v>422</v>
      </c>
      <c r="D18" s="201"/>
      <c r="E18" s="201"/>
      <c r="F18" s="684">
        <f t="shared" si="0"/>
        <v>0</v>
      </c>
      <c r="G18" s="201"/>
      <c r="H18" s="685">
        <f t="shared" si="1"/>
        <v>0</v>
      </c>
      <c r="I18" s="201"/>
      <c r="J18" s="685">
        <f t="shared" si="2"/>
        <v>0</v>
      </c>
    </row>
    <row r="19" spans="1:10" ht="14.25">
      <c r="A19" s="1034"/>
      <c r="B19" s="693" t="s">
        <v>470</v>
      </c>
      <c r="C19" s="697" t="s">
        <v>422</v>
      </c>
      <c r="D19" s="201"/>
      <c r="E19" s="201"/>
      <c r="F19" s="684">
        <f t="shared" si="0"/>
        <v>0</v>
      </c>
      <c r="G19" s="201"/>
      <c r="H19" s="685">
        <f t="shared" si="1"/>
        <v>0</v>
      </c>
      <c r="I19" s="201"/>
      <c r="J19" s="685">
        <f t="shared" si="2"/>
        <v>0</v>
      </c>
    </row>
    <row r="20" spans="1:10" ht="27">
      <c r="A20" s="1034"/>
      <c r="B20" s="693" t="s">
        <v>469</v>
      </c>
      <c r="C20" s="697" t="s">
        <v>422</v>
      </c>
      <c r="D20" s="201"/>
      <c r="E20" s="201"/>
      <c r="F20" s="684">
        <f t="shared" si="0"/>
        <v>0</v>
      </c>
      <c r="G20" s="201"/>
      <c r="H20" s="685">
        <f t="shared" si="1"/>
        <v>0</v>
      </c>
      <c r="I20" s="201"/>
      <c r="J20" s="685">
        <f t="shared" si="2"/>
        <v>0</v>
      </c>
    </row>
    <row r="21" spans="1:10" ht="14.25">
      <c r="A21" s="1034"/>
      <c r="B21" s="696"/>
      <c r="C21" s="683"/>
      <c r="D21" s="201"/>
      <c r="E21" s="201"/>
      <c r="F21" s="684">
        <f t="shared" si="0"/>
        <v>0</v>
      </c>
      <c r="G21" s="201"/>
      <c r="H21" s="685">
        <f t="shared" si="1"/>
        <v>0</v>
      </c>
      <c r="I21" s="201"/>
      <c r="J21" s="685">
        <f t="shared" si="2"/>
        <v>0</v>
      </c>
    </row>
    <row r="22" spans="1:10" ht="14.25">
      <c r="A22" s="1034"/>
      <c r="B22" s="693"/>
      <c r="C22" s="683"/>
      <c r="D22" s="201"/>
      <c r="E22" s="201"/>
      <c r="F22" s="684">
        <f t="shared" si="0"/>
        <v>0</v>
      </c>
      <c r="G22" s="201"/>
      <c r="H22" s="685">
        <f t="shared" si="1"/>
        <v>0</v>
      </c>
      <c r="I22" s="201"/>
      <c r="J22" s="685">
        <f t="shared" si="2"/>
        <v>0</v>
      </c>
    </row>
    <row r="23" spans="1:10" ht="40.5">
      <c r="A23" s="1035" t="s">
        <v>423</v>
      </c>
      <c r="B23" s="695" t="s">
        <v>471</v>
      </c>
      <c r="C23" s="697" t="s">
        <v>422</v>
      </c>
      <c r="D23" s="201"/>
      <c r="E23" s="201"/>
      <c r="F23" s="684">
        <f t="shared" si="0"/>
        <v>0</v>
      </c>
      <c r="G23" s="201"/>
      <c r="H23" s="685">
        <f t="shared" si="1"/>
        <v>0</v>
      </c>
      <c r="I23" s="201"/>
      <c r="J23" s="685">
        <f t="shared" si="2"/>
        <v>0</v>
      </c>
    </row>
    <row r="24" spans="1:10" ht="14.25">
      <c r="A24" s="1036"/>
      <c r="B24" s="682"/>
      <c r="C24" s="683"/>
      <c r="D24" s="201"/>
      <c r="E24" s="201"/>
      <c r="F24" s="684">
        <f t="shared" si="0"/>
        <v>0</v>
      </c>
      <c r="G24" s="201"/>
      <c r="H24" s="685">
        <f t="shared" si="1"/>
        <v>0</v>
      </c>
      <c r="I24" s="201"/>
      <c r="J24" s="685">
        <f t="shared" si="2"/>
        <v>0</v>
      </c>
    </row>
    <row r="25" spans="1:10" ht="14.25">
      <c r="A25" s="1037"/>
      <c r="B25" s="682"/>
      <c r="C25" s="683"/>
      <c r="D25" s="201"/>
      <c r="E25" s="201"/>
      <c r="F25" s="684">
        <f t="shared" si="0"/>
        <v>0</v>
      </c>
      <c r="G25" s="201"/>
      <c r="H25" s="685">
        <f t="shared" si="1"/>
        <v>0</v>
      </c>
      <c r="I25" s="201"/>
      <c r="J25" s="685">
        <f t="shared" si="2"/>
        <v>0</v>
      </c>
    </row>
    <row r="26" spans="1:10" ht="40.5">
      <c r="A26" s="1035" t="s">
        <v>424</v>
      </c>
      <c r="B26" s="695" t="s">
        <v>472</v>
      </c>
      <c r="C26" s="697" t="s">
        <v>422</v>
      </c>
      <c r="D26" s="201"/>
      <c r="E26" s="201"/>
      <c r="F26" s="684">
        <f t="shared" si="0"/>
        <v>0</v>
      </c>
      <c r="G26" s="201"/>
      <c r="H26" s="685">
        <f t="shared" si="1"/>
        <v>0</v>
      </c>
      <c r="I26" s="201"/>
      <c r="J26" s="685">
        <f t="shared" si="2"/>
        <v>0</v>
      </c>
    </row>
    <row r="27" spans="1:10" ht="40.5">
      <c r="A27" s="1036"/>
      <c r="B27" s="695" t="s">
        <v>494</v>
      </c>
      <c r="C27" s="697" t="s">
        <v>421</v>
      </c>
      <c r="D27" s="201"/>
      <c r="E27" s="201"/>
      <c r="F27" s="684">
        <f t="shared" si="0"/>
        <v>0</v>
      </c>
      <c r="G27" s="201"/>
      <c r="H27" s="685">
        <f t="shared" si="1"/>
        <v>0</v>
      </c>
      <c r="I27" s="201"/>
      <c r="J27" s="685">
        <f t="shared" si="2"/>
        <v>0</v>
      </c>
    </row>
    <row r="28" spans="1:10" ht="40.5">
      <c r="A28" s="1036"/>
      <c r="B28" s="695" t="s">
        <v>473</v>
      </c>
      <c r="C28" s="697" t="s">
        <v>421</v>
      </c>
      <c r="D28" s="201"/>
      <c r="E28" s="201"/>
      <c r="F28" s="684">
        <f t="shared" si="0"/>
        <v>0</v>
      </c>
      <c r="G28" s="201"/>
      <c r="H28" s="685">
        <f t="shared" si="1"/>
        <v>0</v>
      </c>
      <c r="I28" s="201"/>
      <c r="J28" s="685">
        <f t="shared" si="2"/>
        <v>0</v>
      </c>
    </row>
    <row r="29" spans="1:10" ht="14.25">
      <c r="A29" s="1036"/>
      <c r="B29" s="696"/>
      <c r="C29" s="683"/>
      <c r="D29" s="201"/>
      <c r="E29" s="201"/>
      <c r="F29" s="684">
        <f t="shared" si="0"/>
        <v>0</v>
      </c>
      <c r="G29" s="201"/>
      <c r="H29" s="685">
        <f t="shared" si="1"/>
        <v>0</v>
      </c>
      <c r="I29" s="201"/>
      <c r="J29" s="685">
        <f t="shared" si="2"/>
        <v>0</v>
      </c>
    </row>
    <row r="30" spans="1:10" ht="14.25">
      <c r="A30" s="1036"/>
      <c r="B30" s="696"/>
      <c r="C30" s="683"/>
      <c r="D30" s="201"/>
      <c r="E30" s="201"/>
      <c r="F30" s="684">
        <f t="shared" si="0"/>
        <v>0</v>
      </c>
      <c r="G30" s="201"/>
      <c r="H30" s="685">
        <f t="shared" si="1"/>
        <v>0</v>
      </c>
      <c r="I30" s="201"/>
      <c r="J30" s="685">
        <f t="shared" si="2"/>
        <v>0</v>
      </c>
    </row>
    <row r="31" spans="1:10" ht="54">
      <c r="A31" s="1035" t="s">
        <v>506</v>
      </c>
      <c r="B31" s="695" t="s">
        <v>474</v>
      </c>
      <c r="C31" s="697" t="s">
        <v>421</v>
      </c>
      <c r="D31" s="201"/>
      <c r="E31" s="201"/>
      <c r="F31" s="684">
        <f t="shared" si="0"/>
        <v>0</v>
      </c>
      <c r="G31" s="201"/>
      <c r="H31" s="685">
        <f t="shared" si="1"/>
        <v>0</v>
      </c>
      <c r="I31" s="201"/>
      <c r="J31" s="685">
        <f t="shared" si="2"/>
        <v>0</v>
      </c>
    </row>
    <row r="32" spans="1:10" ht="14.25">
      <c r="A32" s="1036"/>
      <c r="B32" s="695" t="s">
        <v>475</v>
      </c>
      <c r="C32" s="697" t="s">
        <v>366</v>
      </c>
      <c r="D32" s="201"/>
      <c r="E32" s="201"/>
      <c r="F32" s="684">
        <f t="shared" si="0"/>
        <v>0</v>
      </c>
      <c r="G32" s="201"/>
      <c r="H32" s="685">
        <f t="shared" si="1"/>
        <v>0</v>
      </c>
      <c r="I32" s="201"/>
      <c r="J32" s="685">
        <f t="shared" si="2"/>
        <v>0</v>
      </c>
    </row>
    <row r="33" spans="1:10" ht="14.25">
      <c r="A33" s="1036"/>
      <c r="B33" s="682"/>
      <c r="C33" s="683"/>
      <c r="D33" s="201"/>
      <c r="E33" s="201"/>
      <c r="F33" s="684">
        <f t="shared" si="0"/>
        <v>0</v>
      </c>
      <c r="G33" s="201"/>
      <c r="H33" s="685">
        <f t="shared" si="1"/>
        <v>0</v>
      </c>
      <c r="I33" s="201"/>
      <c r="J33" s="685">
        <f t="shared" si="2"/>
        <v>0</v>
      </c>
    </row>
    <row r="34" spans="1:10" ht="14.25">
      <c r="A34" s="1037"/>
      <c r="B34" s="201"/>
      <c r="C34" s="201"/>
      <c r="D34" s="201"/>
      <c r="E34" s="201"/>
      <c r="F34" s="684">
        <f t="shared" si="0"/>
        <v>0</v>
      </c>
      <c r="G34" s="201"/>
      <c r="H34" s="685">
        <f t="shared" si="1"/>
        <v>0</v>
      </c>
      <c r="I34" s="201"/>
      <c r="J34" s="685">
        <f t="shared" si="2"/>
        <v>0</v>
      </c>
    </row>
    <row r="35" spans="1:10" ht="27">
      <c r="A35" s="1035" t="s">
        <v>425</v>
      </c>
      <c r="B35" s="695" t="s">
        <v>476</v>
      </c>
      <c r="C35" s="697" t="s">
        <v>421</v>
      </c>
      <c r="D35" s="201"/>
      <c r="E35" s="201"/>
      <c r="F35" s="684">
        <f t="shared" si="0"/>
        <v>0</v>
      </c>
      <c r="G35" s="201"/>
      <c r="H35" s="685">
        <f t="shared" si="1"/>
        <v>0</v>
      </c>
      <c r="I35" s="201"/>
      <c r="J35" s="685">
        <f t="shared" si="2"/>
        <v>0</v>
      </c>
    </row>
    <row r="36" spans="1:10" ht="54">
      <c r="A36" s="1036"/>
      <c r="B36" s="695" t="s">
        <v>477</v>
      </c>
      <c r="C36" s="697" t="s">
        <v>421</v>
      </c>
      <c r="D36" s="201"/>
      <c r="E36" s="201"/>
      <c r="F36" s="684">
        <f t="shared" si="0"/>
        <v>0</v>
      </c>
      <c r="G36" s="201"/>
      <c r="H36" s="685">
        <f t="shared" si="1"/>
        <v>0</v>
      </c>
      <c r="I36" s="201"/>
      <c r="J36" s="685">
        <f t="shared" si="2"/>
        <v>0</v>
      </c>
    </row>
    <row r="37" spans="1:10" ht="14.25">
      <c r="A37" s="1036"/>
      <c r="B37" s="682"/>
      <c r="C37" s="683"/>
      <c r="D37" s="201"/>
      <c r="E37" s="201"/>
      <c r="F37" s="684">
        <f t="shared" si="0"/>
        <v>0</v>
      </c>
      <c r="G37" s="201"/>
      <c r="H37" s="685">
        <f t="shared" si="1"/>
        <v>0</v>
      </c>
      <c r="I37" s="201"/>
      <c r="J37" s="685">
        <f t="shared" si="2"/>
        <v>0</v>
      </c>
    </row>
    <row r="38" spans="1:10" ht="14.25">
      <c r="A38" s="1036"/>
      <c r="B38" s="682"/>
      <c r="C38" s="683"/>
      <c r="D38" s="201"/>
      <c r="E38" s="201"/>
      <c r="F38" s="684">
        <f t="shared" si="0"/>
        <v>0</v>
      </c>
      <c r="G38" s="201"/>
      <c r="H38" s="685">
        <f t="shared" si="1"/>
        <v>0</v>
      </c>
      <c r="I38" s="201"/>
      <c r="J38" s="685">
        <f t="shared" si="2"/>
        <v>0</v>
      </c>
    </row>
    <row r="39" spans="1:10" ht="27">
      <c r="A39" s="1039" t="s">
        <v>507</v>
      </c>
      <c r="B39" s="695" t="s">
        <v>478</v>
      </c>
      <c r="C39" s="697" t="s">
        <v>421</v>
      </c>
      <c r="D39" s="201"/>
      <c r="E39" s="201"/>
      <c r="F39" s="684">
        <f t="shared" si="0"/>
        <v>0</v>
      </c>
      <c r="G39" s="201"/>
      <c r="H39" s="685">
        <f t="shared" si="1"/>
        <v>0</v>
      </c>
      <c r="I39" s="201"/>
      <c r="J39" s="685">
        <f t="shared" si="2"/>
        <v>0</v>
      </c>
    </row>
    <row r="40" spans="1:10" ht="14.25">
      <c r="A40" s="1039"/>
      <c r="B40" s="682"/>
      <c r="C40" s="683"/>
      <c r="D40" s="201"/>
      <c r="E40" s="201"/>
      <c r="F40" s="684">
        <f t="shared" si="0"/>
        <v>0</v>
      </c>
      <c r="G40" s="201"/>
      <c r="H40" s="685">
        <f t="shared" si="1"/>
        <v>0</v>
      </c>
      <c r="I40" s="201"/>
      <c r="J40" s="685">
        <f t="shared" si="2"/>
        <v>0</v>
      </c>
    </row>
    <row r="41" spans="1:10" ht="14.25">
      <c r="A41" s="1039"/>
      <c r="B41" s="682"/>
      <c r="C41" s="683"/>
      <c r="D41" s="201"/>
      <c r="E41" s="201"/>
      <c r="F41" s="684">
        <f t="shared" si="0"/>
        <v>0</v>
      </c>
      <c r="G41" s="201"/>
      <c r="H41" s="685">
        <f t="shared" si="1"/>
        <v>0</v>
      </c>
      <c r="I41" s="201"/>
      <c r="J41" s="685">
        <f t="shared" si="2"/>
        <v>0</v>
      </c>
    </row>
    <row r="42" spans="1:10" ht="40.5">
      <c r="A42" s="1040" t="s">
        <v>426</v>
      </c>
      <c r="B42" s="695" t="s">
        <v>480</v>
      </c>
      <c r="C42" s="697" t="s">
        <v>421</v>
      </c>
      <c r="D42" s="201"/>
      <c r="E42" s="201"/>
      <c r="F42" s="684">
        <f t="shared" si="0"/>
        <v>0</v>
      </c>
      <c r="G42" s="201"/>
      <c r="H42" s="685">
        <f t="shared" si="1"/>
        <v>0</v>
      </c>
      <c r="I42" s="201"/>
      <c r="J42" s="685">
        <f t="shared" si="2"/>
        <v>0</v>
      </c>
    </row>
    <row r="43" spans="1:10" ht="54">
      <c r="A43" s="1041"/>
      <c r="B43" s="695" t="s">
        <v>479</v>
      </c>
      <c r="C43" s="697" t="s">
        <v>421</v>
      </c>
      <c r="D43" s="201"/>
      <c r="E43" s="201"/>
      <c r="F43" s="684">
        <f t="shared" si="0"/>
        <v>0</v>
      </c>
      <c r="G43" s="201"/>
      <c r="H43" s="685">
        <f t="shared" si="1"/>
        <v>0</v>
      </c>
      <c r="I43" s="201"/>
      <c r="J43" s="685">
        <f t="shared" si="2"/>
        <v>0</v>
      </c>
    </row>
    <row r="44" spans="1:10" ht="14.25">
      <c r="A44" s="1041"/>
      <c r="B44" s="682"/>
      <c r="C44" s="683"/>
      <c r="D44" s="201"/>
      <c r="E44" s="201"/>
      <c r="F44" s="684">
        <f t="shared" si="0"/>
        <v>0</v>
      </c>
      <c r="G44" s="201"/>
      <c r="H44" s="685">
        <f t="shared" si="1"/>
        <v>0</v>
      </c>
      <c r="I44" s="201"/>
      <c r="J44" s="685">
        <f t="shared" si="2"/>
        <v>0</v>
      </c>
    </row>
    <row r="45" spans="1:10" ht="14.25">
      <c r="A45" s="1042"/>
      <c r="B45" s="201"/>
      <c r="C45" s="201"/>
      <c r="D45" s="201"/>
      <c r="E45" s="201"/>
      <c r="F45" s="684">
        <f t="shared" si="0"/>
        <v>0</v>
      </c>
      <c r="G45" s="201"/>
      <c r="H45" s="685">
        <f t="shared" si="1"/>
        <v>0</v>
      </c>
      <c r="I45" s="201"/>
      <c r="J45" s="685">
        <f t="shared" si="2"/>
        <v>0</v>
      </c>
    </row>
    <row r="46" spans="1:10" ht="40.5">
      <c r="A46" s="1040" t="s">
        <v>427</v>
      </c>
      <c r="B46" s="695" t="s">
        <v>481</v>
      </c>
      <c r="C46" s="697" t="s">
        <v>421</v>
      </c>
      <c r="D46" s="201"/>
      <c r="E46" s="201"/>
      <c r="F46" s="684">
        <f t="shared" si="0"/>
        <v>0</v>
      </c>
      <c r="G46" s="201"/>
      <c r="H46" s="685">
        <f t="shared" si="1"/>
        <v>0</v>
      </c>
      <c r="I46" s="201"/>
      <c r="J46" s="685">
        <f t="shared" si="2"/>
        <v>0</v>
      </c>
    </row>
    <row r="47" spans="1:10" ht="54">
      <c r="A47" s="1041"/>
      <c r="B47" s="695" t="s">
        <v>479</v>
      </c>
      <c r="C47" s="697" t="s">
        <v>421</v>
      </c>
      <c r="D47" s="201"/>
      <c r="E47" s="201"/>
      <c r="F47" s="684">
        <f t="shared" si="0"/>
        <v>0</v>
      </c>
      <c r="G47" s="201"/>
      <c r="H47" s="685">
        <f t="shared" si="1"/>
        <v>0</v>
      </c>
      <c r="I47" s="201"/>
      <c r="J47" s="685">
        <f t="shared" si="2"/>
        <v>0</v>
      </c>
    </row>
    <row r="48" spans="1:10" ht="14.25">
      <c r="A48" s="1041"/>
      <c r="B48" s="682"/>
      <c r="C48" s="683"/>
      <c r="D48" s="201"/>
      <c r="E48" s="201"/>
      <c r="F48" s="684">
        <f t="shared" si="0"/>
        <v>0</v>
      </c>
      <c r="G48" s="201"/>
      <c r="H48" s="685">
        <f t="shared" si="1"/>
        <v>0</v>
      </c>
      <c r="I48" s="201"/>
      <c r="J48" s="685">
        <f t="shared" si="2"/>
        <v>0</v>
      </c>
    </row>
    <row r="49" spans="1:10" ht="14.25">
      <c r="A49" s="1042"/>
      <c r="B49" s="201"/>
      <c r="C49" s="201"/>
      <c r="D49" s="201"/>
      <c r="E49" s="201"/>
      <c r="F49" s="684">
        <f t="shared" si="0"/>
        <v>0</v>
      </c>
      <c r="G49" s="201"/>
      <c r="H49" s="685">
        <f t="shared" si="1"/>
        <v>0</v>
      </c>
      <c r="I49" s="201"/>
      <c r="J49" s="685">
        <f t="shared" si="2"/>
        <v>0</v>
      </c>
    </row>
    <row r="50" spans="1:10" s="270" customFormat="1" ht="40.5">
      <c r="A50" s="1045" t="s">
        <v>428</v>
      </c>
      <c r="B50" s="695" t="s">
        <v>482</v>
      </c>
      <c r="C50" s="697" t="s">
        <v>421</v>
      </c>
      <c r="D50" s="201"/>
      <c r="E50" s="201"/>
      <c r="F50" s="684">
        <f t="shared" si="0"/>
        <v>0</v>
      </c>
      <c r="G50" s="201"/>
      <c r="H50" s="685">
        <f t="shared" si="1"/>
        <v>0</v>
      </c>
      <c r="I50" s="201"/>
      <c r="J50" s="685">
        <f t="shared" si="2"/>
        <v>0</v>
      </c>
    </row>
    <row r="51" spans="1:10" s="270" customFormat="1" ht="14.25">
      <c r="A51" s="1046"/>
      <c r="B51" s="682"/>
      <c r="C51" s="683"/>
      <c r="D51" s="201"/>
      <c r="E51" s="201"/>
      <c r="F51" s="684">
        <f t="shared" si="0"/>
        <v>0</v>
      </c>
      <c r="G51" s="201"/>
      <c r="H51" s="685">
        <f t="shared" si="1"/>
        <v>0</v>
      </c>
      <c r="I51" s="201"/>
      <c r="J51" s="685">
        <f t="shared" si="2"/>
        <v>0</v>
      </c>
    </row>
    <row r="52" spans="1:10" ht="14.25">
      <c r="A52" s="1047"/>
      <c r="B52" s="682"/>
      <c r="C52" s="683"/>
      <c r="D52" s="201"/>
      <c r="E52" s="201"/>
      <c r="F52" s="684">
        <f t="shared" si="0"/>
        <v>0</v>
      </c>
      <c r="G52" s="201"/>
      <c r="H52" s="685">
        <f t="shared" si="1"/>
        <v>0</v>
      </c>
      <c r="I52" s="201"/>
      <c r="J52" s="685">
        <f t="shared" si="2"/>
        <v>0</v>
      </c>
    </row>
    <row r="53" spans="1:10" ht="27">
      <c r="A53" s="1035" t="s">
        <v>429</v>
      </c>
      <c r="B53" s="695" t="s">
        <v>483</v>
      </c>
      <c r="C53" s="697" t="s">
        <v>421</v>
      </c>
      <c r="D53" s="201"/>
      <c r="E53" s="201"/>
      <c r="F53" s="684">
        <f t="shared" si="0"/>
        <v>0</v>
      </c>
      <c r="G53" s="201"/>
      <c r="H53" s="685">
        <f t="shared" si="1"/>
        <v>0</v>
      </c>
      <c r="I53" s="201"/>
      <c r="J53" s="685">
        <f t="shared" si="2"/>
        <v>0</v>
      </c>
    </row>
    <row r="54" spans="1:10" ht="14.25">
      <c r="A54" s="1036"/>
      <c r="B54" s="682"/>
      <c r="C54" s="683"/>
      <c r="D54" s="201"/>
      <c r="E54" s="201"/>
      <c r="F54" s="684">
        <f t="shared" si="0"/>
        <v>0</v>
      </c>
      <c r="G54" s="201"/>
      <c r="H54" s="685">
        <f t="shared" si="1"/>
        <v>0</v>
      </c>
      <c r="I54" s="201"/>
      <c r="J54" s="685">
        <f t="shared" si="2"/>
        <v>0</v>
      </c>
    </row>
    <row r="55" spans="1:10" ht="14.25">
      <c r="A55" s="1037"/>
      <c r="B55" s="682"/>
      <c r="C55" s="683"/>
      <c r="D55" s="201"/>
      <c r="E55" s="201"/>
      <c r="F55" s="684">
        <f t="shared" si="0"/>
        <v>0</v>
      </c>
      <c r="G55" s="201"/>
      <c r="H55" s="685">
        <f t="shared" si="1"/>
        <v>0</v>
      </c>
      <c r="I55" s="201"/>
      <c r="J55" s="685">
        <f t="shared" si="2"/>
        <v>0</v>
      </c>
    </row>
    <row r="56" spans="1:10" ht="40.5">
      <c r="A56" s="1035" t="s">
        <v>430</v>
      </c>
      <c r="B56" s="695" t="s">
        <v>484</v>
      </c>
      <c r="C56" s="697" t="s">
        <v>421</v>
      </c>
      <c r="D56" s="201"/>
      <c r="E56" s="201"/>
      <c r="F56" s="684">
        <f t="shared" si="0"/>
        <v>0</v>
      </c>
      <c r="G56" s="201"/>
      <c r="H56" s="685">
        <f t="shared" si="1"/>
        <v>0</v>
      </c>
      <c r="I56" s="201"/>
      <c r="J56" s="685">
        <f t="shared" si="2"/>
        <v>0</v>
      </c>
    </row>
    <row r="57" spans="1:10" ht="14.25">
      <c r="A57" s="1036"/>
      <c r="B57" s="682"/>
      <c r="C57" s="683"/>
      <c r="D57" s="201"/>
      <c r="E57" s="201"/>
      <c r="F57" s="684">
        <f t="shared" si="0"/>
        <v>0</v>
      </c>
      <c r="G57" s="201"/>
      <c r="H57" s="685">
        <f t="shared" si="1"/>
        <v>0</v>
      </c>
      <c r="I57" s="201"/>
      <c r="J57" s="685">
        <f t="shared" si="2"/>
        <v>0</v>
      </c>
    </row>
    <row r="58" spans="1:10" ht="14.25">
      <c r="A58" s="1037"/>
      <c r="B58" s="682"/>
      <c r="C58" s="683"/>
      <c r="D58" s="201"/>
      <c r="E58" s="201"/>
      <c r="F58" s="684">
        <f t="shared" si="0"/>
        <v>0</v>
      </c>
      <c r="G58" s="201"/>
      <c r="H58" s="685">
        <f t="shared" si="1"/>
        <v>0</v>
      </c>
      <c r="I58" s="201"/>
      <c r="J58" s="685">
        <f t="shared" si="2"/>
        <v>0</v>
      </c>
    </row>
    <row r="59" spans="1:10" ht="14.25">
      <c r="A59" s="1035" t="s">
        <v>431</v>
      </c>
      <c r="B59" s="695" t="s">
        <v>485</v>
      </c>
      <c r="C59" s="697" t="s">
        <v>366</v>
      </c>
      <c r="D59" s="201"/>
      <c r="E59" s="201"/>
      <c r="F59" s="684">
        <f t="shared" si="0"/>
        <v>0</v>
      </c>
      <c r="G59" s="201"/>
      <c r="H59" s="685">
        <f t="shared" si="1"/>
        <v>0</v>
      </c>
      <c r="I59" s="201"/>
      <c r="J59" s="685">
        <f t="shared" si="2"/>
        <v>0</v>
      </c>
    </row>
    <row r="60" spans="1:10" ht="14.25">
      <c r="A60" s="1036"/>
      <c r="B60" s="682"/>
      <c r="C60" s="683"/>
      <c r="D60" s="201"/>
      <c r="E60" s="201"/>
      <c r="F60" s="684">
        <f t="shared" si="0"/>
        <v>0</v>
      </c>
      <c r="G60" s="201"/>
      <c r="H60" s="685">
        <f t="shared" si="1"/>
        <v>0</v>
      </c>
      <c r="I60" s="201"/>
      <c r="J60" s="685">
        <f t="shared" si="2"/>
        <v>0</v>
      </c>
    </row>
    <row r="61" spans="1:10" ht="14.25">
      <c r="A61" s="1037"/>
      <c r="B61" s="682"/>
      <c r="C61" s="683"/>
      <c r="D61" s="201"/>
      <c r="E61" s="201"/>
      <c r="F61" s="684">
        <f t="shared" si="0"/>
        <v>0</v>
      </c>
      <c r="G61" s="201"/>
      <c r="H61" s="685">
        <f t="shared" si="1"/>
        <v>0</v>
      </c>
      <c r="I61" s="201"/>
      <c r="J61" s="685">
        <f t="shared" si="2"/>
        <v>0</v>
      </c>
    </row>
    <row r="62" spans="1:10" ht="40.5">
      <c r="A62" s="1040" t="s">
        <v>488</v>
      </c>
      <c r="B62" s="693" t="s">
        <v>486</v>
      </c>
      <c r="C62" s="697" t="s">
        <v>432</v>
      </c>
      <c r="D62" s="201"/>
      <c r="E62" s="201"/>
      <c r="F62" s="684">
        <f t="shared" si="0"/>
        <v>0</v>
      </c>
      <c r="G62" s="201"/>
      <c r="H62" s="685">
        <f t="shared" si="1"/>
        <v>0</v>
      </c>
      <c r="I62" s="201"/>
      <c r="J62" s="685">
        <f t="shared" si="2"/>
        <v>0</v>
      </c>
    </row>
    <row r="63" spans="1:10" ht="40.5">
      <c r="A63" s="1036"/>
      <c r="B63" s="693" t="s">
        <v>487</v>
      </c>
      <c r="C63" s="697" t="s">
        <v>432</v>
      </c>
      <c r="D63" s="201"/>
      <c r="E63" s="201"/>
      <c r="F63" s="684">
        <f t="shared" si="0"/>
        <v>0</v>
      </c>
      <c r="G63" s="201"/>
      <c r="H63" s="685">
        <f t="shared" si="1"/>
        <v>0</v>
      </c>
      <c r="I63" s="201"/>
      <c r="J63" s="685">
        <f t="shared" si="2"/>
        <v>0</v>
      </c>
    </row>
    <row r="64" spans="1:10" ht="14.25">
      <c r="A64" s="1036"/>
      <c r="B64" s="693" t="s">
        <v>433</v>
      </c>
      <c r="C64" s="697" t="s">
        <v>434</v>
      </c>
      <c r="D64" s="201"/>
      <c r="E64" s="201"/>
      <c r="F64" s="684">
        <f t="shared" si="0"/>
        <v>0</v>
      </c>
      <c r="G64" s="201"/>
      <c r="H64" s="685">
        <f t="shared" si="1"/>
        <v>0</v>
      </c>
      <c r="I64" s="201"/>
      <c r="J64" s="685">
        <f t="shared" si="2"/>
        <v>0</v>
      </c>
    </row>
    <row r="65" spans="1:10" ht="14.25">
      <c r="A65" s="1036"/>
      <c r="B65" s="693" t="s">
        <v>495</v>
      </c>
      <c r="C65" s="697" t="s">
        <v>432</v>
      </c>
      <c r="D65" s="201"/>
      <c r="E65" s="201"/>
      <c r="F65" s="684">
        <f t="shared" si="0"/>
        <v>0</v>
      </c>
      <c r="G65" s="201"/>
      <c r="H65" s="685">
        <f t="shared" si="1"/>
        <v>0</v>
      </c>
      <c r="I65" s="201"/>
      <c r="J65" s="685">
        <f t="shared" si="2"/>
        <v>0</v>
      </c>
    </row>
    <row r="66" spans="1:10" ht="14.25">
      <c r="A66" s="1036"/>
      <c r="B66" s="696"/>
      <c r="C66" s="698"/>
      <c r="D66" s="201"/>
      <c r="E66" s="201"/>
      <c r="F66" s="684">
        <f t="shared" si="0"/>
        <v>0</v>
      </c>
      <c r="G66" s="201"/>
      <c r="H66" s="685">
        <f t="shared" si="1"/>
        <v>0</v>
      </c>
      <c r="I66" s="201"/>
      <c r="J66" s="685">
        <f t="shared" si="2"/>
        <v>0</v>
      </c>
    </row>
    <row r="67" spans="1:10" ht="14.25">
      <c r="A67" s="1037"/>
      <c r="B67" s="696"/>
      <c r="C67" s="698"/>
      <c r="D67" s="201"/>
      <c r="E67" s="201"/>
      <c r="F67" s="684">
        <f t="shared" si="0"/>
        <v>0</v>
      </c>
      <c r="G67" s="201"/>
      <c r="H67" s="685">
        <f t="shared" si="1"/>
        <v>0</v>
      </c>
      <c r="I67" s="201"/>
      <c r="J67" s="685">
        <f t="shared" si="2"/>
        <v>0</v>
      </c>
    </row>
    <row r="68" spans="1:10" ht="54">
      <c r="A68" s="1040" t="s">
        <v>505</v>
      </c>
      <c r="B68" s="693" t="s">
        <v>492</v>
      </c>
      <c r="C68" s="702" t="s">
        <v>432</v>
      </c>
      <c r="D68" s="201"/>
      <c r="E68" s="201"/>
      <c r="F68" s="684">
        <f t="shared" si="0"/>
        <v>0</v>
      </c>
      <c r="G68" s="201"/>
      <c r="H68" s="685">
        <f t="shared" si="1"/>
        <v>0</v>
      </c>
      <c r="I68" s="201"/>
      <c r="J68" s="685">
        <f t="shared" si="2"/>
        <v>0</v>
      </c>
    </row>
    <row r="69" spans="1:10" ht="40.5">
      <c r="A69" s="1036"/>
      <c r="B69" s="693" t="s">
        <v>491</v>
      </c>
      <c r="C69" s="702" t="s">
        <v>432</v>
      </c>
      <c r="D69" s="201"/>
      <c r="E69" s="201"/>
      <c r="F69" s="684">
        <f t="shared" si="0"/>
        <v>0</v>
      </c>
      <c r="G69" s="201"/>
      <c r="H69" s="685">
        <f t="shared" si="1"/>
        <v>0</v>
      </c>
      <c r="I69" s="201"/>
      <c r="J69" s="685">
        <f t="shared" si="2"/>
        <v>0</v>
      </c>
    </row>
    <row r="70" spans="1:10" ht="40.5">
      <c r="A70" s="1036"/>
      <c r="B70" s="693" t="s">
        <v>490</v>
      </c>
      <c r="C70" s="697" t="s">
        <v>432</v>
      </c>
      <c r="D70" s="201"/>
      <c r="E70" s="201"/>
      <c r="F70" s="684">
        <f t="shared" si="0"/>
        <v>0</v>
      </c>
      <c r="G70" s="201"/>
      <c r="H70" s="685">
        <f t="shared" si="1"/>
        <v>0</v>
      </c>
      <c r="I70" s="201"/>
      <c r="J70" s="685">
        <f t="shared" si="2"/>
        <v>0</v>
      </c>
    </row>
    <row r="71" spans="1:10" ht="40.5">
      <c r="A71" s="1036"/>
      <c r="B71" s="693" t="s">
        <v>489</v>
      </c>
      <c r="C71" s="697" t="s">
        <v>432</v>
      </c>
      <c r="D71" s="201"/>
      <c r="E71" s="201"/>
      <c r="F71" s="684">
        <f t="shared" si="0"/>
        <v>0</v>
      </c>
      <c r="G71" s="201"/>
      <c r="H71" s="685">
        <f t="shared" si="1"/>
        <v>0</v>
      </c>
      <c r="I71" s="201"/>
      <c r="J71" s="685">
        <f t="shared" si="2"/>
        <v>0</v>
      </c>
    </row>
    <row r="72" spans="1:10" ht="14.25">
      <c r="A72" s="1036"/>
      <c r="B72" s="696"/>
      <c r="C72" s="683"/>
      <c r="D72" s="201"/>
      <c r="E72" s="201"/>
      <c r="F72" s="684">
        <f t="shared" si="0"/>
        <v>0</v>
      </c>
      <c r="G72" s="201"/>
      <c r="H72" s="685">
        <f t="shared" si="1"/>
        <v>0</v>
      </c>
      <c r="I72" s="201"/>
      <c r="J72" s="685">
        <f t="shared" si="2"/>
        <v>0</v>
      </c>
    </row>
    <row r="73" spans="1:10" ht="14.25">
      <c r="A73" s="1036"/>
      <c r="B73" s="696"/>
      <c r="C73" s="683"/>
      <c r="D73" s="201"/>
      <c r="E73" s="201"/>
      <c r="F73" s="684">
        <f t="shared" si="0"/>
        <v>0</v>
      </c>
      <c r="G73" s="201"/>
      <c r="H73" s="685">
        <f t="shared" si="1"/>
        <v>0</v>
      </c>
      <c r="I73" s="201"/>
      <c r="J73" s="685">
        <f t="shared" si="2"/>
        <v>0</v>
      </c>
    </row>
    <row r="74" spans="1:10" ht="14.25">
      <c r="A74" s="1035" t="s">
        <v>435</v>
      </c>
      <c r="B74" s="695" t="s">
        <v>493</v>
      </c>
      <c r="C74" s="697" t="s">
        <v>421</v>
      </c>
      <c r="D74" s="201"/>
      <c r="E74" s="201"/>
      <c r="F74" s="684">
        <f t="shared" si="0"/>
        <v>0</v>
      </c>
      <c r="G74" s="201"/>
      <c r="H74" s="685">
        <f t="shared" si="1"/>
        <v>0</v>
      </c>
      <c r="I74" s="201"/>
      <c r="J74" s="685">
        <f t="shared" si="2"/>
        <v>0</v>
      </c>
    </row>
    <row r="75" spans="1:10" ht="14.25">
      <c r="A75" s="1036"/>
      <c r="B75" s="682"/>
      <c r="C75" s="683"/>
      <c r="D75" s="201"/>
      <c r="E75" s="201"/>
      <c r="F75" s="684">
        <f t="shared" si="0"/>
        <v>0</v>
      </c>
      <c r="G75" s="201"/>
      <c r="H75" s="685">
        <f t="shared" si="1"/>
        <v>0</v>
      </c>
      <c r="I75" s="201"/>
      <c r="J75" s="685">
        <f t="shared" si="2"/>
        <v>0</v>
      </c>
    </row>
    <row r="76" spans="1:10" ht="14.25">
      <c r="A76" s="1037"/>
      <c r="B76" s="682"/>
      <c r="C76" s="683"/>
      <c r="D76" s="201"/>
      <c r="E76" s="201"/>
      <c r="F76" s="684">
        <f t="shared" si="0"/>
        <v>0</v>
      </c>
      <c r="G76" s="201"/>
      <c r="H76" s="685">
        <f t="shared" si="1"/>
        <v>0</v>
      </c>
      <c r="I76" s="201"/>
      <c r="J76" s="685">
        <f t="shared" si="2"/>
        <v>0</v>
      </c>
    </row>
    <row r="77" spans="1:10" s="270" customFormat="1" ht="14.25">
      <c r="A77" s="1048" t="s">
        <v>198</v>
      </c>
      <c r="B77" s="1048"/>
      <c r="C77" s="1048"/>
      <c r="D77" s="1048"/>
      <c r="E77" s="1048"/>
      <c r="F77" s="690">
        <f>SUM(F16:F76)</f>
        <v>0</v>
      </c>
      <c r="G77" s="691"/>
      <c r="H77" s="692">
        <f>SUM(H16:H76)</f>
        <v>0</v>
      </c>
      <c r="I77" s="691"/>
      <c r="J77" s="692">
        <f>SUM(J16:J76)</f>
        <v>0</v>
      </c>
    </row>
    <row r="78" spans="1:8" ht="14.25">
      <c r="A78" s="583"/>
      <c r="B78" s="686"/>
      <c r="C78" s="686"/>
      <c r="D78" s="686"/>
      <c r="E78" s="686"/>
      <c r="F78" s="686"/>
      <c r="G78" s="686"/>
      <c r="H78" s="686"/>
    </row>
    <row r="79" spans="1:10" ht="14.25">
      <c r="A79" s="444" t="s">
        <v>283</v>
      </c>
      <c r="B79" s="687"/>
      <c r="C79" s="687"/>
      <c r="D79" s="687"/>
      <c r="E79" s="687"/>
      <c r="F79" s="687"/>
      <c r="G79" s="687"/>
      <c r="H79" s="687"/>
      <c r="I79" s="558"/>
      <c r="J79" s="558"/>
    </row>
    <row r="80" spans="1:10" ht="19.5" customHeight="1">
      <c r="A80" s="302" t="s">
        <v>508</v>
      </c>
      <c r="B80" s="687"/>
      <c r="C80" s="687"/>
      <c r="D80" s="687"/>
      <c r="E80" s="687"/>
      <c r="F80" s="687"/>
      <c r="G80" s="687"/>
      <c r="H80" s="687"/>
      <c r="I80" s="558"/>
      <c r="J80" s="558"/>
    </row>
    <row r="81" spans="1:10" ht="21" customHeight="1">
      <c r="A81" s="1049" t="s">
        <v>436</v>
      </c>
      <c r="B81" s="1049"/>
      <c r="C81" s="1049"/>
      <c r="D81" s="1049"/>
      <c r="E81" s="1049"/>
      <c r="F81" s="1049"/>
      <c r="G81" s="1049"/>
      <c r="H81" s="1049"/>
      <c r="I81" s="558"/>
      <c r="J81" s="558"/>
    </row>
    <row r="82" spans="1:10" ht="36" customHeight="1">
      <c r="A82" s="1038" t="s">
        <v>496</v>
      </c>
      <c r="B82" s="1038"/>
      <c r="C82" s="1038"/>
      <c r="D82" s="1038"/>
      <c r="E82" s="1038"/>
      <c r="F82" s="1038"/>
      <c r="G82" s="1038"/>
      <c r="H82" s="1038"/>
      <c r="I82" s="1038"/>
      <c r="J82" s="1038"/>
    </row>
  </sheetData>
  <sheetProtection/>
  <mergeCells count="24">
    <mergeCell ref="A53:A55"/>
    <mergeCell ref="A50:A52"/>
    <mergeCell ref="A59:A61"/>
    <mergeCell ref="A77:E77"/>
    <mergeCell ref="A81:H81"/>
    <mergeCell ref="A62:A67"/>
    <mergeCell ref="A68:A73"/>
    <mergeCell ref="A74:A76"/>
    <mergeCell ref="A1:J4"/>
    <mergeCell ref="A6:J6"/>
    <mergeCell ref="A7:J7"/>
    <mergeCell ref="B11:J11"/>
    <mergeCell ref="A14:J14"/>
    <mergeCell ref="B13:J13"/>
    <mergeCell ref="A16:A22"/>
    <mergeCell ref="A23:A25"/>
    <mergeCell ref="A26:A30"/>
    <mergeCell ref="A31:A34"/>
    <mergeCell ref="A35:A38"/>
    <mergeCell ref="A82:J82"/>
    <mergeCell ref="A56:A58"/>
    <mergeCell ref="A39:A41"/>
    <mergeCell ref="A42:A45"/>
    <mergeCell ref="A46:A49"/>
  </mergeCells>
  <printOptions/>
  <pageMargins left="0.511811024" right="0.511811024" top="0.787401575" bottom="0.787401575" header="0.31496062" footer="0.31496062"/>
  <pageSetup horizontalDpi="600" verticalDpi="600" orientation="portrait" paperSize="9" scale="3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6AA1B0"/>
  </sheetPr>
  <dimension ref="A1:G18"/>
  <sheetViews>
    <sheetView view="pageBreakPreview" zoomScale="80" zoomScaleNormal="80" zoomScaleSheetLayoutView="80" zoomScalePageLayoutView="0" workbookViewId="0" topLeftCell="A1">
      <selection activeCell="A1" sqref="A1:E4"/>
    </sheetView>
  </sheetViews>
  <sheetFormatPr defaultColWidth="9.140625" defaultRowHeight="15"/>
  <cols>
    <col min="1" max="1" width="30.421875" style="0" customWidth="1"/>
    <col min="2" max="2" width="49.8515625" style="0" customWidth="1"/>
    <col min="3" max="3" width="30.28125" style="0" customWidth="1"/>
  </cols>
  <sheetData>
    <row r="1" spans="1:5" ht="15">
      <c r="A1" s="839" t="s">
        <v>72</v>
      </c>
      <c r="B1" s="839"/>
      <c r="C1" s="839"/>
      <c r="D1" s="839"/>
      <c r="E1" s="839"/>
    </row>
    <row r="2" spans="1:5" ht="15">
      <c r="A2" s="839"/>
      <c r="B2" s="839"/>
      <c r="C2" s="839"/>
      <c r="D2" s="839"/>
      <c r="E2" s="839"/>
    </row>
    <row r="3" spans="1:5" ht="15">
      <c r="A3" s="839"/>
      <c r="B3" s="839"/>
      <c r="C3" s="839"/>
      <c r="D3" s="839"/>
      <c r="E3" s="839"/>
    </row>
    <row r="4" spans="1:5" ht="14.25">
      <c r="A4" s="839"/>
      <c r="B4" s="839"/>
      <c r="C4" s="839"/>
      <c r="D4" s="839"/>
      <c r="E4" s="839"/>
    </row>
    <row r="5" spans="1:6" ht="14.25">
      <c r="A5" s="280"/>
      <c r="B5" s="515"/>
      <c r="C5" s="515"/>
      <c r="D5" s="515"/>
      <c r="E5" s="515"/>
      <c r="F5" s="279"/>
    </row>
    <row r="6" spans="1:6" ht="14.25">
      <c r="A6" s="1008" t="s">
        <v>73</v>
      </c>
      <c r="B6" s="1017"/>
      <c r="C6" s="1017"/>
      <c r="D6" s="1017"/>
      <c r="E6" s="1017"/>
      <c r="F6" s="279"/>
    </row>
    <row r="7" spans="1:6" ht="15">
      <c r="A7" s="1008" t="s">
        <v>282</v>
      </c>
      <c r="B7" s="1017"/>
      <c r="C7" s="1017"/>
      <c r="D7" s="1017"/>
      <c r="E7" s="1017"/>
      <c r="F7" s="279"/>
    </row>
    <row r="8" spans="1:6" ht="14.25">
      <c r="A8" s="282"/>
      <c r="B8" s="518"/>
      <c r="C8" s="518"/>
      <c r="D8" s="518"/>
      <c r="E8" s="518"/>
      <c r="F8" s="279"/>
    </row>
    <row r="11" spans="1:5" ht="14.25">
      <c r="A11" s="284" t="s">
        <v>74</v>
      </c>
      <c r="B11" s="1010">
        <f>'Resumo Financeiro'!$C$10</f>
        <v>0</v>
      </c>
      <c r="C11" s="1010"/>
      <c r="D11" s="1010"/>
      <c r="E11" s="1010"/>
    </row>
    <row r="13" spans="1:5" ht="14.25">
      <c r="A13" s="1050" t="s">
        <v>106</v>
      </c>
      <c r="B13" s="1050"/>
      <c r="C13" s="1050"/>
      <c r="D13" s="1050"/>
      <c r="E13" s="1050"/>
    </row>
    <row r="14" spans="1:5" ht="14.25">
      <c r="A14" s="1050"/>
      <c r="B14" s="1050"/>
      <c r="C14" s="1050"/>
      <c r="D14" s="1050"/>
      <c r="E14" s="1050"/>
    </row>
    <row r="16" spans="1:7" ht="14.25">
      <c r="A16" s="444" t="s">
        <v>275</v>
      </c>
      <c r="B16" s="4"/>
      <c r="C16" s="4"/>
      <c r="D16" s="4"/>
      <c r="E16" s="4"/>
      <c r="F16" s="255"/>
      <c r="G16" s="255"/>
    </row>
    <row r="17" spans="1:7" ht="14.25" customHeight="1">
      <c r="A17" s="801" t="s">
        <v>508</v>
      </c>
      <c r="B17" s="801"/>
      <c r="C17" s="801"/>
      <c r="D17" s="801"/>
      <c r="E17" s="801"/>
      <c r="F17" s="677"/>
      <c r="G17" s="677"/>
    </row>
    <row r="18" spans="1:7" ht="14.25">
      <c r="A18" s="801"/>
      <c r="B18" s="801"/>
      <c r="C18" s="801"/>
      <c r="D18" s="801"/>
      <c r="E18" s="801"/>
      <c r="F18" s="677"/>
      <c r="G18" s="677"/>
    </row>
  </sheetData>
  <sheetProtection/>
  <mergeCells count="6">
    <mergeCell ref="A1:E4"/>
    <mergeCell ref="A6:E6"/>
    <mergeCell ref="A7:E7"/>
    <mergeCell ref="B11:E11"/>
    <mergeCell ref="A13:E14"/>
    <mergeCell ref="A17:E18"/>
  </mergeCells>
  <printOptions/>
  <pageMargins left="0.511811024" right="0.511811024" top="0.787401575" bottom="0.787401575" header="0.31496062" footer="0.31496062"/>
  <pageSetup horizontalDpi="360" verticalDpi="360" orientation="portrait" paperSize="9" scale="6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6AA1B0"/>
  </sheetPr>
  <dimension ref="A1:J38"/>
  <sheetViews>
    <sheetView view="pageBreakPreview" zoomScale="80" zoomScaleNormal="80" zoomScaleSheetLayoutView="80" zoomScalePageLayoutView="0" workbookViewId="0" topLeftCell="A1">
      <selection activeCell="A1" sqref="A1:I4"/>
    </sheetView>
  </sheetViews>
  <sheetFormatPr defaultColWidth="9.140625" defaultRowHeight="15"/>
  <cols>
    <col min="1" max="1" width="30.421875" style="0" customWidth="1"/>
    <col min="2" max="2" width="49.8515625" style="0" customWidth="1"/>
    <col min="3" max="3" width="30.28125" style="0" customWidth="1"/>
  </cols>
  <sheetData>
    <row r="1" spans="1:9" ht="15">
      <c r="A1" s="839" t="s">
        <v>72</v>
      </c>
      <c r="B1" s="839"/>
      <c r="C1" s="839"/>
      <c r="D1" s="839"/>
      <c r="E1" s="839"/>
      <c r="F1" s="839"/>
      <c r="G1" s="839"/>
      <c r="H1" s="839"/>
      <c r="I1" s="839"/>
    </row>
    <row r="2" spans="1:9" ht="15">
      <c r="A2" s="839"/>
      <c r="B2" s="839"/>
      <c r="C2" s="839"/>
      <c r="D2" s="839"/>
      <c r="E2" s="839"/>
      <c r="F2" s="839"/>
      <c r="G2" s="839"/>
      <c r="H2" s="839"/>
      <c r="I2" s="839"/>
    </row>
    <row r="3" spans="1:9" ht="15">
      <c r="A3" s="839"/>
      <c r="B3" s="839"/>
      <c r="C3" s="839"/>
      <c r="D3" s="839"/>
      <c r="E3" s="839"/>
      <c r="F3" s="839"/>
      <c r="G3" s="839"/>
      <c r="H3" s="839"/>
      <c r="I3" s="839"/>
    </row>
    <row r="4" spans="1:9" ht="14.25">
      <c r="A4" s="839"/>
      <c r="B4" s="839"/>
      <c r="C4" s="839"/>
      <c r="D4" s="839"/>
      <c r="E4" s="839"/>
      <c r="F4" s="839"/>
      <c r="G4" s="839"/>
      <c r="H4" s="839"/>
      <c r="I4" s="839"/>
    </row>
    <row r="5" spans="1:10" ht="14.25">
      <c r="A5" s="280"/>
      <c r="B5" s="515"/>
      <c r="C5" s="515"/>
      <c r="D5" s="515"/>
      <c r="E5" s="515"/>
      <c r="F5" s="515"/>
      <c r="G5" s="515"/>
      <c r="H5" s="515"/>
      <c r="I5" s="515"/>
      <c r="J5" s="279"/>
    </row>
    <row r="6" spans="1:10" ht="14.25">
      <c r="A6" s="1008" t="s">
        <v>73</v>
      </c>
      <c r="B6" s="1017"/>
      <c r="C6" s="1017"/>
      <c r="D6" s="1017"/>
      <c r="E6" s="1017"/>
      <c r="F6" s="1017"/>
      <c r="G6" s="1017"/>
      <c r="H6" s="1017"/>
      <c r="I6" s="1017"/>
      <c r="J6" s="279"/>
    </row>
    <row r="7" spans="1:10" ht="15">
      <c r="A7" s="1008" t="s">
        <v>284</v>
      </c>
      <c r="B7" s="1017"/>
      <c r="C7" s="1017"/>
      <c r="D7" s="1017"/>
      <c r="E7" s="1017"/>
      <c r="F7" s="1017"/>
      <c r="G7" s="1017"/>
      <c r="H7" s="1017"/>
      <c r="I7" s="1017"/>
      <c r="J7" s="279"/>
    </row>
    <row r="8" spans="1:10" ht="14.25">
      <c r="A8" s="282"/>
      <c r="B8" s="518"/>
      <c r="C8" s="518"/>
      <c r="D8" s="518"/>
      <c r="E8" s="518"/>
      <c r="F8" s="518"/>
      <c r="G8" s="518"/>
      <c r="H8" s="518"/>
      <c r="I8" s="518"/>
      <c r="J8" s="279"/>
    </row>
    <row r="9" ht="16.5" customHeight="1"/>
    <row r="10" ht="16.5" customHeight="1"/>
    <row r="11" spans="1:9" ht="16.5" customHeight="1">
      <c r="A11" s="284" t="s">
        <v>74</v>
      </c>
      <c r="B11" s="1010">
        <f>'Resumo Financeiro'!C10</f>
        <v>0</v>
      </c>
      <c r="C11" s="1010"/>
      <c r="D11" s="1010"/>
      <c r="E11" s="1010"/>
      <c r="F11" s="1010"/>
      <c r="G11" s="1010"/>
      <c r="H11" s="1010"/>
      <c r="I11" s="1010"/>
    </row>
    <row r="12" ht="16.5" customHeight="1"/>
    <row r="13" ht="16.5" customHeight="1"/>
    <row r="14" spans="1:2" ht="16.5" customHeight="1">
      <c r="A14" s="520" t="s">
        <v>381</v>
      </c>
      <c r="B14" s="520" t="s">
        <v>104</v>
      </c>
    </row>
    <row r="15" spans="1:2" ht="16.5" customHeight="1">
      <c r="A15" s="688" t="s">
        <v>437</v>
      </c>
      <c r="B15" s="689"/>
    </row>
    <row r="16" spans="1:2" ht="16.5" customHeight="1">
      <c r="A16" s="688" t="s">
        <v>438</v>
      </c>
      <c r="B16" s="689"/>
    </row>
    <row r="17" spans="1:2" ht="16.5" customHeight="1">
      <c r="A17" s="688" t="s">
        <v>439</v>
      </c>
      <c r="B17" s="689"/>
    </row>
    <row r="18" spans="1:9" ht="16.5" customHeight="1">
      <c r="A18" s="511" t="s">
        <v>440</v>
      </c>
      <c r="B18" s="209">
        <f>IF(B15&lt;&gt;"",AVERAGE(B15:B17),"")</f>
      </c>
      <c r="D18" s="82"/>
      <c r="E18" s="82"/>
      <c r="F18" s="82"/>
      <c r="G18" s="82"/>
      <c r="H18" s="82"/>
      <c r="I18" s="82"/>
    </row>
    <row r="19" spans="1:9" ht="16.5" customHeight="1">
      <c r="A19" s="688" t="s">
        <v>441</v>
      </c>
      <c r="B19" s="689"/>
      <c r="D19" s="82"/>
      <c r="E19" s="82"/>
      <c r="F19" s="82"/>
      <c r="G19" s="82"/>
      <c r="H19" s="82"/>
      <c r="I19" s="82"/>
    </row>
    <row r="20" spans="1:9" ht="16.5" customHeight="1">
      <c r="A20" s="688" t="s">
        <v>442</v>
      </c>
      <c r="B20" s="689"/>
      <c r="D20" s="82"/>
      <c r="E20" s="82"/>
      <c r="F20" s="82"/>
      <c r="G20" s="82"/>
      <c r="H20" s="82"/>
      <c r="I20" s="82"/>
    </row>
    <row r="21" spans="1:9" ht="16.5" customHeight="1">
      <c r="A21" s="688" t="s">
        <v>443</v>
      </c>
      <c r="B21" s="689"/>
      <c r="D21" s="82"/>
      <c r="E21" s="82"/>
      <c r="F21" s="82"/>
      <c r="G21" s="82"/>
      <c r="H21" s="82"/>
      <c r="I21" s="82"/>
    </row>
    <row r="22" spans="1:9" ht="16.5" customHeight="1">
      <c r="A22" s="511" t="s">
        <v>444</v>
      </c>
      <c r="B22" s="209">
        <f>IF(B19&lt;&gt;"",AVERAGE(B19:B21),"")</f>
      </c>
      <c r="D22" s="82"/>
      <c r="E22" s="82"/>
      <c r="F22" s="82"/>
      <c r="G22" s="82"/>
      <c r="H22" s="82"/>
      <c r="I22" s="82"/>
    </row>
    <row r="23" ht="16.5" customHeight="1"/>
    <row r="24" spans="1:2" ht="16.5" customHeight="1">
      <c r="A24" s="442" t="s">
        <v>163</v>
      </c>
      <c r="B24" s="520" t="s">
        <v>104</v>
      </c>
    </row>
    <row r="25" spans="1:2" ht="16.5" customHeight="1">
      <c r="A25" s="688" t="s">
        <v>445</v>
      </c>
      <c r="B25" s="689"/>
    </row>
    <row r="26" spans="1:2" ht="16.5" customHeight="1">
      <c r="A26" s="688" t="s">
        <v>446</v>
      </c>
      <c r="B26" s="689"/>
    </row>
    <row r="27" spans="1:2" ht="16.5" customHeight="1">
      <c r="A27" s="688" t="s">
        <v>447</v>
      </c>
      <c r="B27" s="689"/>
    </row>
    <row r="28" spans="1:2" ht="16.5" customHeight="1">
      <c r="A28" s="511" t="s">
        <v>448</v>
      </c>
      <c r="B28" s="209">
        <f>IF(B25&lt;&gt;"",AVERAGE(B25:B27),"")</f>
      </c>
    </row>
    <row r="29" spans="1:2" ht="16.5" customHeight="1">
      <c r="A29" s="688" t="s">
        <v>449</v>
      </c>
      <c r="B29" s="689"/>
    </row>
    <row r="30" spans="1:2" ht="16.5" customHeight="1">
      <c r="A30" s="688" t="s">
        <v>450</v>
      </c>
      <c r="B30" s="689"/>
    </row>
    <row r="31" spans="1:2" ht="16.5" customHeight="1">
      <c r="A31" s="688" t="s">
        <v>451</v>
      </c>
      <c r="B31" s="689"/>
    </row>
    <row r="32" spans="1:2" ht="16.5" customHeight="1">
      <c r="A32" s="511" t="s">
        <v>452</v>
      </c>
      <c r="B32" s="209">
        <f>IF(B29&lt;&gt;"",AVERAGE(B29:B31),"")</f>
      </c>
    </row>
    <row r="33" ht="16.5" customHeight="1"/>
    <row r="34" spans="1:6" ht="14.25">
      <c r="A34" s="443" t="s">
        <v>275</v>
      </c>
      <c r="B34" s="443"/>
      <c r="C34" s="443"/>
      <c r="D34" s="443"/>
      <c r="E34" s="443"/>
      <c r="F34" s="443"/>
    </row>
    <row r="35" spans="1:6" ht="16.5" customHeight="1">
      <c r="A35" s="82" t="s">
        <v>508</v>
      </c>
      <c r="B35" s="82"/>
      <c r="C35" s="82"/>
      <c r="D35" s="443"/>
      <c r="E35" s="443"/>
      <c r="F35" s="443"/>
    </row>
    <row r="36" spans="1:6" ht="14.25">
      <c r="A36" s="443"/>
      <c r="B36" s="443"/>
      <c r="C36" s="443"/>
      <c r="D36" s="443"/>
      <c r="E36" s="443"/>
      <c r="F36" s="443"/>
    </row>
    <row r="37" spans="1:6" ht="14.25">
      <c r="A37" s="443"/>
      <c r="B37" s="443"/>
      <c r="C37" s="443"/>
      <c r="D37" s="443"/>
      <c r="E37" s="443"/>
      <c r="F37" s="443"/>
    </row>
    <row r="38" spans="1:2" ht="14.25">
      <c r="A38" s="443"/>
      <c r="B38" s="443"/>
    </row>
  </sheetData>
  <sheetProtection/>
  <mergeCells count="4">
    <mergeCell ref="A1:I4"/>
    <mergeCell ref="A6:I6"/>
    <mergeCell ref="A7:I7"/>
    <mergeCell ref="B11:I11"/>
  </mergeCells>
  <printOptions/>
  <pageMargins left="0.511811024" right="0.511811024" top="0.787401575" bottom="0.787401575" header="0.31496062" footer="0.31496062"/>
  <pageSetup horizontalDpi="360" verticalDpi="360" orientation="portrait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6AA1B0"/>
  </sheetPr>
  <dimension ref="A1:N14"/>
  <sheetViews>
    <sheetView view="pageBreakPreview" zoomScale="80" zoomScaleNormal="80" zoomScaleSheetLayoutView="80" zoomScalePageLayoutView="0" workbookViewId="0" topLeftCell="A1">
      <selection activeCell="A1" sqref="A1:M4"/>
    </sheetView>
  </sheetViews>
  <sheetFormatPr defaultColWidth="9.140625" defaultRowHeight="15"/>
  <cols>
    <col min="1" max="1" width="23.57421875" style="0" customWidth="1"/>
    <col min="2" max="2" width="19.8515625" style="0" customWidth="1"/>
    <col min="3" max="3" width="17.421875" style="0" customWidth="1"/>
    <col min="4" max="4" width="20.421875" style="0" customWidth="1"/>
    <col min="5" max="5" width="16.140625" style="0" customWidth="1"/>
    <col min="6" max="6" width="15.8515625" style="0" customWidth="1"/>
    <col min="7" max="7" width="10.8515625" style="0" customWidth="1"/>
    <col min="8" max="8" width="13.00390625" style="0" customWidth="1"/>
    <col min="9" max="9" width="15.57421875" style="0" customWidth="1"/>
    <col min="10" max="10" width="11.8515625" style="0" customWidth="1"/>
  </cols>
  <sheetData>
    <row r="1" spans="1:13" ht="14.25" customHeight="1">
      <c r="A1" s="839" t="s">
        <v>72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13" ht="14.2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</row>
    <row r="3" spans="1:13" ht="14.25" customHeight="1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3" ht="14.25" customHeight="1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</row>
    <row r="5" spans="1:14" ht="14.25">
      <c r="A5" s="280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279"/>
    </row>
    <row r="6" spans="1:14" ht="14.25">
      <c r="A6" s="1008" t="s">
        <v>73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279"/>
    </row>
    <row r="7" spans="1:14" ht="14.25">
      <c r="A7" s="1008" t="s">
        <v>453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279"/>
    </row>
    <row r="8" spans="1:14" ht="14.25">
      <c r="A8" s="282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279"/>
    </row>
    <row r="11" spans="1:13" ht="14.25">
      <c r="A11" s="284" t="s">
        <v>74</v>
      </c>
      <c r="B11" s="1010">
        <f>'Resumo Financeiro'!$C$10</f>
        <v>0</v>
      </c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</row>
    <row r="13" spans="1:13" ht="14.25">
      <c r="A13" s="1050" t="s">
        <v>106</v>
      </c>
      <c r="B13" s="1050"/>
      <c r="C13" s="1050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</row>
    <row r="14" spans="1:13" ht="14.25">
      <c r="A14" s="1050"/>
      <c r="B14" s="1050"/>
      <c r="C14" s="1050"/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</row>
  </sheetData>
  <sheetProtection/>
  <mergeCells count="5">
    <mergeCell ref="A1:M4"/>
    <mergeCell ref="A6:M6"/>
    <mergeCell ref="A7:M7"/>
    <mergeCell ref="B11:M11"/>
    <mergeCell ref="A13:M14"/>
  </mergeCells>
  <printOptions/>
  <pageMargins left="0.511811024" right="0.511811024" top="0.787401575" bottom="0.787401575" header="0.31496062" footer="0.31496062"/>
  <pageSetup horizontalDpi="360" verticalDpi="36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0C6"/>
    <pageSetUpPr fitToPage="1"/>
  </sheetPr>
  <dimension ref="A1:I27"/>
  <sheetViews>
    <sheetView zoomScale="80" zoomScaleNormal="80" zoomScaleSheetLayoutView="80" workbookViewId="0" topLeftCell="A1">
      <selection activeCell="A15" sqref="A15:A16"/>
    </sheetView>
  </sheetViews>
  <sheetFormatPr defaultColWidth="9.140625" defaultRowHeight="15"/>
  <cols>
    <col min="1" max="1" width="22.28125" style="111" customWidth="1"/>
    <col min="2" max="2" width="18.8515625" style="109" customWidth="1"/>
    <col min="3" max="3" width="16.57421875" style="110" customWidth="1"/>
    <col min="4" max="4" width="16.8515625" style="111" customWidth="1"/>
    <col min="5" max="6" width="18.57421875" style="111" customWidth="1"/>
    <col min="7" max="7" width="17.7109375" style="111" customWidth="1"/>
    <col min="8" max="16384" width="9.140625" style="111" customWidth="1"/>
  </cols>
  <sheetData>
    <row r="1" spans="1:9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57"/>
      <c r="I1" s="57"/>
    </row>
    <row r="2" spans="1:9" s="4" customFormat="1" ht="12.75" customHeight="1">
      <c r="A2" s="703"/>
      <c r="B2" s="703"/>
      <c r="C2" s="703"/>
      <c r="D2" s="703"/>
      <c r="E2" s="703"/>
      <c r="F2" s="703"/>
      <c r="G2" s="703"/>
      <c r="H2" s="57"/>
      <c r="I2" s="57"/>
    </row>
    <row r="3" spans="1:9" s="4" customFormat="1" ht="12.75" customHeight="1">
      <c r="A3" s="703"/>
      <c r="B3" s="703"/>
      <c r="C3" s="703"/>
      <c r="D3" s="703"/>
      <c r="E3" s="703"/>
      <c r="F3" s="703"/>
      <c r="G3" s="703"/>
      <c r="H3" s="57"/>
      <c r="I3" s="57"/>
    </row>
    <row r="4" spans="1:9" s="4" customFormat="1" ht="12.75" customHeight="1" thickBot="1">
      <c r="A4" s="703"/>
      <c r="B4" s="703"/>
      <c r="C4" s="703"/>
      <c r="D4" s="703"/>
      <c r="E4" s="703"/>
      <c r="F4" s="703"/>
      <c r="G4" s="703"/>
      <c r="H4" s="57"/>
      <c r="I4" s="57"/>
    </row>
    <row r="5" spans="1:7" ht="12.75" customHeight="1">
      <c r="A5" s="164"/>
      <c r="B5" s="165"/>
      <c r="C5" s="166"/>
      <c r="D5" s="167"/>
      <c r="E5" s="167"/>
      <c r="F5" s="167"/>
      <c r="G5" s="168"/>
    </row>
    <row r="6" spans="1:7" ht="12.75" customHeight="1">
      <c r="A6" s="749" t="s">
        <v>73</v>
      </c>
      <c r="B6" s="750"/>
      <c r="C6" s="750"/>
      <c r="D6" s="750"/>
      <c r="E6" s="750"/>
      <c r="F6" s="750"/>
      <c r="G6" s="751"/>
    </row>
    <row r="7" spans="1:7" ht="12.75" customHeight="1">
      <c r="A7" s="749"/>
      <c r="B7" s="750"/>
      <c r="C7" s="750"/>
      <c r="D7" s="750"/>
      <c r="E7" s="750"/>
      <c r="F7" s="750"/>
      <c r="G7" s="751"/>
    </row>
    <row r="8" spans="1:7" ht="12.75" customHeight="1">
      <c r="A8" s="749" t="s">
        <v>23</v>
      </c>
      <c r="B8" s="750"/>
      <c r="C8" s="750"/>
      <c r="D8" s="750"/>
      <c r="E8" s="750"/>
      <c r="F8" s="750"/>
      <c r="G8" s="751"/>
    </row>
    <row r="9" spans="1:7" ht="12.75" customHeight="1" thickBot="1">
      <c r="A9" s="169"/>
      <c r="B9" s="170"/>
      <c r="C9" s="171"/>
      <c r="D9" s="172"/>
      <c r="E9" s="172"/>
      <c r="F9" s="172"/>
      <c r="G9" s="173"/>
    </row>
    <row r="10" spans="1:7" s="112" customFormat="1" ht="12.75" customHeight="1">
      <c r="A10" s="130"/>
      <c r="B10" s="755"/>
      <c r="C10" s="755"/>
      <c r="D10" s="755"/>
      <c r="E10" s="755"/>
      <c r="F10" s="755"/>
      <c r="G10" s="755"/>
    </row>
    <row r="11" spans="1:7" ht="21" customHeight="1">
      <c r="A11" s="131" t="s">
        <v>74</v>
      </c>
      <c r="B11" s="132">
        <f>'Resumo Financeiro'!$C$10</f>
        <v>0</v>
      </c>
      <c r="C11" s="133"/>
      <c r="D11" s="133"/>
      <c r="E11" s="133"/>
      <c r="F11" s="133"/>
      <c r="G11" s="206"/>
    </row>
    <row r="12" spans="1:7" s="112" customFormat="1" ht="12.75" customHeight="1">
      <c r="A12" s="113"/>
      <c r="B12" s="756"/>
      <c r="C12" s="756"/>
      <c r="D12" s="756"/>
      <c r="E12" s="756"/>
      <c r="F12" s="756"/>
      <c r="G12" s="756"/>
    </row>
    <row r="13" spans="2:5" ht="12.75">
      <c r="B13" s="3"/>
      <c r="C13" s="26"/>
      <c r="D13" s="3"/>
      <c r="E13" s="3"/>
    </row>
    <row r="14" ht="12.75">
      <c r="F14" s="208"/>
    </row>
    <row r="15" spans="1:7" ht="19.5" customHeight="1">
      <c r="A15" s="753" t="s">
        <v>78</v>
      </c>
      <c r="B15" s="752" t="s">
        <v>75</v>
      </c>
      <c r="C15" s="752" t="s">
        <v>125</v>
      </c>
      <c r="D15" s="752" t="s">
        <v>40</v>
      </c>
      <c r="E15" s="752" t="s">
        <v>41</v>
      </c>
      <c r="F15" s="757" t="s">
        <v>76</v>
      </c>
      <c r="G15" s="757" t="s">
        <v>77</v>
      </c>
    </row>
    <row r="16" spans="1:7" ht="37.5" customHeight="1">
      <c r="A16" s="754"/>
      <c r="B16" s="752"/>
      <c r="C16" s="752"/>
      <c r="D16" s="752"/>
      <c r="E16" s="752"/>
      <c r="F16" s="757"/>
      <c r="G16" s="757"/>
    </row>
    <row r="17" spans="1:7" ht="17.25" customHeight="1">
      <c r="A17" s="523" t="s">
        <v>296</v>
      </c>
      <c r="B17" s="446"/>
      <c r="C17" s="446"/>
      <c r="D17" s="220">
        <f>IF(F17="","",F17/C17)</f>
      </c>
      <c r="E17" s="220">
        <f>IF(F17="","",F17/G17)</f>
      </c>
      <c r="F17" s="139"/>
      <c r="G17" s="139">
        <f>IF(B17="","",B17*'Material-Geração'!C25*'Material-Geração'!D25)</f>
      </c>
    </row>
    <row r="18" spans="1:7" ht="17.25" customHeight="1">
      <c r="A18" s="523" t="s">
        <v>296</v>
      </c>
      <c r="B18" s="446"/>
      <c r="C18" s="446"/>
      <c r="D18" s="220">
        <f>IF(F18="","",F18/C18)</f>
      </c>
      <c r="E18" s="220">
        <f>IF(F18="","",F18/G18)</f>
      </c>
      <c r="F18" s="139"/>
      <c r="G18" s="139">
        <f>IF(B18="","",B18*'Material-Geração'!C26*'Material-Geração'!D26)</f>
      </c>
    </row>
    <row r="19" spans="1:7" ht="17.25" customHeight="1">
      <c r="A19" s="523" t="s">
        <v>296</v>
      </c>
      <c r="B19" s="137"/>
      <c r="C19" s="138"/>
      <c r="D19" s="220">
        <f aca="true" t="shared" si="0" ref="D19:D24">IF(F19="","",F19/C19)</f>
      </c>
      <c r="E19" s="220">
        <f aca="true" t="shared" si="1" ref="E19:E24">IF(F19="","",F19/G19)</f>
      </c>
      <c r="F19" s="139"/>
      <c r="G19" s="139">
        <f>IF(B19="","",B19*'Material-Geração'!C27*'Material-Geração'!D27)</f>
      </c>
    </row>
    <row r="20" spans="1:7" ht="17.25" customHeight="1">
      <c r="A20" s="523" t="s">
        <v>297</v>
      </c>
      <c r="B20" s="137"/>
      <c r="C20" s="138"/>
      <c r="D20" s="220">
        <f t="shared" si="0"/>
      </c>
      <c r="E20" s="220">
        <f t="shared" si="1"/>
      </c>
      <c r="F20" s="139"/>
      <c r="G20" s="139">
        <f>IF(B20="","",B20*'Material-Geração'!C28*'Material-Geração'!D28)</f>
      </c>
    </row>
    <row r="21" spans="1:7" ht="17.25" customHeight="1">
      <c r="A21" s="523" t="s">
        <v>297</v>
      </c>
      <c r="B21" s="137"/>
      <c r="C21" s="138"/>
      <c r="D21" s="220">
        <f t="shared" si="0"/>
      </c>
      <c r="E21" s="220">
        <f t="shared" si="1"/>
      </c>
      <c r="F21" s="139"/>
      <c r="G21" s="139">
        <f>IF(B21="","",B21*'Material-Geração'!C29*'Material-Geração'!D29)</f>
      </c>
    </row>
    <row r="22" spans="1:7" ht="17.25" customHeight="1">
      <c r="A22" s="523" t="s">
        <v>297</v>
      </c>
      <c r="B22" s="137"/>
      <c r="C22" s="138"/>
      <c r="D22" s="220">
        <f t="shared" si="0"/>
      </c>
      <c r="E22" s="220">
        <f t="shared" si="1"/>
      </c>
      <c r="F22" s="139"/>
      <c r="G22" s="139">
        <f>IF(B22="","",B22*'Material-Geração'!C30*'Material-Geração'!D30)</f>
      </c>
    </row>
    <row r="23" spans="1:7" ht="17.25" customHeight="1">
      <c r="A23" s="136"/>
      <c r="B23" s="137"/>
      <c r="C23" s="138"/>
      <c r="D23" s="220">
        <f t="shared" si="0"/>
      </c>
      <c r="E23" s="220">
        <f t="shared" si="1"/>
      </c>
      <c r="F23" s="139" t="s">
        <v>293</v>
      </c>
      <c r="G23" s="139">
        <f>IF(B23="","",B23*'Material-Geração'!C31*'Material-Geração'!D31)</f>
      </c>
    </row>
    <row r="24" spans="1:7" ht="17.25" customHeight="1">
      <c r="A24" s="136"/>
      <c r="B24" s="137"/>
      <c r="C24" s="138"/>
      <c r="D24" s="220">
        <f t="shared" si="0"/>
      </c>
      <c r="E24" s="220">
        <f t="shared" si="1"/>
      </c>
      <c r="F24" s="139" t="s">
        <v>293</v>
      </c>
      <c r="G24" s="139">
        <f>IF(B24="","",B24*'Material-Geração'!C32*'Material-Geração'!D32)</f>
      </c>
    </row>
    <row r="25" spans="1:7" ht="16.5" customHeight="1">
      <c r="A25" s="319" t="s">
        <v>3</v>
      </c>
      <c r="B25" s="236">
        <f>IF(SUM(B17:B24)=0,"",SUM(B17:B24))</f>
      </c>
      <c r="C25" s="236">
        <f>IF(SUM(C17:C24)=0,"",SUM(C17:C24))</f>
      </c>
      <c r="D25" s="475">
        <f>IF(C25="","",F25/C25)</f>
      </c>
      <c r="E25" s="475">
        <f>IF(C25="","",F25/G25)</f>
      </c>
      <c r="F25" s="524">
        <f>IF(C25="","",SUM(F17:F24))</f>
      </c>
      <c r="G25" s="524">
        <f>IF(C25="","",SUM(G17:G24))</f>
      </c>
    </row>
    <row r="26" spans="2:7" ht="21" customHeight="1">
      <c r="B26" s="25"/>
      <c r="D26" s="114"/>
      <c r="G26" s="115"/>
    </row>
    <row r="27" spans="1:3" ht="17.25" customHeight="1">
      <c r="A27" s="69"/>
      <c r="B27" s="69"/>
      <c r="C27" s="70"/>
    </row>
  </sheetData>
  <sheetProtection/>
  <mergeCells count="13">
    <mergeCell ref="F15:F16"/>
    <mergeCell ref="C15:C16"/>
    <mergeCell ref="E15:E16"/>
    <mergeCell ref="A1:G4"/>
    <mergeCell ref="A8:G8"/>
    <mergeCell ref="A7:G7"/>
    <mergeCell ref="A6:G6"/>
    <mergeCell ref="D15:D16"/>
    <mergeCell ref="B15:B16"/>
    <mergeCell ref="A15:A16"/>
    <mergeCell ref="B10:G10"/>
    <mergeCell ref="B12:G12"/>
    <mergeCell ref="G15:G16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0C6"/>
    <pageSetUpPr fitToPage="1"/>
  </sheetPr>
  <dimension ref="A1:N98"/>
  <sheetViews>
    <sheetView zoomScale="80" zoomScaleNormal="80" zoomScaleSheetLayoutView="80" zoomScalePageLayoutView="0" workbookViewId="0" topLeftCell="A1">
      <selection activeCell="C24" sqref="C24"/>
    </sheetView>
  </sheetViews>
  <sheetFormatPr defaultColWidth="9.140625" defaultRowHeight="15"/>
  <cols>
    <col min="1" max="1" width="4.421875" style="149" customWidth="1"/>
    <col min="2" max="2" width="24.140625" style="149" customWidth="1"/>
    <col min="3" max="3" width="25.7109375" style="149" bestFit="1" customWidth="1"/>
    <col min="4" max="13" width="17.57421875" style="149" customWidth="1"/>
    <col min="14" max="16384" width="9.140625" style="149" customWidth="1"/>
  </cols>
  <sheetData>
    <row r="1" spans="1:13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</row>
    <row r="2" spans="1:13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</row>
    <row r="3" spans="1:13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1:13" s="4" customFormat="1" ht="12.75" customHeight="1" thickBot="1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3" s="18" customFormat="1" ht="12.75" customHeight="1">
      <c r="A5" s="782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13" s="18" customFormat="1" ht="12.75" customHeight="1">
      <c r="A6" s="778" t="s">
        <v>73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</row>
    <row r="7" spans="1:13" s="18" customFormat="1" ht="12.75" customHeight="1">
      <c r="A7" s="778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</row>
    <row r="8" spans="1:13" s="18" customFormat="1" ht="19.5" customHeight="1">
      <c r="A8" s="778" t="s">
        <v>99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</row>
    <row r="9" spans="1:13" s="18" customFormat="1" ht="12.75" customHeight="1" thickBot="1">
      <c r="A9" s="780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</row>
    <row r="10" spans="1:13" s="18" customFormat="1" ht="12.75" customHeight="1">
      <c r="A10" s="785"/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</row>
    <row r="11" spans="1:13" s="19" customFormat="1" ht="18" customHeight="1">
      <c r="A11" s="772" t="s">
        <v>74</v>
      </c>
      <c r="B11" s="786"/>
      <c r="C11" s="772">
        <f>'Resumo Financeiro'!$C$10</f>
        <v>0</v>
      </c>
      <c r="D11" s="773"/>
      <c r="E11" s="773"/>
      <c r="F11" s="773"/>
      <c r="G11" s="773"/>
      <c r="H11" s="773"/>
      <c r="I11" s="773"/>
      <c r="J11" s="773"/>
      <c r="K11" s="773"/>
      <c r="L11" s="773"/>
      <c r="M11" s="773"/>
    </row>
    <row r="12" ht="14.25" thickBot="1"/>
    <row r="13" spans="2:13" ht="16.5" customHeight="1">
      <c r="B13" s="774" t="s">
        <v>131</v>
      </c>
      <c r="C13" s="769" t="s">
        <v>61</v>
      </c>
      <c r="D13" s="769"/>
      <c r="E13" s="769"/>
      <c r="F13" s="769"/>
      <c r="G13" s="777" t="s">
        <v>79</v>
      </c>
      <c r="I13" s="150"/>
      <c r="J13" s="150"/>
      <c r="K13" s="150"/>
      <c r="L13" s="150"/>
      <c r="M13" s="150"/>
    </row>
    <row r="14" spans="2:13" ht="28.5" customHeight="1">
      <c r="B14" s="775"/>
      <c r="C14" s="38" t="s">
        <v>80</v>
      </c>
      <c r="D14" s="38" t="s">
        <v>81</v>
      </c>
      <c r="E14" s="38" t="s">
        <v>82</v>
      </c>
      <c r="F14" s="38" t="s">
        <v>132</v>
      </c>
      <c r="G14" s="776"/>
      <c r="I14" s="150"/>
      <c r="J14" s="150"/>
      <c r="K14" s="150"/>
      <c r="L14" s="150"/>
      <c r="M14" s="150"/>
    </row>
    <row r="15" spans="2:13" ht="16.5" customHeight="1">
      <c r="B15" s="161" t="s">
        <v>87</v>
      </c>
      <c r="C15" s="209">
        <f>IF(I32&lt;&gt;"",I32,"")</f>
        <v>0</v>
      </c>
      <c r="D15" s="209">
        <f>IF(J32&lt;&gt;"",J32,"")</f>
        <v>0</v>
      </c>
      <c r="E15" s="209">
        <f>IF(K32&lt;&gt;"",K32,"")</f>
        <v>0</v>
      </c>
      <c r="F15" s="209">
        <f>IF(L32&lt;&gt;"",L32,"")</f>
        <v>0</v>
      </c>
      <c r="G15" s="210">
        <f>IF(M32&lt;&gt;"",M32,"")</f>
        <v>0</v>
      </c>
      <c r="I15" s="150"/>
      <c r="J15" s="150"/>
      <c r="K15" s="150"/>
      <c r="L15" s="150"/>
      <c r="M15" s="150"/>
    </row>
    <row r="16" spans="2:13" ht="16.5" customHeight="1">
      <c r="B16" s="161" t="s">
        <v>84</v>
      </c>
      <c r="C16" s="209">
        <f>IF(I42&lt;&gt;"",I42,"")</f>
        <v>0</v>
      </c>
      <c r="D16" s="209">
        <f>IF(J42&lt;&gt;"",J42,"")</f>
        <v>0</v>
      </c>
      <c r="E16" s="209">
        <f>IF(K42&lt;&gt;"",K42,"")</f>
        <v>0</v>
      </c>
      <c r="F16" s="209">
        <f>IF(L42&lt;&gt;"",L42,"")</f>
        <v>0</v>
      </c>
      <c r="G16" s="210">
        <f>IF(M42&lt;&gt;"",M42,"")</f>
        <v>0</v>
      </c>
      <c r="I16" s="150"/>
      <c r="J16" s="150"/>
      <c r="K16" s="150"/>
      <c r="L16" s="150"/>
      <c r="M16" s="150"/>
    </row>
    <row r="17" spans="2:13" ht="16.5" customHeight="1">
      <c r="B17" s="161" t="s">
        <v>2</v>
      </c>
      <c r="C17" s="209">
        <f>IF(I49&lt;&gt;"",I49,"")</f>
        <v>0</v>
      </c>
      <c r="D17" s="209">
        <f>IF(J49&lt;&gt;"",J49,"")</f>
        <v>0</v>
      </c>
      <c r="E17" s="209">
        <f>IF(K49&lt;&gt;"",K49,"")</f>
        <v>0</v>
      </c>
      <c r="F17" s="209">
        <f>IF(L49&lt;&gt;"",L49,"")</f>
        <v>0</v>
      </c>
      <c r="G17" s="210">
        <f>IF(M49&lt;&gt;"",M49,"")</f>
        <v>0</v>
      </c>
      <c r="I17" s="150"/>
      <c r="J17" s="150"/>
      <c r="K17" s="150"/>
      <c r="L17" s="150"/>
      <c r="M17" s="150"/>
    </row>
    <row r="18" spans="2:13" ht="16.5" customHeight="1">
      <c r="B18" s="161" t="s">
        <v>85</v>
      </c>
      <c r="C18" s="209">
        <f>IF(I57&lt;&gt;"",I57,"")</f>
      </c>
      <c r="D18" s="209">
        <f>IF(J57&lt;&gt;"",J57,"")</f>
      </c>
      <c r="E18" s="209">
        <f>IF(K57&lt;&gt;"",K57,"")</f>
      </c>
      <c r="F18" s="209">
        <f>IF(L57&lt;&gt;"",L57,"")</f>
      </c>
      <c r="G18" s="210">
        <f>IF(M57&lt;&gt;"",M57,"")</f>
      </c>
      <c r="I18" s="150"/>
      <c r="J18" s="150"/>
      <c r="K18" s="150"/>
      <c r="L18" s="150"/>
      <c r="M18" s="150"/>
    </row>
    <row r="19" spans="2:13" s="183" customFormat="1" ht="16.5" customHeight="1" thickBot="1">
      <c r="B19" s="144" t="s">
        <v>86</v>
      </c>
      <c r="C19" s="145">
        <f>SUM(C15:C18)</f>
        <v>0</v>
      </c>
      <c r="D19" s="145">
        <f>SUM(D15:D18)</f>
        <v>0</v>
      </c>
      <c r="E19" s="145">
        <f>SUM(E15:E18)</f>
        <v>0</v>
      </c>
      <c r="F19" s="145">
        <f>SUM(F15:F18)</f>
        <v>0</v>
      </c>
      <c r="G19" s="146">
        <f>SUM(G15:G18)</f>
        <v>0</v>
      </c>
      <c r="I19" s="298"/>
      <c r="J19" s="298"/>
      <c r="K19" s="298"/>
      <c r="L19" s="298"/>
      <c r="M19" s="298"/>
    </row>
    <row r="20" ht="16.5" customHeight="1"/>
    <row r="21" spans="2:13" s="108" customFormat="1" ht="16.5" customHeight="1">
      <c r="B21" s="760" t="s">
        <v>133</v>
      </c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2"/>
    </row>
    <row r="22" spans="2:13" s="108" customFormat="1" ht="31.5" customHeight="1">
      <c r="B22" s="770" t="s">
        <v>219</v>
      </c>
      <c r="C22" s="764" t="s">
        <v>220</v>
      </c>
      <c r="D22" s="766" t="s">
        <v>252</v>
      </c>
      <c r="E22" s="767"/>
      <c r="F22" s="767"/>
      <c r="G22" s="767"/>
      <c r="H22" s="768"/>
      <c r="I22" s="765" t="s">
        <v>253</v>
      </c>
      <c r="J22" s="765"/>
      <c r="K22" s="765"/>
      <c r="L22" s="765"/>
      <c r="M22" s="776" t="s">
        <v>79</v>
      </c>
    </row>
    <row r="23" spans="2:13" s="108" customFormat="1" ht="39">
      <c r="B23" s="771"/>
      <c r="C23" s="784"/>
      <c r="D23" s="6" t="s">
        <v>248</v>
      </c>
      <c r="E23" s="6" t="s">
        <v>256</v>
      </c>
      <c r="F23" s="6" t="s">
        <v>247</v>
      </c>
      <c r="G23" s="38" t="s">
        <v>250</v>
      </c>
      <c r="H23" s="38" t="s">
        <v>3</v>
      </c>
      <c r="I23" s="38" t="s">
        <v>248</v>
      </c>
      <c r="J23" s="38" t="s">
        <v>249</v>
      </c>
      <c r="K23" s="38" t="s">
        <v>251</v>
      </c>
      <c r="L23" s="38" t="s">
        <v>250</v>
      </c>
      <c r="M23" s="776"/>
    </row>
    <row r="24" spans="2:14" s="108" customFormat="1" ht="16.5" customHeight="1">
      <c r="B24" s="221" t="str">
        <f>IF('Resumo do Programa'!A17&lt;&gt;"",'Resumo do Programa'!A17,"")</f>
        <v>SIGFI XX</v>
      </c>
      <c r="C24" s="222">
        <f>'Resumo do Programa'!B17</f>
        <v>0</v>
      </c>
      <c r="D24" s="299"/>
      <c r="E24" s="299"/>
      <c r="F24" s="299"/>
      <c r="G24" s="299"/>
      <c r="H24" s="223">
        <f aca="true" t="shared" si="0" ref="H24:H31">SUM(D24:G24)</f>
        <v>0</v>
      </c>
      <c r="I24" s="224">
        <f>D24*$C24</f>
        <v>0</v>
      </c>
      <c r="J24" s="224">
        <f>E24*$C24</f>
        <v>0</v>
      </c>
      <c r="K24" s="224">
        <f>F24*$C24</f>
        <v>0</v>
      </c>
      <c r="L24" s="224">
        <f>G24*$C24</f>
        <v>0</v>
      </c>
      <c r="M24" s="225">
        <f>SUM(I24:L24)</f>
        <v>0</v>
      </c>
      <c r="N24" s="422"/>
    </row>
    <row r="25" spans="2:14" s="108" customFormat="1" ht="16.5" customHeight="1">
      <c r="B25" s="221" t="str">
        <f>IF('Resumo do Programa'!A18&lt;&gt;"",'Resumo do Programa'!A18,"")</f>
        <v>SIGFI XX</v>
      </c>
      <c r="C25" s="222">
        <f>'Resumo do Programa'!B18</f>
        <v>0</v>
      </c>
      <c r="D25" s="299"/>
      <c r="E25" s="299"/>
      <c r="F25" s="299"/>
      <c r="G25" s="299"/>
      <c r="H25" s="226">
        <f t="shared" si="0"/>
        <v>0</v>
      </c>
      <c r="I25" s="224">
        <f aca="true" t="shared" si="1" ref="I25:I31">D25*$C25</f>
        <v>0</v>
      </c>
      <c r="J25" s="224">
        <f aca="true" t="shared" si="2" ref="J25:J30">E25*$C25</f>
        <v>0</v>
      </c>
      <c r="K25" s="224">
        <f aca="true" t="shared" si="3" ref="K25:K30">F25*$C25</f>
        <v>0</v>
      </c>
      <c r="L25" s="224">
        <f aca="true" t="shared" si="4" ref="L25:L30">G25*$C25</f>
        <v>0</v>
      </c>
      <c r="M25" s="225">
        <f aca="true" t="shared" si="5" ref="M25:M31">SUM(I25:L25)</f>
        <v>0</v>
      </c>
      <c r="N25" s="422"/>
    </row>
    <row r="26" spans="2:14" s="108" customFormat="1" ht="16.5" customHeight="1">
      <c r="B26" s="221" t="str">
        <f>IF('Resumo do Programa'!A19&lt;&gt;"",'Resumo do Programa'!A19,"")</f>
        <v>SIGFI XX</v>
      </c>
      <c r="C26" s="222">
        <f>'Resumo do Programa'!B19</f>
        <v>0</v>
      </c>
      <c r="D26" s="299"/>
      <c r="E26" s="299"/>
      <c r="F26" s="299"/>
      <c r="G26" s="299"/>
      <c r="H26" s="226">
        <f t="shared" si="0"/>
        <v>0</v>
      </c>
      <c r="I26" s="224">
        <f t="shared" si="1"/>
        <v>0</v>
      </c>
      <c r="J26" s="224">
        <f t="shared" si="2"/>
        <v>0</v>
      </c>
      <c r="K26" s="224">
        <f t="shared" si="3"/>
        <v>0</v>
      </c>
      <c r="L26" s="224">
        <f t="shared" si="4"/>
        <v>0</v>
      </c>
      <c r="M26" s="225">
        <f t="shared" si="5"/>
        <v>0</v>
      </c>
      <c r="N26" s="422"/>
    </row>
    <row r="27" spans="2:14" s="108" customFormat="1" ht="16.5" customHeight="1">
      <c r="B27" s="221" t="str">
        <f>IF('Resumo do Programa'!A20&lt;&gt;"",'Resumo do Programa'!A20,"")</f>
        <v>MIGDI  XXXX</v>
      </c>
      <c r="C27" s="222">
        <f>'Resumo do Programa'!B20</f>
        <v>0</v>
      </c>
      <c r="D27" s="299"/>
      <c r="E27" s="299"/>
      <c r="F27" s="299"/>
      <c r="G27" s="299"/>
      <c r="H27" s="226">
        <f t="shared" si="0"/>
        <v>0</v>
      </c>
      <c r="I27" s="224">
        <f t="shared" si="1"/>
        <v>0</v>
      </c>
      <c r="J27" s="224">
        <f t="shared" si="2"/>
        <v>0</v>
      </c>
      <c r="K27" s="224">
        <f t="shared" si="3"/>
        <v>0</v>
      </c>
      <c r="L27" s="224">
        <f t="shared" si="4"/>
        <v>0</v>
      </c>
      <c r="M27" s="225">
        <f t="shared" si="5"/>
        <v>0</v>
      </c>
      <c r="N27" s="422"/>
    </row>
    <row r="28" spans="2:14" s="108" customFormat="1" ht="16.5" customHeight="1">
      <c r="B28" s="221" t="str">
        <f>IF('Resumo do Programa'!A21&lt;&gt;"",'Resumo do Programa'!A21,"")</f>
        <v>MIGDI  XXXX</v>
      </c>
      <c r="C28" s="222">
        <f>'Resumo do Programa'!B21</f>
        <v>0</v>
      </c>
      <c r="D28" s="299"/>
      <c r="E28" s="299"/>
      <c r="F28" s="299"/>
      <c r="G28" s="299"/>
      <c r="H28" s="226">
        <f t="shared" si="0"/>
        <v>0</v>
      </c>
      <c r="I28" s="224">
        <f t="shared" si="1"/>
        <v>0</v>
      </c>
      <c r="J28" s="224">
        <f t="shared" si="2"/>
        <v>0</v>
      </c>
      <c r="K28" s="224">
        <f t="shared" si="3"/>
        <v>0</v>
      </c>
      <c r="L28" s="224">
        <f t="shared" si="4"/>
        <v>0</v>
      </c>
      <c r="M28" s="225">
        <f t="shared" si="5"/>
        <v>0</v>
      </c>
      <c r="N28" s="422"/>
    </row>
    <row r="29" spans="2:14" s="108" customFormat="1" ht="16.5" customHeight="1">
      <c r="B29" s="221" t="str">
        <f>IF('Resumo do Programa'!A22&lt;&gt;"",'Resumo do Programa'!A22,"")</f>
        <v>MIGDI  XXXX</v>
      </c>
      <c r="C29" s="222">
        <f>'Resumo do Programa'!B22</f>
        <v>0</v>
      </c>
      <c r="D29" s="299"/>
      <c r="E29" s="299"/>
      <c r="F29" s="299"/>
      <c r="G29" s="299"/>
      <c r="H29" s="226">
        <f t="shared" si="0"/>
        <v>0</v>
      </c>
      <c r="I29" s="224">
        <f t="shared" si="1"/>
        <v>0</v>
      </c>
      <c r="J29" s="224">
        <f t="shared" si="2"/>
        <v>0</v>
      </c>
      <c r="K29" s="224">
        <f t="shared" si="3"/>
        <v>0</v>
      </c>
      <c r="L29" s="224">
        <f t="shared" si="4"/>
        <v>0</v>
      </c>
      <c r="M29" s="225">
        <f t="shared" si="5"/>
        <v>0</v>
      </c>
      <c r="N29" s="422"/>
    </row>
    <row r="30" spans="2:14" s="108" customFormat="1" ht="16.5" customHeight="1">
      <c r="B30" s="221">
        <f>IF('Resumo do Programa'!A23&lt;&gt;"",'Resumo do Programa'!A23,"")</f>
      </c>
      <c r="C30" s="222">
        <f>'Resumo do Programa'!B23</f>
        <v>0</v>
      </c>
      <c r="D30" s="299"/>
      <c r="E30" s="299"/>
      <c r="F30" s="299"/>
      <c r="G30" s="299"/>
      <c r="H30" s="226">
        <f t="shared" si="0"/>
        <v>0</v>
      </c>
      <c r="I30" s="224">
        <f t="shared" si="1"/>
        <v>0</v>
      </c>
      <c r="J30" s="224">
        <f t="shared" si="2"/>
        <v>0</v>
      </c>
      <c r="K30" s="224">
        <f t="shared" si="3"/>
        <v>0</v>
      </c>
      <c r="L30" s="224">
        <f t="shared" si="4"/>
        <v>0</v>
      </c>
      <c r="M30" s="225">
        <f t="shared" si="5"/>
        <v>0</v>
      </c>
      <c r="N30" s="422"/>
    </row>
    <row r="31" spans="2:14" s="108" customFormat="1" ht="16.5" customHeight="1" thickBot="1">
      <c r="B31" s="227">
        <f>IF('Resumo do Programa'!A24&lt;&gt;"",'Resumo do Programa'!A24,"")</f>
      </c>
      <c r="C31" s="228">
        <f>'Resumo do Programa'!B24</f>
        <v>0</v>
      </c>
      <c r="D31" s="300"/>
      <c r="E31" s="300"/>
      <c r="F31" s="300"/>
      <c r="G31" s="300"/>
      <c r="H31" s="229">
        <f t="shared" si="0"/>
        <v>0</v>
      </c>
      <c r="I31" s="230">
        <f t="shared" si="1"/>
        <v>0</v>
      </c>
      <c r="J31" s="230">
        <f>E31*$C31</f>
        <v>0</v>
      </c>
      <c r="K31" s="230">
        <f>F31*$C31</f>
        <v>0</v>
      </c>
      <c r="L31" s="230">
        <f>G31*$C31</f>
        <v>0</v>
      </c>
      <c r="M31" s="231">
        <f t="shared" si="5"/>
        <v>0</v>
      </c>
      <c r="N31" s="422"/>
    </row>
    <row r="32" spans="8:13" s="108" customFormat="1" ht="16.5" customHeight="1" thickBot="1">
      <c r="H32" s="147" t="s">
        <v>3</v>
      </c>
      <c r="I32" s="148">
        <f>SUM(I24:I31)</f>
        <v>0</v>
      </c>
      <c r="J32" s="148">
        <f>SUM(J24:J31)</f>
        <v>0</v>
      </c>
      <c r="K32" s="148">
        <f>SUM(K24:K31)</f>
        <v>0</v>
      </c>
      <c r="L32" s="148">
        <f>SUM(L24:L31)</f>
        <v>0</v>
      </c>
      <c r="M32" s="148">
        <f>SUM(M24:M31)</f>
        <v>0</v>
      </c>
    </row>
    <row r="33" s="108" customFormat="1" ht="16.5" customHeight="1"/>
    <row r="34" spans="2:13" s="108" customFormat="1" ht="16.5" customHeight="1">
      <c r="B34" s="760" t="s">
        <v>138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2"/>
    </row>
    <row r="35" spans="2:13" s="108" customFormat="1" ht="29.25" customHeight="1">
      <c r="B35" s="763" t="s">
        <v>84</v>
      </c>
      <c r="C35" s="758" t="s">
        <v>166</v>
      </c>
      <c r="D35" s="766" t="s">
        <v>254</v>
      </c>
      <c r="E35" s="767"/>
      <c r="F35" s="767"/>
      <c r="G35" s="767"/>
      <c r="H35" s="768"/>
      <c r="I35" s="765" t="s">
        <v>253</v>
      </c>
      <c r="J35" s="765"/>
      <c r="K35" s="765"/>
      <c r="L35" s="765"/>
      <c r="M35" s="765" t="s">
        <v>79</v>
      </c>
    </row>
    <row r="36" spans="2:13" s="108" customFormat="1" ht="25.5">
      <c r="B36" s="764"/>
      <c r="C36" s="759"/>
      <c r="D36" s="6" t="s">
        <v>248</v>
      </c>
      <c r="E36" s="6" t="s">
        <v>258</v>
      </c>
      <c r="F36" s="6" t="s">
        <v>247</v>
      </c>
      <c r="G36" s="38" t="s">
        <v>250</v>
      </c>
      <c r="H36" s="38" t="s">
        <v>3</v>
      </c>
      <c r="I36" s="38" t="s">
        <v>248</v>
      </c>
      <c r="J36" s="38" t="s">
        <v>249</v>
      </c>
      <c r="K36" s="38" t="s">
        <v>251</v>
      </c>
      <c r="L36" s="38" t="s">
        <v>250</v>
      </c>
      <c r="M36" s="765"/>
    </row>
    <row r="37" spans="2:13" s="108" customFormat="1" ht="16.5" customHeight="1">
      <c r="B37" s="162"/>
      <c r="C37" s="154"/>
      <c r="D37" s="139"/>
      <c r="E37" s="139"/>
      <c r="F37" s="139"/>
      <c r="G37" s="139"/>
      <c r="H37" s="220">
        <f>SUM(D37:G37)</f>
        <v>0</v>
      </c>
      <c r="I37" s="234">
        <f>D37*$C37</f>
        <v>0</v>
      </c>
      <c r="J37" s="234">
        <f aca="true" t="shared" si="6" ref="J37:M40">E37*$C37</f>
        <v>0</v>
      </c>
      <c r="K37" s="234">
        <f t="shared" si="6"/>
        <v>0</v>
      </c>
      <c r="L37" s="234">
        <f t="shared" si="6"/>
        <v>0</v>
      </c>
      <c r="M37" s="234">
        <f t="shared" si="6"/>
        <v>0</v>
      </c>
    </row>
    <row r="38" spans="2:13" s="108" customFormat="1" ht="16.5" customHeight="1">
      <c r="B38" s="162"/>
      <c r="C38" s="154"/>
      <c r="D38" s="139"/>
      <c r="E38" s="139"/>
      <c r="F38" s="139"/>
      <c r="G38" s="139"/>
      <c r="H38" s="220">
        <f>SUM(D38:G38)</f>
        <v>0</v>
      </c>
      <c r="I38" s="234">
        <f>D38*$C38</f>
        <v>0</v>
      </c>
      <c r="J38" s="234">
        <f t="shared" si="6"/>
        <v>0</v>
      </c>
      <c r="K38" s="234">
        <f t="shared" si="6"/>
        <v>0</v>
      </c>
      <c r="L38" s="234">
        <f t="shared" si="6"/>
        <v>0</v>
      </c>
      <c r="M38" s="234">
        <f t="shared" si="6"/>
        <v>0</v>
      </c>
    </row>
    <row r="39" spans="2:13" s="108" customFormat="1" ht="16.5" customHeight="1">
      <c r="B39" s="162"/>
      <c r="C39" s="154"/>
      <c r="D39" s="139"/>
      <c r="E39" s="139"/>
      <c r="F39" s="139"/>
      <c r="G39" s="139"/>
      <c r="H39" s="220">
        <f>SUM(D39:G39)</f>
        <v>0</v>
      </c>
      <c r="I39" s="234">
        <f>D39*$C39</f>
        <v>0</v>
      </c>
      <c r="J39" s="234">
        <f t="shared" si="6"/>
        <v>0</v>
      </c>
      <c r="K39" s="234">
        <f t="shared" si="6"/>
        <v>0</v>
      </c>
      <c r="L39" s="234">
        <f t="shared" si="6"/>
        <v>0</v>
      </c>
      <c r="M39" s="234">
        <f t="shared" si="6"/>
        <v>0</v>
      </c>
    </row>
    <row r="40" spans="2:13" s="108" customFormat="1" ht="16.5" customHeight="1">
      <c r="B40" s="162"/>
      <c r="C40" s="154"/>
      <c r="D40" s="139"/>
      <c r="E40" s="139"/>
      <c r="F40" s="139"/>
      <c r="G40" s="139"/>
      <c r="H40" s="220">
        <f>SUM(D40:G40)</f>
        <v>0</v>
      </c>
      <c r="I40" s="234">
        <f>D40*$C40</f>
        <v>0</v>
      </c>
      <c r="J40" s="234">
        <f t="shared" si="6"/>
        <v>0</v>
      </c>
      <c r="K40" s="234">
        <f t="shared" si="6"/>
        <v>0</v>
      </c>
      <c r="L40" s="234">
        <f t="shared" si="6"/>
        <v>0</v>
      </c>
      <c r="M40" s="234">
        <f t="shared" si="6"/>
        <v>0</v>
      </c>
    </row>
    <row r="41" spans="2:13" s="108" customFormat="1" ht="16.5" customHeight="1" thickBot="1">
      <c r="B41" s="162"/>
      <c r="C41" s="154"/>
      <c r="D41" s="139"/>
      <c r="E41" s="139"/>
      <c r="F41" s="139"/>
      <c r="G41" s="139"/>
      <c r="H41" s="220">
        <f>SUM(D41:G41)</f>
        <v>0</v>
      </c>
      <c r="I41" s="234">
        <f>D41*$C41</f>
        <v>0</v>
      </c>
      <c r="J41" s="234">
        <f>E41*$C41</f>
        <v>0</v>
      </c>
      <c r="K41" s="234">
        <f>F41*$C41</f>
        <v>0</v>
      </c>
      <c r="L41" s="234">
        <f>G41*$C41</f>
        <v>0</v>
      </c>
      <c r="M41" s="234">
        <f>H41*$C41</f>
        <v>0</v>
      </c>
    </row>
    <row r="42" spans="8:13" s="108" customFormat="1" ht="16.5" customHeight="1" thickBot="1">
      <c r="H42" s="48" t="s">
        <v>3</v>
      </c>
      <c r="I42" s="49">
        <f>SUM(I37:I41)</f>
        <v>0</v>
      </c>
      <c r="J42" s="49">
        <f>SUM(J37:J41)</f>
        <v>0</v>
      </c>
      <c r="K42" s="49">
        <f>SUM(K37:K41)</f>
        <v>0</v>
      </c>
      <c r="L42" s="49">
        <f>SUM(L37:L41)</f>
        <v>0</v>
      </c>
      <c r="M42" s="49">
        <f>SUM(M37:M41)</f>
        <v>0</v>
      </c>
    </row>
    <row r="43" spans="9:13" s="108" customFormat="1" ht="12">
      <c r="I43" s="155"/>
      <c r="J43" s="155"/>
      <c r="K43" s="155"/>
      <c r="L43" s="155"/>
      <c r="M43" s="155"/>
    </row>
    <row r="44" spans="2:13" s="108" customFormat="1" ht="16.5" customHeight="1">
      <c r="B44" s="760" t="s">
        <v>139</v>
      </c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2"/>
    </row>
    <row r="45" spans="2:13" s="108" customFormat="1" ht="26.25" customHeight="1">
      <c r="B45" s="763" t="s">
        <v>134</v>
      </c>
      <c r="C45" s="758" t="s">
        <v>150</v>
      </c>
      <c r="D45" s="766" t="s">
        <v>255</v>
      </c>
      <c r="E45" s="767"/>
      <c r="F45" s="767"/>
      <c r="G45" s="767"/>
      <c r="H45" s="768"/>
      <c r="I45" s="765" t="s">
        <v>253</v>
      </c>
      <c r="J45" s="765"/>
      <c r="K45" s="765"/>
      <c r="L45" s="765"/>
      <c r="M45" s="765" t="s">
        <v>79</v>
      </c>
    </row>
    <row r="46" spans="2:13" s="108" customFormat="1" ht="25.5">
      <c r="B46" s="764"/>
      <c r="C46" s="759"/>
      <c r="D46" s="6" t="s">
        <v>248</v>
      </c>
      <c r="E46" s="6" t="s">
        <v>257</v>
      </c>
      <c r="F46" s="6" t="s">
        <v>247</v>
      </c>
      <c r="G46" s="38" t="s">
        <v>250</v>
      </c>
      <c r="H46" s="38" t="s">
        <v>3</v>
      </c>
      <c r="I46" s="38" t="s">
        <v>248</v>
      </c>
      <c r="J46" s="38" t="s">
        <v>249</v>
      </c>
      <c r="K46" s="38" t="s">
        <v>251</v>
      </c>
      <c r="L46" s="38" t="s">
        <v>250</v>
      </c>
      <c r="M46" s="765"/>
    </row>
    <row r="47" spans="2:13" s="108" customFormat="1" ht="16.5" customHeight="1">
      <c r="B47" s="163"/>
      <c r="C47" s="156"/>
      <c r="D47" s="154"/>
      <c r="E47" s="154"/>
      <c r="F47" s="154"/>
      <c r="G47" s="154"/>
      <c r="H47" s="220">
        <f>SUM(D47:G47)</f>
        <v>0</v>
      </c>
      <c r="I47" s="234">
        <f>D47*$C47</f>
        <v>0</v>
      </c>
      <c r="J47" s="234">
        <f aca="true" t="shared" si="7" ref="J47:M48">E47*$C47</f>
        <v>0</v>
      </c>
      <c r="K47" s="234">
        <f t="shared" si="7"/>
        <v>0</v>
      </c>
      <c r="L47" s="234">
        <f t="shared" si="7"/>
        <v>0</v>
      </c>
      <c r="M47" s="234">
        <f t="shared" si="7"/>
        <v>0</v>
      </c>
    </row>
    <row r="48" spans="2:13" s="108" customFormat="1" ht="16.5" customHeight="1" thickBot="1">
      <c r="B48" s="163"/>
      <c r="C48" s="156"/>
      <c r="D48" s="154"/>
      <c r="E48" s="154"/>
      <c r="F48" s="154"/>
      <c r="G48" s="154"/>
      <c r="H48" s="220">
        <f>SUM(D48:G48)</f>
        <v>0</v>
      </c>
      <c r="I48" s="234">
        <f>D48*$C48</f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</row>
    <row r="49" spans="2:13" s="108" customFormat="1" ht="16.5" customHeight="1" thickBot="1">
      <c r="B49" s="160"/>
      <c r="H49" s="48" t="s">
        <v>3</v>
      </c>
      <c r="I49" s="49">
        <f>SUM(I47:I48)</f>
        <v>0</v>
      </c>
      <c r="J49" s="49">
        <f>SUM(J47:J48)</f>
        <v>0</v>
      </c>
      <c r="K49" s="49">
        <f>SUM(K47:K48)</f>
        <v>0</v>
      </c>
      <c r="L49" s="49">
        <f>SUM(L47:L48)</f>
        <v>0</v>
      </c>
      <c r="M49" s="49">
        <f>SUM(M47:M48)</f>
        <v>0</v>
      </c>
    </row>
    <row r="50" s="108" customFormat="1" ht="16.5" customHeight="1"/>
    <row r="51" spans="2:13" s="108" customFormat="1" ht="16.5" customHeight="1">
      <c r="B51" s="760" t="s">
        <v>137</v>
      </c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2"/>
    </row>
    <row r="52" spans="2:13" s="108" customFormat="1" ht="27.75" customHeight="1">
      <c r="B52" s="763" t="s">
        <v>135</v>
      </c>
      <c r="C52" s="758" t="s">
        <v>150</v>
      </c>
      <c r="D52" s="766" t="s">
        <v>255</v>
      </c>
      <c r="E52" s="767"/>
      <c r="F52" s="767"/>
      <c r="G52" s="767"/>
      <c r="H52" s="768"/>
      <c r="I52" s="765" t="s">
        <v>253</v>
      </c>
      <c r="J52" s="765"/>
      <c r="K52" s="765"/>
      <c r="L52" s="765"/>
      <c r="M52" s="765" t="s">
        <v>79</v>
      </c>
    </row>
    <row r="53" spans="2:13" s="108" customFormat="1" ht="39" customHeight="1">
      <c r="B53" s="764"/>
      <c r="C53" s="759"/>
      <c r="D53" s="6" t="s">
        <v>248</v>
      </c>
      <c r="E53" s="6" t="s">
        <v>257</v>
      </c>
      <c r="F53" s="6" t="s">
        <v>247</v>
      </c>
      <c r="G53" s="38" t="s">
        <v>250</v>
      </c>
      <c r="H53" s="38" t="s">
        <v>3</v>
      </c>
      <c r="I53" s="38" t="s">
        <v>248</v>
      </c>
      <c r="J53" s="38" t="s">
        <v>249</v>
      </c>
      <c r="K53" s="38" t="s">
        <v>251</v>
      </c>
      <c r="L53" s="38" t="s">
        <v>250</v>
      </c>
      <c r="M53" s="765"/>
    </row>
    <row r="54" spans="2:13" s="108" customFormat="1" ht="16.5" customHeight="1">
      <c r="B54" s="163" t="s">
        <v>298</v>
      </c>
      <c r="C54" s="156"/>
      <c r="D54" s="154"/>
      <c r="E54" s="154"/>
      <c r="F54" s="154"/>
      <c r="G54" s="154"/>
      <c r="H54" s="220">
        <f>IF(C54="","",SUM(D54:G54))</f>
      </c>
      <c r="I54" s="234">
        <f>IF($C$54="","",D54*$C54)</f>
      </c>
      <c r="J54" s="234">
        <f aca="true" t="shared" si="8" ref="J54:M55">IF($C$54="","",E54*$C54)</f>
      </c>
      <c r="K54" s="234">
        <f t="shared" si="8"/>
      </c>
      <c r="L54" s="234">
        <f t="shared" si="8"/>
      </c>
      <c r="M54" s="234">
        <f t="shared" si="8"/>
      </c>
    </row>
    <row r="55" spans="2:13" s="108" customFormat="1" ht="16.5" customHeight="1">
      <c r="B55" s="163" t="s">
        <v>299</v>
      </c>
      <c r="C55" s="156"/>
      <c r="D55" s="154"/>
      <c r="E55" s="154"/>
      <c r="F55" s="154"/>
      <c r="G55" s="154"/>
      <c r="H55" s="220">
        <f>IF(C55="","",SUM(D55:G55))</f>
      </c>
      <c r="I55" s="234">
        <f>IF($C$54="","",D55*$C55)</f>
      </c>
      <c r="J55" s="234">
        <f>IF($C$54="","",E55*$C55)</f>
      </c>
      <c r="K55" s="234">
        <f>IF($C$54="","",F55*$C55)</f>
      </c>
      <c r="L55" s="234">
        <f>IF($C$54="","",G55*$C55)</f>
      </c>
      <c r="M55" s="234">
        <f t="shared" si="8"/>
      </c>
    </row>
    <row r="56" spans="2:13" s="108" customFormat="1" ht="16.5" customHeight="1" thickBot="1">
      <c r="B56" s="232" t="s">
        <v>126</v>
      </c>
      <c r="C56" s="233">
        <f>IF(C54="","",SUM(C54:C55))</f>
      </c>
      <c r="D56" s="220">
        <f>IF(C56="","",ROUND((D54*$C54+D55*$C55)/$C$56,2))</f>
      </c>
      <c r="E56" s="220">
        <f>IF(D56="","",ROUND((E54*$C54+E55*$C55)/$C$56,2))</f>
      </c>
      <c r="F56" s="220">
        <f>IF(E56="","",ROUND((F54*$C54+F55*$C55)/$C$56,2))</f>
      </c>
      <c r="G56" s="220">
        <f>IF(F56="","",ROUND((G54*$C54+G55*$C55)/$C$56,2))</f>
      </c>
      <c r="H56" s="489">
        <f>IF(H54="","",SUM(D56:G56))</f>
      </c>
      <c r="I56" s="490">
        <f>IF($C$56="","",D56*$C56)</f>
      </c>
      <c r="J56" s="490">
        <f>IF($C$56="","",E56*$C56)</f>
      </c>
      <c r="K56" s="490">
        <f>IF($C$56="","",F56*$C56)</f>
      </c>
      <c r="L56" s="490">
        <f>IF($C$56="","",G56*$C56)</f>
      </c>
      <c r="M56" s="490">
        <f>IF($C$56="","",H56*$C56)</f>
      </c>
    </row>
    <row r="57" spans="2:13" s="108" customFormat="1" ht="16.5" customHeight="1" thickBot="1">
      <c r="B57" s="157"/>
      <c r="C57" s="158"/>
      <c r="D57" s="159"/>
      <c r="E57" s="159"/>
      <c r="F57" s="159"/>
      <c r="G57" s="159"/>
      <c r="H57" s="48" t="s">
        <v>3</v>
      </c>
      <c r="I57" s="49">
        <f>I56</f>
      </c>
      <c r="J57" s="49">
        <f>J56</f>
      </c>
      <c r="K57" s="49">
        <f>K56</f>
      </c>
      <c r="L57" s="49">
        <f>L56</f>
      </c>
      <c r="M57" s="491">
        <f>M56</f>
      </c>
    </row>
    <row r="58" s="108" customFormat="1" ht="16.5" customHeight="1">
      <c r="D58" s="155"/>
    </row>
    <row r="59" spans="2:13" ht="16.5" customHeight="1">
      <c r="B59" s="30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2:13" ht="17.25">
      <c r="B60" s="787" t="s">
        <v>300</v>
      </c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</row>
    <row r="61" spans="2:13" ht="13.5">
      <c r="B61" s="525"/>
      <c r="C61" s="526"/>
      <c r="D61" s="526"/>
      <c r="E61" s="526"/>
      <c r="F61" s="526"/>
      <c r="G61" s="526"/>
      <c r="H61" s="526"/>
      <c r="I61" s="525"/>
      <c r="J61" s="525"/>
      <c r="K61" s="525"/>
      <c r="L61" s="525"/>
      <c r="M61" s="525"/>
    </row>
    <row r="62" spans="2:13" ht="13.5">
      <c r="B62" s="788" t="s">
        <v>301</v>
      </c>
      <c r="C62" s="789"/>
      <c r="D62" s="789"/>
      <c r="E62" s="789"/>
      <c r="F62" s="789"/>
      <c r="G62" s="789"/>
      <c r="H62" s="789"/>
      <c r="I62" s="790"/>
      <c r="J62" s="790"/>
      <c r="K62" s="790"/>
      <c r="L62" s="790"/>
      <c r="M62" s="791"/>
    </row>
    <row r="63" spans="2:13" ht="13.5">
      <c r="B63" s="792" t="s">
        <v>83</v>
      </c>
      <c r="C63" s="794" t="s">
        <v>252</v>
      </c>
      <c r="D63" s="795"/>
      <c r="E63" s="795"/>
      <c r="F63" s="795"/>
      <c r="G63" s="795"/>
      <c r="H63" s="795"/>
      <c r="I63" s="796" t="s">
        <v>253</v>
      </c>
      <c r="J63" s="797"/>
      <c r="K63" s="797"/>
      <c r="L63" s="798"/>
      <c r="M63" s="799" t="s">
        <v>79</v>
      </c>
    </row>
    <row r="64" spans="2:13" ht="25.5">
      <c r="B64" s="793"/>
      <c r="C64" s="527" t="s">
        <v>248</v>
      </c>
      <c r="D64" s="527" t="s">
        <v>258</v>
      </c>
      <c r="E64" s="527" t="s">
        <v>302</v>
      </c>
      <c r="F64" s="527" t="s">
        <v>247</v>
      </c>
      <c r="G64" s="527" t="s">
        <v>250</v>
      </c>
      <c r="H64" s="528" t="s">
        <v>3</v>
      </c>
      <c r="I64" s="529" t="s">
        <v>248</v>
      </c>
      <c r="J64" s="528" t="s">
        <v>249</v>
      </c>
      <c r="K64" s="528" t="s">
        <v>251</v>
      </c>
      <c r="L64" s="527" t="s">
        <v>250</v>
      </c>
      <c r="M64" s="800"/>
    </row>
    <row r="65" spans="2:13" ht="13.5">
      <c r="B65" s="530"/>
      <c r="C65" s="531"/>
      <c r="D65" s="531"/>
      <c r="E65" s="531"/>
      <c r="F65" s="531"/>
      <c r="G65" s="531"/>
      <c r="H65" s="532">
        <f>SUM(C65:G65)</f>
        <v>0</v>
      </c>
      <c r="I65" s="154"/>
      <c r="J65" s="154"/>
      <c r="K65" s="154"/>
      <c r="L65" s="154"/>
      <c r="M65" s="220">
        <f>SUM(I65:L65)</f>
        <v>0</v>
      </c>
    </row>
    <row r="66" spans="2:13" ht="13.5">
      <c r="B66" s="530"/>
      <c r="C66" s="531"/>
      <c r="D66" s="531"/>
      <c r="E66" s="531"/>
      <c r="F66" s="531"/>
      <c r="G66" s="531"/>
      <c r="H66" s="532">
        <f>SUM(C66:G66)</f>
        <v>0</v>
      </c>
      <c r="I66" s="154"/>
      <c r="J66" s="154"/>
      <c r="K66" s="154"/>
      <c r="L66" s="154"/>
      <c r="M66" s="220">
        <f>SUM(I66:L66)</f>
        <v>0</v>
      </c>
    </row>
    <row r="67" spans="2:13" ht="13.5">
      <c r="B67" s="530"/>
      <c r="C67" s="531"/>
      <c r="D67" s="531"/>
      <c r="E67" s="531"/>
      <c r="F67" s="531"/>
      <c r="G67" s="531"/>
      <c r="H67" s="532">
        <f>SUM(C67:G67)</f>
        <v>0</v>
      </c>
      <c r="I67" s="154"/>
      <c r="J67" s="154"/>
      <c r="K67" s="154"/>
      <c r="L67" s="154"/>
      <c r="M67" s="220">
        <f>SUM(I67:L67)</f>
        <v>0</v>
      </c>
    </row>
    <row r="68" spans="2:13" ht="13.5">
      <c r="B68" s="530"/>
      <c r="C68" s="531"/>
      <c r="D68" s="531"/>
      <c r="E68" s="531"/>
      <c r="F68" s="531"/>
      <c r="G68" s="531"/>
      <c r="H68" s="532">
        <f>SUM(C68:G68)</f>
        <v>0</v>
      </c>
      <c r="I68" s="154"/>
      <c r="J68" s="154"/>
      <c r="K68" s="154"/>
      <c r="L68" s="154"/>
      <c r="M68" s="220">
        <f>SUM(I68:L68)</f>
        <v>0</v>
      </c>
    </row>
    <row r="69" spans="2:13" ht="14.25" thickBot="1">
      <c r="B69" s="530"/>
      <c r="C69" s="531"/>
      <c r="D69" s="531"/>
      <c r="E69" s="531"/>
      <c r="F69" s="531"/>
      <c r="G69" s="531"/>
      <c r="H69" s="532">
        <f>SUM(C69:G69)</f>
        <v>0</v>
      </c>
      <c r="I69" s="154"/>
      <c r="J69" s="154"/>
      <c r="K69" s="154"/>
      <c r="L69" s="154"/>
      <c r="M69" s="220">
        <f>SUM(I69:L69)</f>
        <v>0</v>
      </c>
    </row>
    <row r="70" spans="2:13" ht="14.25" thickBot="1">
      <c r="B70" s="108"/>
      <c r="C70" s="108"/>
      <c r="D70" s="108"/>
      <c r="E70" s="108"/>
      <c r="F70" s="108"/>
      <c r="G70" s="108"/>
      <c r="H70" s="533" t="s">
        <v>3</v>
      </c>
      <c r="I70" s="534">
        <f>SUM(I65:I69)</f>
        <v>0</v>
      </c>
      <c r="J70" s="534">
        <f>SUM(J65:J69)</f>
        <v>0</v>
      </c>
      <c r="K70" s="534">
        <f>SUM(K65:K69)</f>
        <v>0</v>
      </c>
      <c r="L70" s="534">
        <f>SUM(L65:L69)</f>
        <v>0</v>
      </c>
      <c r="M70" s="534">
        <f>SUM(M65:M69)</f>
        <v>0</v>
      </c>
    </row>
    <row r="71" spans="2:13" ht="13.5">
      <c r="B71" s="108"/>
      <c r="C71" s="108"/>
      <c r="D71" s="108"/>
      <c r="E71" s="108"/>
      <c r="F71" s="108"/>
      <c r="G71" s="108"/>
      <c r="H71" s="108"/>
      <c r="I71" s="155"/>
      <c r="J71" s="155"/>
      <c r="K71" s="155"/>
      <c r="L71" s="155"/>
      <c r="M71" s="155"/>
    </row>
    <row r="72" spans="2:13" ht="13.5">
      <c r="B72" s="795" t="s">
        <v>303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2:13" ht="13.5">
      <c r="B73" s="792" t="s">
        <v>83</v>
      </c>
      <c r="C73" s="794" t="s">
        <v>252</v>
      </c>
      <c r="D73" s="795"/>
      <c r="E73" s="795"/>
      <c r="F73" s="795"/>
      <c r="G73" s="795"/>
      <c r="H73" s="795"/>
      <c r="I73" s="796" t="s">
        <v>253</v>
      </c>
      <c r="J73" s="797"/>
      <c r="K73" s="797"/>
      <c r="L73" s="798"/>
      <c r="M73" s="799" t="s">
        <v>79</v>
      </c>
    </row>
    <row r="74" spans="2:13" ht="25.5">
      <c r="B74" s="793"/>
      <c r="C74" s="527" t="s">
        <v>248</v>
      </c>
      <c r="D74" s="527" t="s">
        <v>258</v>
      </c>
      <c r="E74" s="527" t="s">
        <v>302</v>
      </c>
      <c r="F74" s="527" t="s">
        <v>247</v>
      </c>
      <c r="G74" s="527" t="s">
        <v>250</v>
      </c>
      <c r="H74" s="528" t="s">
        <v>3</v>
      </c>
      <c r="I74" s="529" t="s">
        <v>248</v>
      </c>
      <c r="J74" s="528" t="s">
        <v>249</v>
      </c>
      <c r="K74" s="528" t="s">
        <v>251</v>
      </c>
      <c r="L74" s="527" t="s">
        <v>250</v>
      </c>
      <c r="M74" s="800"/>
    </row>
    <row r="75" spans="2:13" ht="13.5">
      <c r="B75" s="530"/>
      <c r="C75" s="154"/>
      <c r="D75" s="154"/>
      <c r="E75" s="531"/>
      <c r="F75" s="154"/>
      <c r="G75" s="531"/>
      <c r="H75" s="535">
        <f>SUM(C75:G75)</f>
        <v>0</v>
      </c>
      <c r="I75" s="154"/>
      <c r="J75" s="154"/>
      <c r="K75" s="154"/>
      <c r="L75" s="154"/>
      <c r="M75" s="220">
        <f>SUM(I75:L75)</f>
        <v>0</v>
      </c>
    </row>
    <row r="76" spans="2:13" ht="13.5">
      <c r="B76" s="530"/>
      <c r="C76" s="154"/>
      <c r="D76" s="154"/>
      <c r="E76" s="531"/>
      <c r="F76" s="154"/>
      <c r="G76" s="531"/>
      <c r="H76" s="535">
        <f>SUM(C76:G76)</f>
        <v>0</v>
      </c>
      <c r="I76" s="154"/>
      <c r="J76" s="154"/>
      <c r="K76" s="154"/>
      <c r="L76" s="154"/>
      <c r="M76" s="220">
        <f>SUM(I76:L76)</f>
        <v>0</v>
      </c>
    </row>
    <row r="77" spans="2:13" ht="13.5">
      <c r="B77" s="530"/>
      <c r="C77" s="154"/>
      <c r="D77" s="154"/>
      <c r="E77" s="531"/>
      <c r="F77" s="154"/>
      <c r="G77" s="531"/>
      <c r="H77" s="535">
        <f>SUM(C77:G77)</f>
        <v>0</v>
      </c>
      <c r="I77" s="154"/>
      <c r="J77" s="154"/>
      <c r="K77" s="154"/>
      <c r="L77" s="154"/>
      <c r="M77" s="220">
        <f>SUM(I77:L77)</f>
        <v>0</v>
      </c>
    </row>
    <row r="78" spans="2:13" ht="13.5">
      <c r="B78" s="530"/>
      <c r="C78" s="154"/>
      <c r="D78" s="154"/>
      <c r="E78" s="531"/>
      <c r="F78" s="154"/>
      <c r="G78" s="531"/>
      <c r="H78" s="535">
        <f>SUM(C78:G78)</f>
        <v>0</v>
      </c>
      <c r="I78" s="154"/>
      <c r="J78" s="154"/>
      <c r="K78" s="154"/>
      <c r="L78" s="154"/>
      <c r="M78" s="220">
        <f>SUM(I78:L78)</f>
        <v>0</v>
      </c>
    </row>
    <row r="79" spans="2:13" ht="14.25" thickBot="1">
      <c r="B79" s="530"/>
      <c r="C79" s="154"/>
      <c r="D79" s="154"/>
      <c r="E79" s="531"/>
      <c r="F79" s="154"/>
      <c r="G79" s="531"/>
      <c r="H79" s="536">
        <f>SUM(C79:G79)</f>
        <v>0</v>
      </c>
      <c r="I79" s="154"/>
      <c r="J79" s="154"/>
      <c r="K79" s="154"/>
      <c r="L79" s="154"/>
      <c r="M79" s="220">
        <f>SUM(I79:L79)</f>
        <v>0</v>
      </c>
    </row>
    <row r="80" spans="2:13" ht="14.25" thickBot="1">
      <c r="B80" s="108"/>
      <c r="C80" s="108"/>
      <c r="D80" s="108"/>
      <c r="E80" s="108"/>
      <c r="F80" s="108"/>
      <c r="G80" s="108"/>
      <c r="H80" s="533" t="s">
        <v>3</v>
      </c>
      <c r="I80" s="534">
        <f>SUM(I75:I79)</f>
        <v>0</v>
      </c>
      <c r="J80" s="534">
        <f>SUM(J75:J79)</f>
        <v>0</v>
      </c>
      <c r="K80" s="534">
        <f>SUM(K75:K79)</f>
        <v>0</v>
      </c>
      <c r="L80" s="534">
        <f>SUM(L75:L79)</f>
        <v>0</v>
      </c>
      <c r="M80" s="534">
        <f>SUM(M75:M79)</f>
        <v>0</v>
      </c>
    </row>
    <row r="81" spans="2:13" ht="13.5">
      <c r="B81" s="108"/>
      <c r="C81" s="108"/>
      <c r="D81" s="108"/>
      <c r="E81" s="108"/>
      <c r="F81" s="108"/>
      <c r="G81" s="108"/>
      <c r="H81" s="108"/>
      <c r="I81" s="155"/>
      <c r="J81" s="155"/>
      <c r="K81" s="155"/>
      <c r="L81" s="155"/>
      <c r="M81" s="108"/>
    </row>
    <row r="82" spans="2:13" ht="13.5">
      <c r="B82" s="788" t="s">
        <v>304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1"/>
      <c r="M82" s="108"/>
    </row>
    <row r="83" spans="2:13" ht="13.5">
      <c r="B83" s="537"/>
      <c r="C83" s="796" t="s">
        <v>255</v>
      </c>
      <c r="D83" s="797"/>
      <c r="E83" s="797"/>
      <c r="F83" s="797"/>
      <c r="G83" s="798"/>
      <c r="H83" s="796" t="s">
        <v>253</v>
      </c>
      <c r="I83" s="797"/>
      <c r="J83" s="797"/>
      <c r="K83" s="798"/>
      <c r="L83" s="799" t="s">
        <v>79</v>
      </c>
      <c r="M83" s="108"/>
    </row>
    <row r="84" spans="2:13" ht="25.5">
      <c r="B84" s="527" t="s">
        <v>83</v>
      </c>
      <c r="C84" s="527" t="s">
        <v>248</v>
      </c>
      <c r="D84" s="527" t="s">
        <v>257</v>
      </c>
      <c r="E84" s="527" t="s">
        <v>247</v>
      </c>
      <c r="F84" s="528" t="s">
        <v>250</v>
      </c>
      <c r="G84" s="528" t="s">
        <v>3</v>
      </c>
      <c r="H84" s="529" t="s">
        <v>248</v>
      </c>
      <c r="I84" s="528" t="s">
        <v>249</v>
      </c>
      <c r="J84" s="528" t="s">
        <v>251</v>
      </c>
      <c r="K84" s="527" t="s">
        <v>250</v>
      </c>
      <c r="L84" s="800"/>
      <c r="M84" s="538"/>
    </row>
    <row r="85" spans="2:13" ht="13.5">
      <c r="B85" s="530"/>
      <c r="C85" s="531"/>
      <c r="D85" s="539"/>
      <c r="E85" s="531"/>
      <c r="F85" s="531"/>
      <c r="G85" s="535">
        <f>SUM(C85:F85)</f>
        <v>0</v>
      </c>
      <c r="H85" s="154"/>
      <c r="I85" s="154"/>
      <c r="J85" s="154"/>
      <c r="K85" s="154"/>
      <c r="L85" s="220">
        <f>SUM(H85:K85)</f>
        <v>0</v>
      </c>
      <c r="M85" s="538"/>
    </row>
    <row r="86" spans="2:13" ht="13.5">
      <c r="B86" s="530"/>
      <c r="C86" s="531"/>
      <c r="D86" s="539"/>
      <c r="E86" s="531"/>
      <c r="F86" s="531"/>
      <c r="G86" s="535">
        <f>SUM(C86:F86)</f>
        <v>0</v>
      </c>
      <c r="H86" s="154"/>
      <c r="I86" s="154"/>
      <c r="J86" s="154"/>
      <c r="K86" s="154"/>
      <c r="L86" s="220">
        <f>SUM(H86:K86)</f>
        <v>0</v>
      </c>
      <c r="M86" s="540"/>
    </row>
    <row r="87" spans="2:13" ht="13.5">
      <c r="B87" s="530"/>
      <c r="C87" s="539"/>
      <c r="D87" s="539"/>
      <c r="E87" s="539"/>
      <c r="F87" s="539"/>
      <c r="G87" s="535">
        <f>SUM(C87:F87)</f>
        <v>0</v>
      </c>
      <c r="H87" s="154"/>
      <c r="I87" s="154"/>
      <c r="J87" s="154"/>
      <c r="K87" s="154"/>
      <c r="L87" s="220">
        <f>SUM(H87:K87)</f>
        <v>0</v>
      </c>
      <c r="M87" s="540"/>
    </row>
    <row r="88" spans="2:13" ht="13.5">
      <c r="B88" s="530"/>
      <c r="C88" s="539"/>
      <c r="D88" s="539"/>
      <c r="E88" s="539"/>
      <c r="F88" s="539"/>
      <c r="G88" s="535">
        <f>SUM(C88:F88)</f>
        <v>0</v>
      </c>
      <c r="H88" s="154"/>
      <c r="I88" s="154"/>
      <c r="J88" s="154"/>
      <c r="K88" s="154"/>
      <c r="L88" s="220">
        <f>SUM(H88:K88)</f>
        <v>0</v>
      </c>
      <c r="M88" s="540"/>
    </row>
    <row r="89" spans="2:13" ht="14.25" thickBot="1">
      <c r="B89" s="530"/>
      <c r="C89" s="539"/>
      <c r="D89" s="539"/>
      <c r="E89" s="539"/>
      <c r="F89" s="539"/>
      <c r="G89" s="535">
        <f>SUM(C89:F89)</f>
        <v>0</v>
      </c>
      <c r="H89" s="154"/>
      <c r="I89" s="154"/>
      <c r="J89" s="154"/>
      <c r="K89" s="154"/>
      <c r="L89" s="220">
        <f>SUM(H89:K89)</f>
        <v>0</v>
      </c>
      <c r="M89" s="540"/>
    </row>
    <row r="90" spans="2:13" ht="14.25" thickBot="1">
      <c r="B90" s="108"/>
      <c r="C90" s="108"/>
      <c r="D90" s="108"/>
      <c r="E90" s="108"/>
      <c r="F90" s="108"/>
      <c r="G90" s="533" t="s">
        <v>3</v>
      </c>
      <c r="H90" s="534">
        <f>SUM(H85:H89)</f>
        <v>0</v>
      </c>
      <c r="I90" s="534">
        <f>SUM(I85:I89)</f>
        <v>0</v>
      </c>
      <c r="J90" s="534">
        <f>SUM(J85:J89)</f>
        <v>0</v>
      </c>
      <c r="K90" s="534">
        <f>SUM(K85:K89)</f>
        <v>0</v>
      </c>
      <c r="L90" s="541">
        <f>SUM(L85:L89)</f>
        <v>0</v>
      </c>
      <c r="M90" s="538"/>
    </row>
    <row r="91" spans="2:13" ht="13.5">
      <c r="B91" s="108"/>
      <c r="C91" s="108"/>
      <c r="D91" s="108"/>
      <c r="E91" s="108"/>
      <c r="F91" s="108"/>
      <c r="G91" s="108"/>
      <c r="H91" s="108"/>
      <c r="I91" s="155"/>
      <c r="J91" s="155"/>
      <c r="K91" s="155"/>
      <c r="L91" s="155"/>
      <c r="M91" s="108"/>
    </row>
    <row r="92" spans="2:13" ht="13.5">
      <c r="B92" s="108"/>
      <c r="C92" s="108"/>
      <c r="D92" s="108"/>
      <c r="E92" s="108"/>
      <c r="F92" s="108"/>
      <c r="G92" s="108"/>
      <c r="H92" s="108"/>
      <c r="I92" s="160"/>
      <c r="J92" s="160"/>
      <c r="K92" s="108"/>
      <c r="L92" s="108"/>
      <c r="M92" s="108"/>
    </row>
    <row r="93" spans="2:13" ht="13.5">
      <c r="B93" s="108" t="s">
        <v>27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</row>
    <row r="94" spans="2:13" ht="13.5">
      <c r="B94" s="801" t="s">
        <v>202</v>
      </c>
      <c r="C94" s="801"/>
      <c r="D94" s="801"/>
      <c r="E94" s="801"/>
      <c r="F94" s="801"/>
      <c r="G94" s="801"/>
      <c r="H94" s="801"/>
      <c r="I94" s="801"/>
      <c r="J94" s="801"/>
      <c r="K94" s="801"/>
      <c r="L94" s="801"/>
      <c r="M94" s="801"/>
    </row>
    <row r="95" spans="2:13" ht="13.5">
      <c r="B95" s="301" t="s">
        <v>305</v>
      </c>
      <c r="C95" s="301"/>
      <c r="D95" s="301"/>
      <c r="E95" s="301"/>
      <c r="F95" s="301"/>
      <c r="G95" s="301"/>
      <c r="H95" s="301"/>
      <c r="I95" s="302"/>
      <c r="J95" s="302"/>
      <c r="K95" s="302"/>
      <c r="L95" s="302"/>
      <c r="M95" s="302"/>
    </row>
    <row r="96" spans="2:13" ht="14.25">
      <c r="B96" s="301" t="s">
        <v>136</v>
      </c>
      <c r="C96" s="77"/>
      <c r="D96" s="77"/>
      <c r="E96" s="77"/>
      <c r="F96" s="77"/>
      <c r="G96" s="77"/>
      <c r="H96" s="77"/>
      <c r="I96" s="77"/>
      <c r="J96" s="77"/>
      <c r="K96" s="303"/>
      <c r="L96" s="77"/>
      <c r="M96" s="77"/>
    </row>
    <row r="97" spans="2:13" ht="14.25">
      <c r="B97" s="301" t="s">
        <v>306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spans="2:13" ht="14.25">
      <c r="B98" s="301" t="s">
        <v>307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</row>
  </sheetData>
  <sheetProtection/>
  <mergeCells count="51">
    <mergeCell ref="B94:M94"/>
    <mergeCell ref="B72:M72"/>
    <mergeCell ref="B73:B74"/>
    <mergeCell ref="C73:H73"/>
    <mergeCell ref="I73:L73"/>
    <mergeCell ref="M73:M74"/>
    <mergeCell ref="B82:L82"/>
    <mergeCell ref="B62:M62"/>
    <mergeCell ref="B63:B64"/>
    <mergeCell ref="C63:H63"/>
    <mergeCell ref="I63:L63"/>
    <mergeCell ref="M63:M64"/>
    <mergeCell ref="C83:G83"/>
    <mergeCell ref="H83:K83"/>
    <mergeCell ref="L83:L84"/>
    <mergeCell ref="B21:M21"/>
    <mergeCell ref="A7:M7"/>
    <mergeCell ref="C22:C23"/>
    <mergeCell ref="A10:M10"/>
    <mergeCell ref="A11:B11"/>
    <mergeCell ref="B60:M60"/>
    <mergeCell ref="M22:M23"/>
    <mergeCell ref="B45:B46"/>
    <mergeCell ref="G13:G14"/>
    <mergeCell ref="I35:L35"/>
    <mergeCell ref="B34:M34"/>
    <mergeCell ref="A1:M4"/>
    <mergeCell ref="A8:M9"/>
    <mergeCell ref="A6:M6"/>
    <mergeCell ref="A5:M5"/>
    <mergeCell ref="I22:L22"/>
    <mergeCell ref="M45:M46"/>
    <mergeCell ref="C35:C36"/>
    <mergeCell ref="B52:B53"/>
    <mergeCell ref="D45:H45"/>
    <mergeCell ref="I45:L45"/>
    <mergeCell ref="C11:M11"/>
    <mergeCell ref="M35:M36"/>
    <mergeCell ref="B44:M44"/>
    <mergeCell ref="I52:L52"/>
    <mergeCell ref="B13:B14"/>
    <mergeCell ref="C45:C46"/>
    <mergeCell ref="B51:M51"/>
    <mergeCell ref="B35:B36"/>
    <mergeCell ref="M52:M53"/>
    <mergeCell ref="D35:H35"/>
    <mergeCell ref="C13:F13"/>
    <mergeCell ref="D22:H22"/>
    <mergeCell ref="C52:C53"/>
    <mergeCell ref="D52:H52"/>
    <mergeCell ref="B22:B2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0C6"/>
    <pageSetUpPr fitToPage="1"/>
  </sheetPr>
  <dimension ref="A1:P27"/>
  <sheetViews>
    <sheetView zoomScale="80" zoomScaleNormal="80" zoomScaleSheetLayoutView="80" zoomScalePageLayoutView="0" workbookViewId="0" topLeftCell="A1">
      <selection activeCell="A1" sqref="A1:J4"/>
    </sheetView>
  </sheetViews>
  <sheetFormatPr defaultColWidth="9.140625" defaultRowHeight="15"/>
  <cols>
    <col min="1" max="1" width="35.8515625" style="0" customWidth="1"/>
    <col min="2" max="5" width="19.57421875" style="0" customWidth="1"/>
    <col min="6" max="6" width="19.7109375" style="0" customWidth="1"/>
    <col min="7" max="9" width="19.57421875" style="0" customWidth="1"/>
    <col min="10" max="10" width="20.57421875" style="0" customWidth="1"/>
  </cols>
  <sheetData>
    <row r="1" spans="1:10" s="4" customFormat="1" ht="12.75" customHeight="1">
      <c r="A1" s="703" t="s">
        <v>72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</row>
    <row r="3" spans="1:10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</row>
    <row r="4" spans="1:10" s="4" customFormat="1" ht="12.75" customHeight="1" thickBot="1">
      <c r="A4" s="703"/>
      <c r="B4" s="703"/>
      <c r="C4" s="703"/>
      <c r="D4" s="703"/>
      <c r="E4" s="703"/>
      <c r="F4" s="703"/>
      <c r="G4" s="703"/>
      <c r="H4" s="703"/>
      <c r="I4" s="703"/>
      <c r="J4" s="703"/>
    </row>
    <row r="5" spans="1:9" s="116" customFormat="1" ht="12.75" customHeight="1">
      <c r="A5" s="816"/>
      <c r="B5" s="817"/>
      <c r="C5" s="817"/>
      <c r="D5" s="817"/>
      <c r="E5" s="817"/>
      <c r="F5" s="118"/>
      <c r="G5" s="118"/>
      <c r="H5" s="118"/>
      <c r="I5" s="119"/>
    </row>
    <row r="6" spans="1:9" s="116" customFormat="1" ht="12.75" customHeight="1">
      <c r="A6" s="818" t="s">
        <v>73</v>
      </c>
      <c r="B6" s="819"/>
      <c r="C6" s="819"/>
      <c r="D6" s="819"/>
      <c r="E6" s="819"/>
      <c r="F6" s="819"/>
      <c r="G6" s="819"/>
      <c r="H6" s="819"/>
      <c r="I6" s="820"/>
    </row>
    <row r="7" spans="1:9" s="116" customFormat="1" ht="12.75" customHeight="1">
      <c r="A7" s="818"/>
      <c r="B7" s="819"/>
      <c r="C7" s="819"/>
      <c r="D7" s="819"/>
      <c r="E7" s="819"/>
      <c r="F7" s="120"/>
      <c r="G7" s="120"/>
      <c r="H7" s="120"/>
      <c r="I7" s="121"/>
    </row>
    <row r="8" spans="1:9" s="116" customFormat="1" ht="12.75" customHeight="1">
      <c r="A8" s="802" t="s">
        <v>100</v>
      </c>
      <c r="B8" s="803"/>
      <c r="C8" s="803"/>
      <c r="D8" s="803"/>
      <c r="E8" s="803"/>
      <c r="F8" s="803"/>
      <c r="G8" s="803"/>
      <c r="H8" s="803"/>
      <c r="I8" s="804"/>
    </row>
    <row r="9" spans="1:9" s="116" customFormat="1" ht="12.75" customHeight="1" thickBot="1">
      <c r="A9" s="122"/>
      <c r="B9" s="123"/>
      <c r="C9" s="123"/>
      <c r="D9" s="123"/>
      <c r="E9" s="123"/>
      <c r="F9" s="123"/>
      <c r="G9" s="123"/>
      <c r="H9" s="123"/>
      <c r="I9" s="124"/>
    </row>
    <row r="10" spans="1:9" s="116" customFormat="1" ht="17.25" customHeight="1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9" s="116" customFormat="1" ht="16.5" customHeight="1">
      <c r="A11" s="441" t="s">
        <v>74</v>
      </c>
      <c r="B11" s="805">
        <f>'Resumo Financeiro'!$C$10</f>
        <v>0</v>
      </c>
      <c r="C11" s="805"/>
      <c r="D11" s="805"/>
      <c r="E11" s="805"/>
      <c r="F11" s="805"/>
      <c r="G11" s="805"/>
      <c r="H11" s="805"/>
      <c r="I11" s="805"/>
    </row>
    <row r="12" spans="1:9" s="116" customFormat="1" ht="16.5" customHeight="1">
      <c r="A12" s="322"/>
      <c r="B12" s="322"/>
      <c r="C12" s="322"/>
      <c r="D12" s="322"/>
      <c r="E12" s="323"/>
      <c r="F12" s="322"/>
      <c r="G12" s="322"/>
      <c r="H12" s="322"/>
      <c r="I12" s="322"/>
    </row>
    <row r="13" spans="1:9" ht="16.5" customHeight="1" thickBot="1">
      <c r="A13" s="320"/>
      <c r="B13" s="320"/>
      <c r="C13" s="320"/>
      <c r="D13" s="320"/>
      <c r="E13" s="324"/>
      <c r="F13" s="320"/>
      <c r="G13" s="320"/>
      <c r="H13" s="320"/>
      <c r="I13" s="542" t="s">
        <v>308</v>
      </c>
    </row>
    <row r="14" spans="1:9" s="125" customFormat="1" ht="21.75" customHeight="1">
      <c r="A14" s="806" t="s">
        <v>141</v>
      </c>
      <c r="B14" s="812" t="s">
        <v>291</v>
      </c>
      <c r="C14" s="813"/>
      <c r="D14" s="813"/>
      <c r="E14" s="814"/>
      <c r="F14" s="812" t="s">
        <v>292</v>
      </c>
      <c r="G14" s="813"/>
      <c r="H14" s="813"/>
      <c r="I14" s="815"/>
    </row>
    <row r="15" spans="1:9" s="125" customFormat="1" ht="21.75" customHeight="1" thickBot="1">
      <c r="A15" s="807"/>
      <c r="B15" s="325" t="s">
        <v>14</v>
      </c>
      <c r="C15" s="326" t="s">
        <v>70</v>
      </c>
      <c r="D15" s="327" t="s">
        <v>15</v>
      </c>
      <c r="E15" s="328" t="s">
        <v>16</v>
      </c>
      <c r="F15" s="325" t="s">
        <v>14</v>
      </c>
      <c r="G15" s="326" t="s">
        <v>70</v>
      </c>
      <c r="H15" s="327" t="s">
        <v>15</v>
      </c>
      <c r="I15" s="329" t="s">
        <v>16</v>
      </c>
    </row>
    <row r="16" spans="1:9" s="125" customFormat="1" ht="21.75" customHeight="1" thickBot="1">
      <c r="A16" s="808" t="s">
        <v>18</v>
      </c>
      <c r="B16" s="809"/>
      <c r="C16" s="809"/>
      <c r="D16" s="809"/>
      <c r="E16" s="809"/>
      <c r="F16" s="809"/>
      <c r="G16" s="809"/>
      <c r="H16" s="809"/>
      <c r="I16" s="810"/>
    </row>
    <row r="17" spans="1:9" s="125" customFormat="1" ht="21.75" customHeight="1">
      <c r="A17" s="330" t="s">
        <v>71</v>
      </c>
      <c r="B17" s="331"/>
      <c r="C17" s="331"/>
      <c r="D17" s="332"/>
      <c r="E17" s="333"/>
      <c r="F17" s="334"/>
      <c r="G17" s="335"/>
      <c r="H17" s="336"/>
      <c r="I17" s="337"/>
    </row>
    <row r="18" spans="1:9" s="125" customFormat="1" ht="21.75" customHeight="1">
      <c r="A18" s="338" t="s">
        <v>17</v>
      </c>
      <c r="B18" s="339"/>
      <c r="C18" s="339"/>
      <c r="D18" s="543"/>
      <c r="E18" s="544"/>
      <c r="F18" s="545"/>
      <c r="G18" s="546"/>
      <c r="H18" s="543"/>
      <c r="I18" s="547"/>
    </row>
    <row r="19" spans="1:9" s="125" customFormat="1" ht="32.25" customHeight="1" thickBot="1">
      <c r="A19" s="340" t="s">
        <v>19</v>
      </c>
      <c r="B19" s="341"/>
      <c r="C19" s="341"/>
      <c r="D19" s="342"/>
      <c r="E19" s="343"/>
      <c r="F19" s="344"/>
      <c r="G19" s="345"/>
      <c r="H19" s="342"/>
      <c r="I19" s="346"/>
    </row>
    <row r="20" ht="21.75" customHeight="1" thickBot="1"/>
    <row r="21" spans="1:16" s="4" customFormat="1" ht="21.75" customHeight="1" thickBot="1">
      <c r="A21" s="808" t="s">
        <v>142</v>
      </c>
      <c r="B21" s="811"/>
      <c r="C21" s="811"/>
      <c r="D21" s="811"/>
      <c r="E21" s="811"/>
      <c r="F21" s="809"/>
      <c r="G21" s="809"/>
      <c r="H21" s="809"/>
      <c r="I21" s="810"/>
      <c r="J21" s="126" t="s">
        <v>3</v>
      </c>
      <c r="K21" s="127"/>
      <c r="L21" s="128"/>
      <c r="O21" s="129"/>
      <c r="P21" s="129"/>
    </row>
    <row r="22" spans="1:16" s="4" customFormat="1" ht="21.75" customHeight="1">
      <c r="A22" s="347" t="s">
        <v>74</v>
      </c>
      <c r="B22" s="348"/>
      <c r="C22" s="349"/>
      <c r="D22" s="350"/>
      <c r="E22" s="351">
        <f>ROUND('Resumo Financeiro'!$E$27/5,2)</f>
        <v>0</v>
      </c>
      <c r="F22" s="348">
        <f>ROUND('Resumo Financeiro'!$E$27/5,2)</f>
        <v>0</v>
      </c>
      <c r="G22" s="352">
        <f>ROUND('Resumo Financeiro'!$E$27/5,2)</f>
        <v>0</v>
      </c>
      <c r="H22" s="353">
        <f>ROUND('Resumo Financeiro'!$E$27/5,2)</f>
        <v>0</v>
      </c>
      <c r="I22" s="351">
        <f>'Resumo Financeiro'!E27-SUM(E22:H22)</f>
        <v>0</v>
      </c>
      <c r="J22" s="354">
        <f>SUM(B22:I22)</f>
        <v>0</v>
      </c>
      <c r="K22" s="127"/>
      <c r="L22" s="128"/>
      <c r="M22" s="127"/>
      <c r="N22" s="127"/>
      <c r="O22" s="129"/>
      <c r="P22" s="129"/>
    </row>
    <row r="23" spans="1:16" s="4" customFormat="1" ht="21.75" customHeight="1">
      <c r="A23" s="347" t="s">
        <v>64</v>
      </c>
      <c r="B23" s="355"/>
      <c r="C23" s="356"/>
      <c r="D23" s="357"/>
      <c r="E23" s="358">
        <f>ROUND('Resumo Financeiro'!$E$28/5,2)</f>
        <v>0</v>
      </c>
      <c r="F23" s="355">
        <f>ROUND('Resumo Financeiro'!$E$28/5,2)</f>
        <v>0</v>
      </c>
      <c r="G23" s="359">
        <f>ROUND('Resumo Financeiro'!$E$28/5,2)</f>
        <v>0</v>
      </c>
      <c r="H23" s="360">
        <f>ROUND('Resumo Financeiro'!$E$28/5,2)</f>
        <v>0</v>
      </c>
      <c r="I23" s="358">
        <f>'Resumo Financeiro'!E28-SUM(E23:H23)</f>
        <v>0</v>
      </c>
      <c r="J23" s="361">
        <f>SUM(B23:I23)</f>
        <v>0</v>
      </c>
      <c r="K23" s="127"/>
      <c r="L23" s="128"/>
      <c r="M23" s="127"/>
      <c r="N23" s="127"/>
      <c r="O23" s="129"/>
      <c r="P23" s="129"/>
    </row>
    <row r="24" spans="1:16" s="4" customFormat="1" ht="21.75" customHeight="1" thickBot="1">
      <c r="A24" s="362" t="s">
        <v>3</v>
      </c>
      <c r="B24" s="365">
        <f aca="true" t="shared" si="0" ref="B24:J24">SUM(B22:B23)</f>
        <v>0</v>
      </c>
      <c r="C24" s="366">
        <f t="shared" si="0"/>
        <v>0</v>
      </c>
      <c r="D24" s="363">
        <f t="shared" si="0"/>
        <v>0</v>
      </c>
      <c r="E24" s="364">
        <f t="shared" si="0"/>
        <v>0</v>
      </c>
      <c r="F24" s="365">
        <f t="shared" si="0"/>
        <v>0</v>
      </c>
      <c r="G24" s="421">
        <f>SUM(G22:G23)</f>
        <v>0</v>
      </c>
      <c r="H24" s="366">
        <f>SUM(H22:H23)</f>
        <v>0</v>
      </c>
      <c r="I24" s="364">
        <f t="shared" si="0"/>
        <v>0</v>
      </c>
      <c r="J24" s="367">
        <f t="shared" si="0"/>
        <v>0</v>
      </c>
      <c r="K24" s="127"/>
      <c r="L24" s="128"/>
      <c r="M24" s="127"/>
      <c r="N24" s="127"/>
      <c r="O24" s="129"/>
      <c r="P24" s="129"/>
    </row>
    <row r="26" s="320" customFormat="1" ht="14.25">
      <c r="A26" s="302" t="s">
        <v>222</v>
      </c>
    </row>
    <row r="27" ht="14.25">
      <c r="A27" s="321" t="s">
        <v>223</v>
      </c>
    </row>
  </sheetData>
  <sheetProtection/>
  <mergeCells count="11">
    <mergeCell ref="A7:E7"/>
    <mergeCell ref="A8:I8"/>
    <mergeCell ref="A1:J4"/>
    <mergeCell ref="B11:I11"/>
    <mergeCell ref="A14:A15"/>
    <mergeCell ref="A16:I16"/>
    <mergeCell ref="A21:I21"/>
    <mergeCell ref="B14:E14"/>
    <mergeCell ref="F14:I14"/>
    <mergeCell ref="A5:E5"/>
    <mergeCell ref="A6:I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E49"/>
  </sheetPr>
  <dimension ref="A1:R41"/>
  <sheetViews>
    <sheetView zoomScale="80" zoomScaleNormal="80" zoomScaleSheetLayoutView="80" workbookViewId="0" topLeftCell="A1">
      <selection activeCell="A1" sqref="A1:Q4"/>
    </sheetView>
  </sheetViews>
  <sheetFormatPr defaultColWidth="9.140625" defaultRowHeight="18" customHeight="1"/>
  <cols>
    <col min="1" max="1" width="5.8515625" style="149" customWidth="1"/>
    <col min="2" max="2" width="29.7109375" style="153" customWidth="1"/>
    <col min="3" max="3" width="40.421875" style="149" bestFit="1" customWidth="1"/>
    <col min="4" max="4" width="15.28125" style="149" bestFit="1" customWidth="1"/>
    <col min="5" max="5" width="18.00390625" style="149" bestFit="1" customWidth="1"/>
    <col min="6" max="7" width="11.28125" style="149" bestFit="1" customWidth="1"/>
    <col min="8" max="10" width="11.28125" style="149" customWidth="1"/>
    <col min="11" max="11" width="11.140625" style="149" customWidth="1"/>
    <col min="12" max="12" width="12.00390625" style="149" bestFit="1" customWidth="1"/>
    <col min="13" max="14" width="20.140625" style="149" customWidth="1"/>
    <col min="15" max="15" width="18.421875" style="149" customWidth="1"/>
    <col min="16" max="17" width="16.140625" style="149" customWidth="1"/>
    <col min="18" max="18" width="0" style="149" hidden="1" customWidth="1"/>
    <col min="19" max="16384" width="9.140625" style="149" customWidth="1"/>
  </cols>
  <sheetData>
    <row r="1" spans="1:18" s="4" customFormat="1" ht="12.7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312" t="s">
        <v>140</v>
      </c>
    </row>
    <row r="2" spans="1:18" s="4" customFormat="1" ht="12.75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312" t="s">
        <v>52</v>
      </c>
    </row>
    <row r="3" spans="1:17" s="4" customFormat="1" ht="12.75" customHeight="1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</row>
    <row r="4" spans="1:17" s="4" customFormat="1" ht="12.75" customHeight="1" thickBot="1">
      <c r="A4" s="821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</row>
    <row r="5" spans="1:17" s="186" customFormat="1" ht="12.75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186" customFormat="1" ht="12.75" customHeight="1">
      <c r="A6" s="778" t="s">
        <v>73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</row>
    <row r="7" spans="1:17" s="186" customFormat="1" ht="12.75" customHeight="1">
      <c r="A7" s="778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</row>
    <row r="8" spans="1:17" s="186" customFormat="1" ht="12.75" customHeight="1">
      <c r="A8" s="778" t="s">
        <v>101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</row>
    <row r="9" spans="1:17" s="186" customFormat="1" ht="12.75" customHeight="1" thickBot="1">
      <c r="A9" s="187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0" spans="1:14" s="18" customFormat="1" ht="12.75" customHeight="1">
      <c r="A10" s="830"/>
      <c r="B10" s="830"/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</row>
    <row r="11" spans="1:17" s="19" customFormat="1" ht="18" customHeight="1">
      <c r="A11" s="831" t="s">
        <v>74</v>
      </c>
      <c r="B11" s="832"/>
      <c r="C11" s="96">
        <f>'Resumo Financeiro'!$C$10</f>
        <v>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</row>
    <row r="12" spans="1:14" s="152" customFormat="1" ht="18" customHeight="1">
      <c r="A12" s="8"/>
      <c r="B12" s="17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ht="18" customHeight="1">
      <c r="A13" s="10"/>
      <c r="B13" s="177"/>
      <c r="C13" s="10"/>
      <c r="D13" s="8"/>
      <c r="E13" s="10"/>
      <c r="F13" s="10"/>
      <c r="G13" s="10"/>
      <c r="H13" s="10"/>
      <c r="I13" s="9"/>
      <c r="J13" s="9"/>
      <c r="K13" s="8"/>
      <c r="L13" s="10"/>
      <c r="N13" s="8"/>
      <c r="O13" s="8"/>
    </row>
    <row r="14" spans="1:17" s="190" customFormat="1" ht="29.25" customHeight="1">
      <c r="A14" s="764" t="s">
        <v>0</v>
      </c>
      <c r="B14" s="764" t="s">
        <v>89</v>
      </c>
      <c r="C14" s="764" t="s">
        <v>88</v>
      </c>
      <c r="D14" s="764" t="s">
        <v>90</v>
      </c>
      <c r="E14" s="764" t="s">
        <v>225</v>
      </c>
      <c r="F14" s="760" t="s">
        <v>91</v>
      </c>
      <c r="G14" s="833"/>
      <c r="H14" s="833"/>
      <c r="I14" s="833"/>
      <c r="J14" s="833"/>
      <c r="K14" s="833"/>
      <c r="L14" s="834"/>
      <c r="M14" s="827" t="s">
        <v>164</v>
      </c>
      <c r="N14" s="824" t="s">
        <v>165</v>
      </c>
      <c r="O14" s="763" t="s">
        <v>83</v>
      </c>
      <c r="P14" s="763" t="s">
        <v>259</v>
      </c>
      <c r="Q14" s="763"/>
    </row>
    <row r="15" spans="1:17" s="190" customFormat="1" ht="24" customHeight="1">
      <c r="A15" s="823"/>
      <c r="B15" s="823"/>
      <c r="C15" s="823"/>
      <c r="D15" s="823"/>
      <c r="E15" s="823"/>
      <c r="F15" s="373">
        <v>45</v>
      </c>
      <c r="G15" s="373">
        <v>60</v>
      </c>
      <c r="H15" s="373">
        <v>80</v>
      </c>
      <c r="I15" s="373">
        <v>120</v>
      </c>
      <c r="J15" s="373">
        <v>180</v>
      </c>
      <c r="K15" s="35" t="s">
        <v>203</v>
      </c>
      <c r="L15" s="824" t="s">
        <v>92</v>
      </c>
      <c r="M15" s="828"/>
      <c r="N15" s="825"/>
      <c r="O15" s="763"/>
      <c r="P15" s="763"/>
      <c r="Q15" s="763"/>
    </row>
    <row r="16" spans="1:17" s="190" customFormat="1" ht="22.5" customHeight="1">
      <c r="A16" s="784"/>
      <c r="B16" s="784"/>
      <c r="C16" s="784"/>
      <c r="D16" s="784"/>
      <c r="E16" s="784"/>
      <c r="F16" s="372" t="s">
        <v>28</v>
      </c>
      <c r="G16" s="372" t="s">
        <v>28</v>
      </c>
      <c r="H16" s="372" t="s">
        <v>28</v>
      </c>
      <c r="I16" s="372" t="s">
        <v>28</v>
      </c>
      <c r="J16" s="372" t="s">
        <v>28</v>
      </c>
      <c r="K16" s="191" t="s">
        <v>24</v>
      </c>
      <c r="L16" s="826"/>
      <c r="M16" s="829"/>
      <c r="N16" s="826"/>
      <c r="O16" s="763"/>
      <c r="P16" s="6" t="s">
        <v>93</v>
      </c>
      <c r="Q16" s="6" t="s">
        <v>94</v>
      </c>
    </row>
    <row r="17" spans="1:17" s="108" customFormat="1" ht="18" customHeight="1">
      <c r="A17" s="46">
        <v>1</v>
      </c>
      <c r="B17" s="548" t="s">
        <v>309</v>
      </c>
      <c r="C17" s="549" t="s">
        <v>310</v>
      </c>
      <c r="D17" s="550" t="s">
        <v>140</v>
      </c>
      <c r="E17" s="551"/>
      <c r="F17" s="23"/>
      <c r="G17" s="552">
        <v>10</v>
      </c>
      <c r="H17" s="553"/>
      <c r="I17" s="240"/>
      <c r="J17" s="449"/>
      <c r="K17" s="192"/>
      <c r="L17" s="450">
        <f>IF(B17&lt;&gt;"",SUM(F17:K17),"")</f>
        <v>10</v>
      </c>
      <c r="M17" s="450">
        <f>IF(B17&lt;&gt;"",F17*$F$15+G17*$G$15+H17*$H$15+I17*$I$15+J17*$J$15,"")</f>
        <v>600</v>
      </c>
      <c r="N17" s="451">
        <f>IF(B17&lt;&gt;"",M17/L17,"")</f>
        <v>60</v>
      </c>
      <c r="O17" s="46"/>
      <c r="P17" s="452"/>
      <c r="Q17" s="452"/>
    </row>
    <row r="18" spans="1:17" s="108" customFormat="1" ht="18" customHeight="1">
      <c r="A18" s="46">
        <v>2</v>
      </c>
      <c r="B18" s="548" t="s">
        <v>309</v>
      </c>
      <c r="C18" s="549" t="s">
        <v>310</v>
      </c>
      <c r="D18" s="550" t="s">
        <v>52</v>
      </c>
      <c r="E18" s="549" t="s">
        <v>311</v>
      </c>
      <c r="F18" s="423"/>
      <c r="G18" s="552">
        <v>20</v>
      </c>
      <c r="H18" s="554">
        <v>5</v>
      </c>
      <c r="I18" s="424"/>
      <c r="J18" s="449"/>
      <c r="K18" s="425"/>
      <c r="L18" s="450">
        <f aca="true" t="shared" si="0" ref="L18:L26">IF(B18&lt;&gt;"",SUM(F18:K18),"")</f>
        <v>25</v>
      </c>
      <c r="M18" s="450">
        <f aca="true" t="shared" si="1" ref="M18:M26">IF(B18&lt;&gt;"",F18*$F$15+G18*$G$15+H18*$H$15+I18*$I$15+J18*$J$15,"")</f>
        <v>1600</v>
      </c>
      <c r="N18" s="451">
        <f aca="true" t="shared" si="2" ref="N18:N26">IF(B18&lt;&gt;"",M18/L18,"")</f>
        <v>64</v>
      </c>
      <c r="O18" s="423"/>
      <c r="P18" s="452"/>
      <c r="Q18" s="452"/>
    </row>
    <row r="19" spans="1:17" s="108" customFormat="1" ht="18" customHeight="1">
      <c r="A19" s="46">
        <v>3</v>
      </c>
      <c r="B19" s="548" t="s">
        <v>309</v>
      </c>
      <c r="C19" s="549" t="s">
        <v>310</v>
      </c>
      <c r="D19" s="550" t="s">
        <v>52</v>
      </c>
      <c r="E19" s="549" t="s">
        <v>312</v>
      </c>
      <c r="F19" s="423"/>
      <c r="G19" s="552">
        <v>21</v>
      </c>
      <c r="H19" s="554">
        <v>4</v>
      </c>
      <c r="I19" s="424"/>
      <c r="J19" s="449"/>
      <c r="K19" s="426"/>
      <c r="L19" s="450">
        <f t="shared" si="0"/>
        <v>25</v>
      </c>
      <c r="M19" s="450">
        <f>IF(B19&lt;&gt;"",F19*$F$15+G19*$G$15+H19*$H$15+I19*$I$15+J19*$J$15,"")</f>
        <v>1580</v>
      </c>
      <c r="N19" s="451">
        <f t="shared" si="2"/>
        <v>63.2</v>
      </c>
      <c r="O19" s="423"/>
      <c r="P19" s="452"/>
      <c r="Q19" s="452"/>
    </row>
    <row r="20" spans="1:17" s="108" customFormat="1" ht="18" customHeight="1">
      <c r="A20" s="46">
        <v>4</v>
      </c>
      <c r="B20" s="448"/>
      <c r="C20" s="448"/>
      <c r="D20" s="455"/>
      <c r="E20" s="239"/>
      <c r="F20" s="423"/>
      <c r="G20" s="454"/>
      <c r="H20" s="424"/>
      <c r="I20" s="424"/>
      <c r="J20" s="449"/>
      <c r="K20" s="447"/>
      <c r="L20" s="450">
        <f t="shared" si="0"/>
      </c>
      <c r="M20" s="450">
        <f t="shared" si="1"/>
      </c>
      <c r="N20" s="451">
        <f t="shared" si="2"/>
      </c>
      <c r="O20" s="423"/>
      <c r="P20" s="452"/>
      <c r="Q20" s="452"/>
    </row>
    <row r="21" spans="1:17" s="108" customFormat="1" ht="18" customHeight="1">
      <c r="A21" s="46">
        <v>5</v>
      </c>
      <c r="B21" s="448"/>
      <c r="C21" s="448"/>
      <c r="D21" s="455"/>
      <c r="E21" s="239"/>
      <c r="F21" s="423"/>
      <c r="G21" s="454"/>
      <c r="H21" s="424"/>
      <c r="I21" s="424"/>
      <c r="J21" s="449"/>
      <c r="K21" s="447"/>
      <c r="L21" s="450">
        <f t="shared" si="0"/>
      </c>
      <c r="M21" s="450">
        <f t="shared" si="1"/>
      </c>
      <c r="N21" s="451">
        <f t="shared" si="2"/>
      </c>
      <c r="O21" s="423"/>
      <c r="P21" s="452"/>
      <c r="Q21" s="452"/>
    </row>
    <row r="22" spans="1:17" s="108" customFormat="1" ht="18" customHeight="1">
      <c r="A22" s="46">
        <v>6</v>
      </c>
      <c r="B22" s="448"/>
      <c r="C22" s="448"/>
      <c r="D22" s="455"/>
      <c r="E22" s="239"/>
      <c r="F22" s="423"/>
      <c r="G22" s="454"/>
      <c r="H22" s="424"/>
      <c r="I22" s="424"/>
      <c r="J22" s="449"/>
      <c r="K22" s="447"/>
      <c r="L22" s="450">
        <f t="shared" si="0"/>
      </c>
      <c r="M22" s="450">
        <f t="shared" si="1"/>
      </c>
      <c r="N22" s="451">
        <f t="shared" si="2"/>
      </c>
      <c r="O22" s="423"/>
      <c r="P22" s="452"/>
      <c r="Q22" s="452"/>
    </row>
    <row r="23" spans="1:17" s="108" customFormat="1" ht="18" customHeight="1">
      <c r="A23" s="46">
        <v>7</v>
      </c>
      <c r="B23" s="448"/>
      <c r="C23" s="448"/>
      <c r="D23" s="455"/>
      <c r="E23" s="239"/>
      <c r="F23" s="423"/>
      <c r="G23" s="454"/>
      <c r="H23" s="424"/>
      <c r="I23" s="424"/>
      <c r="J23" s="449"/>
      <c r="K23" s="447"/>
      <c r="L23" s="450">
        <f t="shared" si="0"/>
      </c>
      <c r="M23" s="450">
        <f t="shared" si="1"/>
      </c>
      <c r="N23" s="451">
        <f t="shared" si="2"/>
      </c>
      <c r="O23" s="423"/>
      <c r="P23" s="452"/>
      <c r="Q23" s="452"/>
    </row>
    <row r="24" spans="1:17" s="108" customFormat="1" ht="18" customHeight="1">
      <c r="A24" s="46">
        <v>8</v>
      </c>
      <c r="B24" s="448"/>
      <c r="C24" s="448"/>
      <c r="D24" s="455"/>
      <c r="E24" s="239"/>
      <c r="F24" s="423"/>
      <c r="G24" s="454"/>
      <c r="H24" s="424"/>
      <c r="I24" s="424"/>
      <c r="J24" s="449"/>
      <c r="K24" s="447"/>
      <c r="L24" s="450">
        <f t="shared" si="0"/>
      </c>
      <c r="M24" s="450">
        <f t="shared" si="1"/>
      </c>
      <c r="N24" s="451">
        <f t="shared" si="2"/>
      </c>
      <c r="O24" s="423"/>
      <c r="P24" s="452"/>
      <c r="Q24" s="452"/>
    </row>
    <row r="25" spans="1:17" s="108" customFormat="1" ht="18" customHeight="1">
      <c r="A25" s="46">
        <v>9</v>
      </c>
      <c r="B25" s="448"/>
      <c r="C25" s="448"/>
      <c r="D25" s="455"/>
      <c r="E25" s="239"/>
      <c r="F25" s="423"/>
      <c r="G25" s="454"/>
      <c r="H25" s="424"/>
      <c r="I25" s="424"/>
      <c r="J25" s="449"/>
      <c r="K25" s="447"/>
      <c r="L25" s="450">
        <f t="shared" si="0"/>
      </c>
      <c r="M25" s="450">
        <f>IF(B25&lt;&gt;"",F25*$F$15+G25*$G$15+H25*$H$15+I25*$I$15+J25*$J$15,"")</f>
      </c>
      <c r="N25" s="451">
        <f t="shared" si="2"/>
      </c>
      <c r="O25" s="423"/>
      <c r="P25" s="452"/>
      <c r="Q25" s="452"/>
    </row>
    <row r="26" spans="1:17" s="108" customFormat="1" ht="18" customHeight="1">
      <c r="A26" s="46">
        <v>10</v>
      </c>
      <c r="B26" s="448"/>
      <c r="C26" s="448"/>
      <c r="D26" s="455"/>
      <c r="E26" s="239"/>
      <c r="F26" s="423"/>
      <c r="G26" s="454"/>
      <c r="H26" s="424"/>
      <c r="I26" s="424"/>
      <c r="J26" s="449"/>
      <c r="K26" s="447"/>
      <c r="L26" s="450">
        <f t="shared" si="0"/>
      </c>
      <c r="M26" s="450">
        <f t="shared" si="1"/>
      </c>
      <c r="N26" s="451">
        <f t="shared" si="2"/>
      </c>
      <c r="O26" s="423"/>
      <c r="P26" s="452"/>
      <c r="Q26" s="452"/>
    </row>
    <row r="27" spans="1:13" s="108" customFormat="1" ht="22.5" customHeight="1">
      <c r="A27" s="822" t="s">
        <v>224</v>
      </c>
      <c r="B27" s="822"/>
      <c r="C27" s="822"/>
      <c r="D27" s="822"/>
      <c r="E27" s="822"/>
      <c r="F27" s="252">
        <f aca="true" t="shared" si="3" ref="F27:L27">SUM(F17:F26)</f>
        <v>0</v>
      </c>
      <c r="G27" s="236">
        <f t="shared" si="3"/>
        <v>51</v>
      </c>
      <c r="H27" s="236">
        <f t="shared" si="3"/>
        <v>9</v>
      </c>
      <c r="I27" s="236">
        <f t="shared" si="3"/>
        <v>0</v>
      </c>
      <c r="J27" s="236">
        <f t="shared" si="3"/>
        <v>0</v>
      </c>
      <c r="K27" s="236">
        <f t="shared" si="3"/>
        <v>0</v>
      </c>
      <c r="L27" s="236">
        <f t="shared" si="3"/>
        <v>60</v>
      </c>
      <c r="M27" s="178"/>
    </row>
    <row r="28" spans="1:14" s="151" customFormat="1" ht="22.5" customHeight="1">
      <c r="A28" s="179"/>
      <c r="B28" s="179"/>
      <c r="C28" s="179"/>
      <c r="D28" s="179"/>
      <c r="E28" s="180"/>
      <c r="F28" s="180"/>
      <c r="G28" s="180"/>
      <c r="H28" s="180"/>
      <c r="I28" s="180"/>
      <c r="J28" s="180"/>
      <c r="K28" s="152"/>
      <c r="L28" s="835" t="str">
        <f>IF('Resumo do Programa'!C25&lt;&gt;L27,"Quantidades de UCs divergentes! Favor Verificar a planilha Resumo do Programa!","")</f>
        <v>Quantidades de UCs divergentes! Favor Verificar a planilha Resumo do Programa!</v>
      </c>
      <c r="M28" s="835"/>
      <c r="N28" s="178"/>
    </row>
    <row r="29" spans="1:14" s="151" customFormat="1" ht="22.5" customHeight="1">
      <c r="A29" s="179"/>
      <c r="B29" s="764" t="s">
        <v>260</v>
      </c>
      <c r="C29" s="764" t="s">
        <v>127</v>
      </c>
      <c r="D29" s="824" t="s">
        <v>92</v>
      </c>
      <c r="E29" s="180"/>
      <c r="F29" s="180"/>
      <c r="G29" s="180"/>
      <c r="H29" s="180"/>
      <c r="I29" s="180"/>
      <c r="J29" s="180"/>
      <c r="K29" s="152"/>
      <c r="L29" s="835"/>
      <c r="M29" s="835"/>
      <c r="N29" s="178"/>
    </row>
    <row r="30" spans="1:14" s="151" customFormat="1" ht="22.5" customHeight="1">
      <c r="A30" s="179"/>
      <c r="B30" s="784"/>
      <c r="C30" s="784"/>
      <c r="D30" s="826"/>
      <c r="E30" s="180"/>
      <c r="F30" s="180"/>
      <c r="G30" s="180"/>
      <c r="H30" s="180"/>
      <c r="I30" s="180"/>
      <c r="J30" s="180"/>
      <c r="K30" s="152"/>
      <c r="L30" s="835"/>
      <c r="M30" s="835"/>
      <c r="N30" s="178"/>
    </row>
    <row r="31" spans="1:14" s="151" customFormat="1" ht="22.5" customHeight="1">
      <c r="A31" s="179"/>
      <c r="B31" s="555" t="s">
        <v>313</v>
      </c>
      <c r="C31" s="556">
        <v>45</v>
      </c>
      <c r="D31" s="453"/>
      <c r="E31" s="180"/>
      <c r="F31" s="180"/>
      <c r="G31" s="180"/>
      <c r="H31" s="180"/>
      <c r="I31" s="180"/>
      <c r="J31" s="180"/>
      <c r="K31" s="152"/>
      <c r="M31" s="178"/>
      <c r="N31" s="178"/>
    </row>
    <row r="32" spans="1:14" s="151" customFormat="1" ht="22.5" customHeight="1">
      <c r="A32" s="179"/>
      <c r="B32" s="555" t="s">
        <v>314</v>
      </c>
      <c r="C32" s="556">
        <v>80</v>
      </c>
      <c r="D32" s="453"/>
      <c r="E32" s="180"/>
      <c r="F32" s="180"/>
      <c r="G32" s="180"/>
      <c r="H32" s="180"/>
      <c r="I32" s="180"/>
      <c r="J32" s="180"/>
      <c r="K32" s="152"/>
      <c r="L32" s="178"/>
      <c r="M32" s="178"/>
      <c r="N32" s="178"/>
    </row>
    <row r="33" spans="1:14" s="151" customFormat="1" ht="22.5" customHeight="1">
      <c r="A33" s="179"/>
      <c r="B33" s="235"/>
      <c r="C33" s="31"/>
      <c r="D33" s="453"/>
      <c r="E33" s="180"/>
      <c r="F33" s="180"/>
      <c r="G33" s="180"/>
      <c r="H33" s="180"/>
      <c r="I33" s="180"/>
      <c r="J33" s="180"/>
      <c r="K33" s="152"/>
      <c r="L33" s="178"/>
      <c r="M33" s="178"/>
      <c r="N33" s="178"/>
    </row>
    <row r="34" spans="1:14" s="151" customFormat="1" ht="22.5" customHeight="1">
      <c r="A34" s="179"/>
      <c r="B34" s="238"/>
      <c r="C34" s="371"/>
      <c r="D34" s="453"/>
      <c r="E34" s="836" t="str">
        <f>IF(D36&lt;&gt;L27,"Quantidades de UCs divergentes! Favor Verificar!","")</f>
        <v>Quantidades de UCs divergentes! Favor Verificar!</v>
      </c>
      <c r="F34" s="837"/>
      <c r="G34" s="180"/>
      <c r="H34" s="180"/>
      <c r="I34" s="180"/>
      <c r="J34" s="180"/>
      <c r="K34" s="152"/>
      <c r="L34" s="178"/>
      <c r="M34" s="178"/>
      <c r="N34" s="178"/>
    </row>
    <row r="35" spans="1:14" s="151" customFormat="1" ht="22.5" customHeight="1">
      <c r="A35" s="179"/>
      <c r="B35" s="238"/>
      <c r="C35" s="371"/>
      <c r="D35" s="453"/>
      <c r="E35" s="836"/>
      <c r="F35" s="837"/>
      <c r="G35" s="180"/>
      <c r="H35" s="180"/>
      <c r="I35" s="180"/>
      <c r="J35" s="180"/>
      <c r="K35" s="152"/>
      <c r="L35" s="178"/>
      <c r="M35" s="178"/>
      <c r="N35" s="178"/>
    </row>
    <row r="36" spans="1:14" s="151" customFormat="1" ht="22.5" customHeight="1">
      <c r="A36" s="179"/>
      <c r="B36" s="760" t="s">
        <v>286</v>
      </c>
      <c r="C36" s="762"/>
      <c r="D36" s="456">
        <f>IF(SUM(D31:D35)&lt;&gt;0,SUM(D31:D35),"")</f>
      </c>
      <c r="E36" s="836"/>
      <c r="F36" s="837"/>
      <c r="H36" s="180"/>
      <c r="I36" s="180"/>
      <c r="J36" s="180"/>
      <c r="K36" s="152"/>
      <c r="L36" s="178"/>
      <c r="M36" s="178"/>
      <c r="N36" s="178"/>
    </row>
    <row r="37" spans="1:14" s="151" customFormat="1" ht="22.5" customHeight="1">
      <c r="A37" s="179"/>
      <c r="B37" s="179"/>
      <c r="C37" s="179"/>
      <c r="D37" s="179"/>
      <c r="E37" s="152"/>
      <c r="F37" s="152"/>
      <c r="G37" s="152"/>
      <c r="H37" s="180"/>
      <c r="I37" s="180"/>
      <c r="J37" s="180"/>
      <c r="K37" s="152"/>
      <c r="L37" s="178"/>
      <c r="M37" s="178"/>
      <c r="N37" s="178"/>
    </row>
    <row r="38" spans="1:14" ht="16.5" customHeight="1">
      <c r="A38" s="368" t="s">
        <v>27</v>
      </c>
      <c r="B38" s="181"/>
      <c r="C38" s="152"/>
      <c r="D38" s="152"/>
      <c r="E38" s="152"/>
      <c r="F38" s="152"/>
      <c r="G38" s="152"/>
      <c r="H38" s="152"/>
      <c r="I38" s="152"/>
      <c r="J38" s="152"/>
      <c r="K38" s="152"/>
      <c r="L38" s="182"/>
      <c r="M38" s="182"/>
      <c r="N38" s="182"/>
    </row>
    <row r="39" ht="16.5" customHeight="1">
      <c r="A39" s="369" t="s">
        <v>204</v>
      </c>
    </row>
    <row r="40" ht="16.5" customHeight="1">
      <c r="A40" s="302" t="s">
        <v>261</v>
      </c>
    </row>
    <row r="41" ht="16.5" customHeight="1">
      <c r="A41" s="370" t="s">
        <v>262</v>
      </c>
    </row>
  </sheetData>
  <sheetProtection/>
  <autoFilter ref="A16:R32"/>
  <mergeCells count="24">
    <mergeCell ref="D29:D30"/>
    <mergeCell ref="B36:C36"/>
    <mergeCell ref="O14:O16"/>
    <mergeCell ref="P14:Q15"/>
    <mergeCell ref="E14:E16"/>
    <mergeCell ref="C14:C16"/>
    <mergeCell ref="L28:M30"/>
    <mergeCell ref="E34:F36"/>
    <mergeCell ref="A10:N10"/>
    <mergeCell ref="B14:B16"/>
    <mergeCell ref="A11:B11"/>
    <mergeCell ref="F14:L14"/>
    <mergeCell ref="L15:L16"/>
    <mergeCell ref="D14:D16"/>
    <mergeCell ref="A1:Q4"/>
    <mergeCell ref="A27:E27"/>
    <mergeCell ref="A6:Q6"/>
    <mergeCell ref="A7:Q7"/>
    <mergeCell ref="A8:Q8"/>
    <mergeCell ref="B29:B30"/>
    <mergeCell ref="C29:C30"/>
    <mergeCell ref="A14:A16"/>
    <mergeCell ref="N14:N16"/>
    <mergeCell ref="M14:M16"/>
  </mergeCells>
  <conditionalFormatting sqref="E34">
    <cfRule type="containsText" priority="3" dxfId="5" operator="containsText" stopIfTrue="1" text="Quantidades de UCs divergentes! Favor Verificar!">
      <formula>NOT(ISERROR(SEARCH("Quantidades de UCs divergentes! Favor Verificar!",E34)))</formula>
    </cfRule>
  </conditionalFormatting>
  <conditionalFormatting sqref="L28:M30">
    <cfRule type="containsText" priority="1" dxfId="5" operator="containsText" stopIfTrue="1" text="Quantidades de UCs divergentes! Favor Verificar a planilha Resumo do Programa!">
      <formula>NOT(ISERROR(SEARCH("Quantidades de UCs divergentes! Favor Verificar a planilha Resumo do Programa!",L28)))</formula>
    </cfRule>
  </conditionalFormatting>
  <conditionalFormatting sqref="C20:C26">
    <cfRule type="duplicateValues" priority="4" dxfId="6" stopIfTrue="1">
      <formula>AND(COUNTIF($C$20:$C$26,C20)&gt;1,NOT(ISBLANK(C20)))</formula>
    </cfRule>
  </conditionalFormatting>
  <dataValidations count="1">
    <dataValidation type="list" allowBlank="1" showInputMessage="1" showErrorMessage="1" sqref="D17:D26">
      <formula1>$R$1:$R$2</formula1>
    </dataValidation>
  </dataValidations>
  <printOptions horizontalCentered="1"/>
  <pageMargins left="0.35433070866141736" right="0.35433070866141736" top="0.31496062992125984" bottom="0.31496062992125984" header="0.31496062992125984" footer="0.31496062992125984"/>
  <pageSetup fitToHeight="3" horizontalDpi="600" verticalDpi="600" orientation="landscape" paperSize="9" scale="5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E49"/>
    <pageSetUpPr fitToPage="1"/>
  </sheetPr>
  <dimension ref="A1:K32"/>
  <sheetViews>
    <sheetView zoomScale="80" zoomScaleNormal="80" zoomScaleSheetLayoutView="80" zoomScalePageLayoutView="0" workbookViewId="0" topLeftCell="A1">
      <selection activeCell="A1" sqref="A1:I4"/>
    </sheetView>
  </sheetViews>
  <sheetFormatPr defaultColWidth="9.140625" defaultRowHeight="15"/>
  <cols>
    <col min="1" max="1" width="6.7109375" style="558" customWidth="1"/>
    <col min="2" max="2" width="16.28125" style="583" customWidth="1"/>
    <col min="3" max="5" width="19.7109375" style="583" customWidth="1"/>
    <col min="6" max="6" width="23.7109375" style="583" customWidth="1"/>
    <col min="7" max="7" width="24.8515625" style="583" customWidth="1"/>
    <col min="8" max="8" width="16.421875" style="558" customWidth="1"/>
    <col min="9" max="9" width="19.7109375" style="558" customWidth="1"/>
    <col min="10" max="16384" width="9.140625" style="558" customWidth="1"/>
  </cols>
  <sheetData>
    <row r="1" spans="1:11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  <c r="I1" s="839"/>
      <c r="J1" s="557"/>
      <c r="K1" s="557"/>
    </row>
    <row r="2" spans="1:11" s="4" customFormat="1" ht="12.75" customHeight="1">
      <c r="A2" s="839"/>
      <c r="B2" s="839"/>
      <c r="C2" s="839"/>
      <c r="D2" s="839"/>
      <c r="E2" s="839"/>
      <c r="F2" s="839"/>
      <c r="G2" s="839"/>
      <c r="H2" s="839"/>
      <c r="I2" s="839"/>
      <c r="J2" s="557"/>
      <c r="K2" s="557"/>
    </row>
    <row r="3" spans="1:11" s="4" customFormat="1" ht="12.75" customHeight="1">
      <c r="A3" s="839"/>
      <c r="B3" s="839"/>
      <c r="C3" s="839"/>
      <c r="D3" s="839"/>
      <c r="E3" s="839"/>
      <c r="F3" s="839"/>
      <c r="G3" s="839"/>
      <c r="H3" s="839"/>
      <c r="I3" s="839"/>
      <c r="J3" s="557"/>
      <c r="K3" s="557"/>
    </row>
    <row r="4" spans="1:11" s="4" customFormat="1" ht="12.75" customHeight="1" thickBot="1">
      <c r="A4" s="839"/>
      <c r="B4" s="839"/>
      <c r="C4" s="839"/>
      <c r="D4" s="839"/>
      <c r="E4" s="839"/>
      <c r="F4" s="839"/>
      <c r="G4" s="839"/>
      <c r="H4" s="839"/>
      <c r="I4" s="839"/>
      <c r="J4" s="557"/>
      <c r="K4" s="557"/>
    </row>
    <row r="5" spans="1:9" ht="15">
      <c r="A5" s="782"/>
      <c r="B5" s="783"/>
      <c r="C5" s="783"/>
      <c r="D5" s="783"/>
      <c r="E5" s="783"/>
      <c r="F5" s="783"/>
      <c r="G5" s="783"/>
      <c r="H5" s="783"/>
      <c r="I5" s="840"/>
    </row>
    <row r="6" spans="1:9" ht="15">
      <c r="A6" s="778" t="s">
        <v>73</v>
      </c>
      <c r="B6" s="841"/>
      <c r="C6" s="841"/>
      <c r="D6" s="841"/>
      <c r="E6" s="841"/>
      <c r="F6" s="841"/>
      <c r="G6" s="841"/>
      <c r="H6" s="841"/>
      <c r="I6" s="842"/>
    </row>
    <row r="7" spans="1:9" ht="15">
      <c r="A7" s="778"/>
      <c r="B7" s="841"/>
      <c r="C7" s="841"/>
      <c r="D7" s="841"/>
      <c r="E7" s="841"/>
      <c r="F7" s="841"/>
      <c r="G7" s="841"/>
      <c r="H7" s="841"/>
      <c r="I7" s="842"/>
    </row>
    <row r="8" spans="1:9" ht="17.25">
      <c r="A8" s="778" t="s">
        <v>315</v>
      </c>
      <c r="B8" s="841"/>
      <c r="C8" s="841"/>
      <c r="D8" s="841"/>
      <c r="E8" s="841"/>
      <c r="F8" s="841"/>
      <c r="G8" s="841"/>
      <c r="H8" s="841"/>
      <c r="I8" s="842"/>
    </row>
    <row r="9" spans="1:9" ht="15.75" thickBot="1">
      <c r="A9" s="559"/>
      <c r="B9" s="560"/>
      <c r="C9" s="560"/>
      <c r="D9" s="560"/>
      <c r="E9" s="560"/>
      <c r="F9" s="560"/>
      <c r="G9" s="843"/>
      <c r="H9" s="843"/>
      <c r="I9" s="844"/>
    </row>
    <row r="10" spans="1:9" ht="16.5" customHeight="1">
      <c r="A10" s="848"/>
      <c r="B10" s="848"/>
      <c r="C10" s="848"/>
      <c r="D10" s="848"/>
      <c r="E10" s="848"/>
      <c r="F10" s="848"/>
      <c r="G10" s="562"/>
      <c r="H10" s="561"/>
      <c r="I10" s="561"/>
    </row>
    <row r="11" spans="1:9" s="563" customFormat="1" ht="16.5" customHeight="1">
      <c r="A11" s="849" t="s">
        <v>74</v>
      </c>
      <c r="B11" s="849"/>
      <c r="C11" s="772">
        <f>'Resumo Financeiro'!$C$10</f>
        <v>0</v>
      </c>
      <c r="D11" s="773"/>
      <c r="E11" s="773"/>
      <c r="F11" s="773"/>
      <c r="G11" s="773"/>
      <c r="H11" s="773"/>
      <c r="I11" s="773"/>
    </row>
    <row r="12" spans="1:9" ht="16.5" customHeight="1">
      <c r="A12" s="276"/>
      <c r="B12" s="276"/>
      <c r="C12" s="276"/>
      <c r="D12" s="276"/>
      <c r="E12" s="276"/>
      <c r="F12" s="276"/>
      <c r="G12" s="276"/>
      <c r="H12" s="276"/>
      <c r="I12" s="276"/>
    </row>
    <row r="13" spans="1:9" ht="16.5" customHeight="1">
      <c r="A13" s="564"/>
      <c r="B13" s="276"/>
      <c r="C13" s="276"/>
      <c r="D13" s="276"/>
      <c r="E13" s="276"/>
      <c r="F13" s="276"/>
      <c r="G13" s="276"/>
      <c r="H13" s="564"/>
      <c r="I13" s="564"/>
    </row>
    <row r="14" spans="1:8" s="190" customFormat="1" ht="16.5" customHeight="1">
      <c r="A14" s="838" t="s">
        <v>0</v>
      </c>
      <c r="B14" s="838" t="s">
        <v>89</v>
      </c>
      <c r="C14" s="838" t="s">
        <v>88</v>
      </c>
      <c r="D14" s="764" t="s">
        <v>316</v>
      </c>
      <c r="E14" s="763" t="s">
        <v>317</v>
      </c>
      <c r="F14" s="838" t="s">
        <v>318</v>
      </c>
      <c r="G14" s="838" t="s">
        <v>319</v>
      </c>
      <c r="H14" s="838" t="s">
        <v>320</v>
      </c>
    </row>
    <row r="15" spans="1:8" s="190" customFormat="1" ht="16.5" customHeight="1">
      <c r="A15" s="838"/>
      <c r="B15" s="838"/>
      <c r="C15" s="838"/>
      <c r="D15" s="823"/>
      <c r="E15" s="763"/>
      <c r="F15" s="838"/>
      <c r="G15" s="838"/>
      <c r="H15" s="838"/>
    </row>
    <row r="16" spans="1:8" s="190" customFormat="1" ht="16.5" customHeight="1">
      <c r="A16" s="565">
        <v>1</v>
      </c>
      <c r="B16" s="548" t="s">
        <v>309</v>
      </c>
      <c r="C16" s="549" t="s">
        <v>310</v>
      </c>
      <c r="D16" s="549" t="s">
        <v>311</v>
      </c>
      <c r="E16" s="552" t="s">
        <v>321</v>
      </c>
      <c r="F16" s="566" t="s">
        <v>322</v>
      </c>
      <c r="G16" s="566">
        <v>35</v>
      </c>
      <c r="H16" s="567">
        <v>0.8</v>
      </c>
    </row>
    <row r="17" spans="1:8" s="190" customFormat="1" ht="16.5" customHeight="1">
      <c r="A17" s="565">
        <v>2</v>
      </c>
      <c r="B17" s="548" t="s">
        <v>309</v>
      </c>
      <c r="C17" s="549" t="s">
        <v>310</v>
      </c>
      <c r="D17" s="549" t="s">
        <v>312</v>
      </c>
      <c r="E17" s="552" t="s">
        <v>321</v>
      </c>
      <c r="F17" s="566" t="s">
        <v>323</v>
      </c>
      <c r="G17" s="566">
        <v>70</v>
      </c>
      <c r="H17" s="567">
        <v>0.95</v>
      </c>
    </row>
    <row r="18" spans="1:8" s="190" customFormat="1" ht="16.5" customHeight="1">
      <c r="A18" s="565">
        <v>3</v>
      </c>
      <c r="B18" s="568"/>
      <c r="C18" s="551"/>
      <c r="D18" s="551"/>
      <c r="E18" s="569"/>
      <c r="F18" s="570"/>
      <c r="G18" s="570"/>
      <c r="H18" s="571"/>
    </row>
    <row r="19" spans="1:8" s="190" customFormat="1" ht="16.5" customHeight="1">
      <c r="A19" s="565">
        <v>4</v>
      </c>
      <c r="B19" s="568"/>
      <c r="C19" s="551"/>
      <c r="D19" s="551"/>
      <c r="E19" s="569"/>
      <c r="F19" s="570"/>
      <c r="G19" s="570"/>
      <c r="H19" s="571"/>
    </row>
    <row r="20" spans="1:8" s="190" customFormat="1" ht="16.5" customHeight="1">
      <c r="A20" s="565">
        <v>5</v>
      </c>
      <c r="B20" s="568"/>
      <c r="C20" s="551"/>
      <c r="D20" s="551"/>
      <c r="E20" s="569"/>
      <c r="F20" s="570"/>
      <c r="G20" s="570"/>
      <c r="H20" s="571"/>
    </row>
    <row r="21" spans="1:8" s="190" customFormat="1" ht="16.5" customHeight="1">
      <c r="A21" s="565">
        <v>6</v>
      </c>
      <c r="B21" s="568"/>
      <c r="C21" s="551"/>
      <c r="D21" s="551"/>
      <c r="E21" s="569"/>
      <c r="F21" s="570"/>
      <c r="G21" s="570"/>
      <c r="H21" s="571"/>
    </row>
    <row r="22" spans="1:8" s="190" customFormat="1" ht="16.5" customHeight="1">
      <c r="A22" s="565">
        <v>7</v>
      </c>
      <c r="B22" s="568"/>
      <c r="C22" s="551"/>
      <c r="D22" s="551"/>
      <c r="E22" s="569"/>
      <c r="F22" s="570"/>
      <c r="G22" s="570"/>
      <c r="H22" s="571"/>
    </row>
    <row r="23" spans="1:8" s="190" customFormat="1" ht="16.5" customHeight="1">
      <c r="A23" s="565">
        <v>8</v>
      </c>
      <c r="B23" s="568"/>
      <c r="C23" s="551"/>
      <c r="D23" s="551"/>
      <c r="E23" s="569"/>
      <c r="F23" s="570"/>
      <c r="G23" s="570"/>
      <c r="H23" s="571"/>
    </row>
    <row r="24" spans="1:9" s="572" customFormat="1" ht="16.5" customHeight="1">
      <c r="A24" s="565">
        <v>9</v>
      </c>
      <c r="B24" s="568"/>
      <c r="C24" s="551"/>
      <c r="D24" s="551"/>
      <c r="E24" s="569"/>
      <c r="F24" s="570"/>
      <c r="G24" s="570"/>
      <c r="H24" s="571"/>
      <c r="I24" s="845" t="str">
        <f>IF(SUM(Totalização!C37:C41)&lt;&gt;H26,"Extensão de Redes divergente! Favor Verificar!","")</f>
        <v>Extensão de Redes divergente! Favor Verificar!</v>
      </c>
    </row>
    <row r="25" spans="1:9" s="572" customFormat="1" ht="16.5" customHeight="1">
      <c r="A25" s="565">
        <v>10</v>
      </c>
      <c r="B25" s="568"/>
      <c r="C25" s="551"/>
      <c r="D25" s="551"/>
      <c r="E25" s="569"/>
      <c r="F25" s="570"/>
      <c r="G25" s="570"/>
      <c r="H25" s="571"/>
      <c r="I25" s="845"/>
    </row>
    <row r="26" spans="1:9" ht="16.5" customHeight="1">
      <c r="A26" s="573"/>
      <c r="B26" s="574"/>
      <c r="C26" s="575"/>
      <c r="D26" s="575"/>
      <c r="E26" s="575"/>
      <c r="F26" s="576"/>
      <c r="G26" s="577" t="s">
        <v>3</v>
      </c>
      <c r="H26" s="578">
        <f>SUM(H16:H25)</f>
        <v>1.75</v>
      </c>
      <c r="I26" s="845"/>
    </row>
    <row r="27" spans="1:9" ht="16.5" customHeight="1">
      <c r="A27" s="579" t="s">
        <v>27</v>
      </c>
      <c r="B27" s="183"/>
      <c r="C27" s="183"/>
      <c r="D27" s="183"/>
      <c r="E27" s="183"/>
      <c r="F27" s="183"/>
      <c r="G27" s="580"/>
      <c r="H27" s="149"/>
      <c r="I27" s="149"/>
    </row>
    <row r="28" spans="1:9" ht="16.5" customHeight="1">
      <c r="A28" s="579" t="s">
        <v>324</v>
      </c>
      <c r="B28" s="580"/>
      <c r="C28" s="580"/>
      <c r="D28" s="580"/>
      <c r="E28" s="580"/>
      <c r="F28" s="580"/>
      <c r="G28" s="580"/>
      <c r="H28" s="580"/>
      <c r="I28" s="580"/>
    </row>
    <row r="29" spans="1:9" ht="16.5" customHeight="1">
      <c r="A29" s="579" t="s">
        <v>325</v>
      </c>
      <c r="B29" s="580"/>
      <c r="C29" s="580"/>
      <c r="D29" s="580"/>
      <c r="E29" s="580"/>
      <c r="F29" s="580"/>
      <c r="G29" s="580"/>
      <c r="H29" s="580"/>
      <c r="I29" s="580"/>
    </row>
    <row r="30" spans="1:9" ht="13.5">
      <c r="A30" s="846"/>
      <c r="B30" s="847"/>
      <c r="C30" s="847"/>
      <c r="D30" s="847"/>
      <c r="E30" s="847"/>
      <c r="F30" s="847"/>
      <c r="G30" s="847"/>
      <c r="H30" s="847"/>
      <c r="I30" s="847"/>
    </row>
    <row r="31" spans="1:9" ht="13.5">
      <c r="A31" s="847"/>
      <c r="B31" s="847"/>
      <c r="C31" s="847"/>
      <c r="D31" s="847"/>
      <c r="E31" s="847"/>
      <c r="F31" s="847"/>
      <c r="G31" s="847"/>
      <c r="H31" s="847"/>
      <c r="I31" s="847"/>
    </row>
    <row r="32" spans="1:6" ht="13.5">
      <c r="A32" s="581"/>
      <c r="B32" s="581"/>
      <c r="C32" s="582"/>
      <c r="D32" s="582"/>
      <c r="E32" s="582"/>
      <c r="F32" s="558"/>
    </row>
  </sheetData>
  <sheetProtection/>
  <mergeCells count="19">
    <mergeCell ref="I24:I26"/>
    <mergeCell ref="A30:I31"/>
    <mergeCell ref="A10:F10"/>
    <mergeCell ref="A11:B11"/>
    <mergeCell ref="C11:I11"/>
    <mergeCell ref="A14:A15"/>
    <mergeCell ref="B14:B15"/>
    <mergeCell ref="C14:C15"/>
    <mergeCell ref="D14:D15"/>
    <mergeCell ref="E14:E15"/>
    <mergeCell ref="F14:F15"/>
    <mergeCell ref="G14:G15"/>
    <mergeCell ref="A1:I4"/>
    <mergeCell ref="A5:I5"/>
    <mergeCell ref="A6:I6"/>
    <mergeCell ref="A7:I7"/>
    <mergeCell ref="A8:I8"/>
    <mergeCell ref="G9:I9"/>
    <mergeCell ref="H14:H15"/>
  </mergeCells>
  <conditionalFormatting sqref="I24:I26">
    <cfRule type="containsText" priority="1" dxfId="5" operator="containsText" stopIfTrue="1" text="Extensão de Redes divergente! Favor Verificar!">
      <formula>NOT(ISERROR(SEARCH("Extensão de Redes divergente! Favor Verificar!",I24)))</formula>
    </cfRule>
    <cfRule type="containsText" priority="2" dxfId="5" operator="containsText" stopIfTrue="1" text="Quantidades de UCs divergentes! Favor Verificar!">
      <formula>NOT(ISERROR(SEARCH("Quantidades de UCs divergentes! Favor Verificar!",I24)))</formula>
    </cfRule>
  </conditionalFormatting>
  <printOptions horizontalCentered="1"/>
  <pageMargins left="0.35433070866141736" right="0.35433070866141736" top="0.31496062992125984" bottom="0.31496062992125984" header="0.31496062992125984" footer="0.31496062992125984"/>
  <pageSetup fitToHeight="2" fitToWidth="1"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6EB00"/>
    <pageSetUpPr fitToPage="1"/>
  </sheetPr>
  <dimension ref="A1:L62"/>
  <sheetViews>
    <sheetView zoomScale="80" zoomScaleNormal="80" zoomScaleSheetLayoutView="80" zoomScalePageLayoutView="0" workbookViewId="0" topLeftCell="A1">
      <selection activeCell="D15" sqref="D15:G15"/>
    </sheetView>
  </sheetViews>
  <sheetFormatPr defaultColWidth="9.140625" defaultRowHeight="15"/>
  <cols>
    <col min="1" max="1" width="21.28125" style="73" customWidth="1"/>
    <col min="2" max="2" width="16.8515625" style="27" customWidth="1"/>
    <col min="3" max="12" width="16.8515625" style="73" customWidth="1"/>
    <col min="13" max="16384" width="9.140625" style="73" customWidth="1"/>
  </cols>
  <sheetData>
    <row r="1" spans="1:12" s="4" customFormat="1" ht="12.75" customHeight="1">
      <c r="A1" s="890" t="s">
        <v>72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</row>
    <row r="2" spans="1:12" s="4" customFormat="1" ht="12.75" customHeight="1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</row>
    <row r="3" spans="1:12" s="4" customFormat="1" ht="12.75" customHeight="1">
      <c r="A3" s="890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</row>
    <row r="4" spans="1:12" s="4" customFormat="1" ht="12.75" customHeight="1">
      <c r="A4" s="891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</row>
    <row r="5" spans="1:12" s="29" customFormat="1" ht="12.75" customHeight="1">
      <c r="A5" s="892"/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</row>
    <row r="6" spans="1:12" s="29" customFormat="1" ht="12.75" customHeight="1">
      <c r="A6" s="892" t="s">
        <v>73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</row>
    <row r="7" spans="1:12" s="29" customFormat="1" ht="12.75" customHeight="1">
      <c r="A7" s="892"/>
      <c r="B7" s="893"/>
      <c r="C7" s="893"/>
      <c r="D7" s="893"/>
      <c r="E7" s="893"/>
      <c r="F7" s="893"/>
      <c r="G7" s="893"/>
      <c r="H7" s="893"/>
      <c r="I7" s="893"/>
      <c r="J7" s="893"/>
      <c r="K7" s="893"/>
      <c r="L7" s="893"/>
    </row>
    <row r="8" spans="1:12" s="29" customFormat="1" ht="12.75" customHeight="1">
      <c r="A8" s="892" t="s">
        <v>228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</row>
    <row r="9" spans="1:12" s="29" customFormat="1" ht="12.75" customHeight="1">
      <c r="A9" s="894"/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</row>
    <row r="10" spans="1:10" s="29" customFormat="1" ht="17.25" customHeight="1">
      <c r="A10" s="830"/>
      <c r="B10" s="830"/>
      <c r="C10" s="830"/>
      <c r="D10" s="830"/>
      <c r="E10" s="830"/>
      <c r="F10" s="830"/>
      <c r="G10" s="830"/>
      <c r="H10" s="830"/>
      <c r="I10" s="830"/>
      <c r="J10" s="830"/>
    </row>
    <row r="11" spans="1:12" s="29" customFormat="1" ht="17.25" customHeight="1">
      <c r="A11" s="831" t="s">
        <v>74</v>
      </c>
      <c r="B11" s="832"/>
      <c r="C11" s="831">
        <f>'Resumo Financeiro'!$C$10</f>
        <v>0</v>
      </c>
      <c r="D11" s="871"/>
      <c r="E11" s="871"/>
      <c r="F11" s="871"/>
      <c r="G11" s="871"/>
      <c r="H11" s="871"/>
      <c r="I11" s="871"/>
      <c r="J11" s="871"/>
      <c r="K11" s="871"/>
      <c r="L11" s="871"/>
    </row>
    <row r="12" ht="14.25" thickBot="1"/>
    <row r="13" spans="1:10" s="257" customFormat="1" ht="30" customHeight="1">
      <c r="A13" s="255"/>
      <c r="B13" s="888" t="s">
        <v>173</v>
      </c>
      <c r="C13" s="889"/>
      <c r="D13" s="872" t="s">
        <v>175</v>
      </c>
      <c r="E13" s="873"/>
      <c r="F13" s="873"/>
      <c r="G13" s="874"/>
      <c r="H13" s="242" t="s">
        <v>107</v>
      </c>
      <c r="I13" s="242" t="s">
        <v>7</v>
      </c>
      <c r="J13" s="256" t="s">
        <v>4</v>
      </c>
    </row>
    <row r="14" spans="2:10" ht="31.5" customHeight="1">
      <c r="B14" s="850" t="s">
        <v>54</v>
      </c>
      <c r="C14" s="851"/>
      <c r="D14" s="854" t="s">
        <v>326</v>
      </c>
      <c r="E14" s="855"/>
      <c r="F14" s="855"/>
      <c r="G14" s="856"/>
      <c r="H14" s="203"/>
      <c r="I14" s="375" t="s">
        <v>108</v>
      </c>
      <c r="J14" s="466"/>
    </row>
    <row r="15" spans="2:10" ht="33" customHeight="1">
      <c r="B15" s="850" t="s">
        <v>171</v>
      </c>
      <c r="C15" s="851"/>
      <c r="D15" s="875" t="s">
        <v>327</v>
      </c>
      <c r="E15" s="876"/>
      <c r="F15" s="876"/>
      <c r="G15" s="877"/>
      <c r="H15" s="584"/>
      <c r="I15" s="375" t="s">
        <v>172</v>
      </c>
      <c r="J15" s="466"/>
    </row>
    <row r="16" spans="2:10" ht="33" customHeight="1">
      <c r="B16" s="850" t="s">
        <v>53</v>
      </c>
      <c r="C16" s="851"/>
      <c r="D16" s="854" t="s">
        <v>328</v>
      </c>
      <c r="E16" s="855"/>
      <c r="F16" s="855"/>
      <c r="G16" s="856"/>
      <c r="H16" s="203"/>
      <c r="I16" s="375" t="s">
        <v>329</v>
      </c>
      <c r="J16" s="466"/>
    </row>
    <row r="17" spans="2:10" ht="31.5" customHeight="1">
      <c r="B17" s="850" t="s">
        <v>123</v>
      </c>
      <c r="C17" s="851"/>
      <c r="D17" s="854" t="s">
        <v>330</v>
      </c>
      <c r="E17" s="855"/>
      <c r="F17" s="855"/>
      <c r="G17" s="856"/>
      <c r="H17" s="203"/>
      <c r="I17" s="375" t="s">
        <v>10</v>
      </c>
      <c r="J17" s="466"/>
    </row>
    <row r="18" spans="2:10" ht="31.5" customHeight="1">
      <c r="B18" s="852"/>
      <c r="C18" s="853"/>
      <c r="D18" s="857"/>
      <c r="E18" s="858"/>
      <c r="F18" s="858"/>
      <c r="G18" s="859"/>
      <c r="H18" s="374"/>
      <c r="I18" s="375"/>
      <c r="J18" s="466"/>
    </row>
    <row r="19" spans="2:10" ht="31.5" customHeight="1">
      <c r="B19" s="852"/>
      <c r="C19" s="853"/>
      <c r="D19" s="860"/>
      <c r="E19" s="861"/>
      <c r="F19" s="861"/>
      <c r="G19" s="862"/>
      <c r="H19" s="374"/>
      <c r="I19" s="375"/>
      <c r="J19" s="467"/>
    </row>
    <row r="20" spans="2:10" ht="31.5" customHeight="1" thickBot="1">
      <c r="B20" s="879"/>
      <c r="C20" s="880"/>
      <c r="D20" s="882"/>
      <c r="E20" s="883"/>
      <c r="F20" s="883"/>
      <c r="G20" s="884"/>
      <c r="H20" s="376"/>
      <c r="I20" s="377"/>
      <c r="J20" s="468"/>
    </row>
    <row r="21" spans="1:8" ht="14.25" thickBot="1">
      <c r="A21" s="50"/>
      <c r="B21" s="51"/>
      <c r="C21" s="43"/>
      <c r="D21" s="41"/>
      <c r="E21" s="868"/>
      <c r="F21" s="868"/>
      <c r="G21" s="43"/>
      <c r="H21" s="249"/>
    </row>
    <row r="22" spans="1:12" ht="28.5" customHeight="1" thickBot="1">
      <c r="A22" s="863" t="s">
        <v>177</v>
      </c>
      <c r="B22" s="864"/>
      <c r="C22" s="864"/>
      <c r="D22" s="864"/>
      <c r="E22" s="864"/>
      <c r="F22" s="864"/>
      <c r="G22" s="864"/>
      <c r="H22" s="864"/>
      <c r="I22" s="864"/>
      <c r="J22" s="864"/>
      <c r="K22" s="865"/>
      <c r="L22" s="29"/>
    </row>
    <row r="23" spans="1:11" s="1" customFormat="1" ht="34.5" customHeight="1">
      <c r="A23" s="866" t="s">
        <v>78</v>
      </c>
      <c r="B23" s="829" t="s">
        <v>143</v>
      </c>
      <c r="C23" s="869"/>
      <c r="D23" s="869"/>
      <c r="E23" s="869"/>
      <c r="F23" s="881"/>
      <c r="G23" s="829" t="s">
        <v>146</v>
      </c>
      <c r="H23" s="869"/>
      <c r="I23" s="869"/>
      <c r="J23" s="869"/>
      <c r="K23" s="870"/>
    </row>
    <row r="24" spans="1:11" s="297" customFormat="1" ht="54.75" customHeight="1" thickBot="1">
      <c r="A24" s="867"/>
      <c r="B24" s="296" t="s">
        <v>227</v>
      </c>
      <c r="C24" s="263" t="s">
        <v>144</v>
      </c>
      <c r="D24" s="263" t="s">
        <v>150</v>
      </c>
      <c r="E24" s="296" t="s">
        <v>226</v>
      </c>
      <c r="F24" s="263" t="s">
        <v>145</v>
      </c>
      <c r="G24" s="296" t="s">
        <v>227</v>
      </c>
      <c r="H24" s="263" t="s">
        <v>147</v>
      </c>
      <c r="I24" s="263" t="s">
        <v>150</v>
      </c>
      <c r="J24" s="296" t="s">
        <v>226</v>
      </c>
      <c r="K24" s="313" t="s">
        <v>168</v>
      </c>
    </row>
    <row r="25" spans="1:12" s="16" customFormat="1" ht="18" customHeight="1">
      <c r="A25" s="458" t="str">
        <f>IF('Resumo do Programa'!A17="","",'Resumo do Programa'!A17)</f>
        <v>SIGFI XX</v>
      </c>
      <c r="B25" s="479"/>
      <c r="C25" s="459"/>
      <c r="D25" s="459"/>
      <c r="E25" s="460">
        <f>D25*B25</f>
        <v>0</v>
      </c>
      <c r="F25" s="460">
        <f>C25*D25</f>
        <v>0</v>
      </c>
      <c r="G25" s="479"/>
      <c r="H25" s="459"/>
      <c r="I25" s="459"/>
      <c r="J25" s="460">
        <f>I25*G25</f>
        <v>0</v>
      </c>
      <c r="K25" s="461">
        <f>H25*I25</f>
        <v>0</v>
      </c>
      <c r="L25" s="1"/>
    </row>
    <row r="26" spans="1:12" s="16" customFormat="1" ht="18" customHeight="1">
      <c r="A26" s="243" t="str">
        <f>IF('Resumo do Programa'!A18="","",'Resumo do Programa'!A18)</f>
        <v>SIGFI XX</v>
      </c>
      <c r="B26" s="480"/>
      <c r="C26" s="241"/>
      <c r="D26" s="241"/>
      <c r="E26" s="462">
        <f aca="true" t="shared" si="0" ref="E26:E32">D26*B26</f>
        <v>0</v>
      </c>
      <c r="F26" s="462">
        <f aca="true" t="shared" si="1" ref="F26:F32">C26*D26</f>
        <v>0</v>
      </c>
      <c r="G26" s="480"/>
      <c r="H26" s="241"/>
      <c r="I26" s="241"/>
      <c r="J26" s="462">
        <f aca="true" t="shared" si="2" ref="J26:J32">I26*G26</f>
        <v>0</v>
      </c>
      <c r="K26" s="463">
        <f aca="true" t="shared" si="3" ref="K26:K32">H26*I26</f>
        <v>0</v>
      </c>
      <c r="L26" s="1"/>
    </row>
    <row r="27" spans="1:12" s="16" customFormat="1" ht="18" customHeight="1">
      <c r="A27" s="243" t="str">
        <f>IF('Resumo do Programa'!A19="","",'Resumo do Programa'!A19)</f>
        <v>SIGFI XX</v>
      </c>
      <c r="B27" s="473"/>
      <c r="C27" s="241"/>
      <c r="D27" s="264"/>
      <c r="E27" s="462">
        <f t="shared" si="0"/>
        <v>0</v>
      </c>
      <c r="F27" s="462">
        <f t="shared" si="1"/>
        <v>0</v>
      </c>
      <c r="G27" s="473"/>
      <c r="H27" s="241"/>
      <c r="I27" s="264"/>
      <c r="J27" s="462">
        <f t="shared" si="2"/>
        <v>0</v>
      </c>
      <c r="K27" s="463">
        <f t="shared" si="3"/>
        <v>0</v>
      </c>
      <c r="L27" s="1"/>
    </row>
    <row r="28" spans="1:12" s="16" customFormat="1" ht="18" customHeight="1">
      <c r="A28" s="243" t="str">
        <f>IF('Resumo do Programa'!A20="","",'Resumo do Programa'!A20)</f>
        <v>MIGDI  XXXX</v>
      </c>
      <c r="B28" s="473"/>
      <c r="C28" s="241"/>
      <c r="D28" s="241"/>
      <c r="E28" s="462">
        <f t="shared" si="0"/>
        <v>0</v>
      </c>
      <c r="F28" s="462">
        <f t="shared" si="1"/>
        <v>0</v>
      </c>
      <c r="G28" s="473"/>
      <c r="H28" s="241"/>
      <c r="I28" s="241"/>
      <c r="J28" s="462">
        <f t="shared" si="2"/>
        <v>0</v>
      </c>
      <c r="K28" s="463">
        <f t="shared" si="3"/>
        <v>0</v>
      </c>
      <c r="L28" s="1"/>
    </row>
    <row r="29" spans="1:12" s="16" customFormat="1" ht="18" customHeight="1">
      <c r="A29" s="243" t="str">
        <f>IF('Resumo do Programa'!A21="","",'Resumo do Programa'!A21)</f>
        <v>MIGDI  XXXX</v>
      </c>
      <c r="B29" s="473"/>
      <c r="C29" s="241"/>
      <c r="D29" s="264"/>
      <c r="E29" s="462">
        <f t="shared" si="0"/>
        <v>0</v>
      </c>
      <c r="F29" s="462">
        <f t="shared" si="1"/>
        <v>0</v>
      </c>
      <c r="G29" s="473"/>
      <c r="H29" s="241"/>
      <c r="I29" s="264"/>
      <c r="J29" s="462">
        <f t="shared" si="2"/>
        <v>0</v>
      </c>
      <c r="K29" s="463">
        <f t="shared" si="3"/>
        <v>0</v>
      </c>
      <c r="L29" s="1"/>
    </row>
    <row r="30" spans="1:12" s="52" customFormat="1" ht="18" customHeight="1">
      <c r="A30" s="243" t="str">
        <f>IF('Resumo do Programa'!A22="","",'Resumo do Programa'!A22)</f>
        <v>MIGDI  XXXX</v>
      </c>
      <c r="B30" s="473"/>
      <c r="C30" s="241"/>
      <c r="D30" s="241"/>
      <c r="E30" s="462">
        <f t="shared" si="0"/>
        <v>0</v>
      </c>
      <c r="F30" s="462">
        <f t="shared" si="1"/>
        <v>0</v>
      </c>
      <c r="G30" s="473"/>
      <c r="H30" s="241"/>
      <c r="I30" s="241"/>
      <c r="J30" s="462">
        <f t="shared" si="2"/>
        <v>0</v>
      </c>
      <c r="K30" s="463">
        <f t="shared" si="3"/>
        <v>0</v>
      </c>
      <c r="L30" s="1"/>
    </row>
    <row r="31" spans="1:12" s="52" customFormat="1" ht="18" customHeight="1">
      <c r="A31" s="243">
        <f>IF('Resumo do Programa'!A23="","",'Resumo do Programa'!A23)</f>
      </c>
      <c r="B31" s="473"/>
      <c r="C31" s="241"/>
      <c r="D31" s="264"/>
      <c r="E31" s="462">
        <f t="shared" si="0"/>
        <v>0</v>
      </c>
      <c r="F31" s="462">
        <f t="shared" si="1"/>
        <v>0</v>
      </c>
      <c r="G31" s="473"/>
      <c r="H31" s="241"/>
      <c r="I31" s="264"/>
      <c r="J31" s="462">
        <f t="shared" si="2"/>
        <v>0</v>
      </c>
      <c r="K31" s="463">
        <f t="shared" si="3"/>
        <v>0</v>
      </c>
      <c r="L31" s="1"/>
    </row>
    <row r="32" spans="1:12" s="52" customFormat="1" ht="18" customHeight="1" thickBot="1">
      <c r="A32" s="244">
        <f>IF('Resumo do Programa'!A24="","",'Resumo do Programa'!A24)</f>
      </c>
      <c r="B32" s="474"/>
      <c r="C32" s="245"/>
      <c r="D32" s="245"/>
      <c r="E32" s="464">
        <f t="shared" si="0"/>
        <v>0</v>
      </c>
      <c r="F32" s="464">
        <f t="shared" si="1"/>
        <v>0</v>
      </c>
      <c r="G32" s="474"/>
      <c r="H32" s="245"/>
      <c r="I32" s="245"/>
      <c r="J32" s="464">
        <f t="shared" si="2"/>
        <v>0</v>
      </c>
      <c r="K32" s="465">
        <f t="shared" si="3"/>
        <v>0</v>
      </c>
      <c r="L32" s="1"/>
    </row>
    <row r="33" spans="1:12" s="16" customFormat="1" ht="18" customHeight="1" thickBot="1">
      <c r="A33" s="106"/>
      <c r="B33" s="106"/>
      <c r="C33" s="106"/>
      <c r="D33" s="106"/>
      <c r="E33" s="106"/>
      <c r="F33" s="106"/>
      <c r="G33" s="106"/>
      <c r="H33" s="1"/>
      <c r="I33" s="1"/>
      <c r="J33" s="1"/>
      <c r="K33" s="1"/>
      <c r="L33" s="1"/>
    </row>
    <row r="34" spans="1:12" ht="28.5" customHeight="1" thickBot="1">
      <c r="A34" s="863" t="s">
        <v>177</v>
      </c>
      <c r="B34" s="864"/>
      <c r="C34" s="864"/>
      <c r="D34" s="864"/>
      <c r="E34" s="864"/>
      <c r="F34" s="864"/>
      <c r="G34" s="864"/>
      <c r="H34" s="864"/>
      <c r="I34" s="864"/>
      <c r="J34" s="864"/>
      <c r="K34" s="864"/>
      <c r="L34" s="865"/>
    </row>
    <row r="35" spans="1:12" s="1" customFormat="1" ht="34.5" customHeight="1">
      <c r="A35" s="866" t="s">
        <v>78</v>
      </c>
      <c r="B35" s="826" t="s">
        <v>148</v>
      </c>
      <c r="C35" s="826"/>
      <c r="D35" s="826"/>
      <c r="E35" s="826"/>
      <c r="F35" s="826"/>
      <c r="G35" s="826"/>
      <c r="H35" s="829" t="s">
        <v>149</v>
      </c>
      <c r="I35" s="869"/>
      <c r="J35" s="869"/>
      <c r="K35" s="869"/>
      <c r="L35" s="870"/>
    </row>
    <row r="36" spans="1:12" s="297" customFormat="1" ht="54.75" customHeight="1" thickBot="1">
      <c r="A36" s="867"/>
      <c r="B36" s="296" t="s">
        <v>227</v>
      </c>
      <c r="C36" s="263" t="s">
        <v>287</v>
      </c>
      <c r="D36" s="263" t="s">
        <v>170</v>
      </c>
      <c r="E36" s="263" t="s">
        <v>150</v>
      </c>
      <c r="F36" s="296" t="s">
        <v>226</v>
      </c>
      <c r="G36" s="263" t="s">
        <v>289</v>
      </c>
      <c r="H36" s="296" t="s">
        <v>227</v>
      </c>
      <c r="I36" s="263" t="s">
        <v>169</v>
      </c>
      <c r="J36" s="263" t="s">
        <v>150</v>
      </c>
      <c r="K36" s="296" t="s">
        <v>226</v>
      </c>
      <c r="L36" s="265" t="s">
        <v>167</v>
      </c>
    </row>
    <row r="37" spans="1:12" s="16" customFormat="1" ht="18" customHeight="1">
      <c r="A37" s="261" t="str">
        <f>A25</f>
        <v>SIGFI XX</v>
      </c>
      <c r="B37" s="479"/>
      <c r="C37" s="481"/>
      <c r="D37" s="459"/>
      <c r="E37" s="459"/>
      <c r="F37" s="305">
        <f>E37*B37</f>
        <v>0</v>
      </c>
      <c r="G37" s="482">
        <f>C37*E37*D37/1000</f>
        <v>0</v>
      </c>
      <c r="H37" s="479"/>
      <c r="I37" s="459"/>
      <c r="J37" s="459"/>
      <c r="K37" s="305">
        <f>J37*H37</f>
        <v>0</v>
      </c>
      <c r="L37" s="314">
        <f>I37*J37</f>
        <v>0</v>
      </c>
    </row>
    <row r="38" spans="1:12" s="16" customFormat="1" ht="18" customHeight="1">
      <c r="A38" s="261" t="str">
        <f>A26</f>
        <v>SIGFI XX</v>
      </c>
      <c r="B38" s="480"/>
      <c r="C38" s="53"/>
      <c r="D38" s="241"/>
      <c r="E38" s="241"/>
      <c r="F38" s="306">
        <f aca="true" t="shared" si="4" ref="F38:F44">E38*B38</f>
        <v>0</v>
      </c>
      <c r="G38" s="482">
        <f>C38*E38*D38/1000</f>
        <v>0</v>
      </c>
      <c r="H38" s="480"/>
      <c r="I38" s="241"/>
      <c r="J38" s="241"/>
      <c r="K38" s="306">
        <f aca="true" t="shared" si="5" ref="K38:K44">J38*H38</f>
        <v>0</v>
      </c>
      <c r="L38" s="315">
        <f aca="true" t="shared" si="6" ref="L38:L44">I38*J38</f>
        <v>0</v>
      </c>
    </row>
    <row r="39" spans="1:12" s="16" customFormat="1" ht="18" customHeight="1">
      <c r="A39" s="243" t="s">
        <v>293</v>
      </c>
      <c r="B39" s="473"/>
      <c r="C39" s="54"/>
      <c r="D39" s="241"/>
      <c r="E39" s="248"/>
      <c r="F39" s="306">
        <f t="shared" si="4"/>
        <v>0</v>
      </c>
      <c r="G39" s="483">
        <f aca="true" t="shared" si="7" ref="G39:G44">C39*E39*D39/1000</f>
        <v>0</v>
      </c>
      <c r="H39" s="473"/>
      <c r="I39" s="308"/>
      <c r="J39" s="307"/>
      <c r="K39" s="306">
        <f t="shared" si="5"/>
        <v>0</v>
      </c>
      <c r="L39" s="315">
        <f t="shared" si="6"/>
        <v>0</v>
      </c>
    </row>
    <row r="40" spans="1:12" s="16" customFormat="1" ht="18" customHeight="1">
      <c r="A40" s="243" t="s">
        <v>293</v>
      </c>
      <c r="B40" s="473"/>
      <c r="C40" s="54"/>
      <c r="D40" s="248"/>
      <c r="E40" s="248"/>
      <c r="F40" s="306">
        <f t="shared" si="4"/>
        <v>0</v>
      </c>
      <c r="G40" s="483">
        <f t="shared" si="7"/>
        <v>0</v>
      </c>
      <c r="H40" s="473"/>
      <c r="I40" s="308"/>
      <c r="J40" s="307"/>
      <c r="K40" s="306">
        <f t="shared" si="5"/>
        <v>0</v>
      </c>
      <c r="L40" s="315">
        <f t="shared" si="6"/>
        <v>0</v>
      </c>
    </row>
    <row r="41" spans="1:12" s="16" customFormat="1" ht="18" customHeight="1">
      <c r="A41" s="243" t="s">
        <v>293</v>
      </c>
      <c r="B41" s="473"/>
      <c r="C41" s="54"/>
      <c r="D41" s="248"/>
      <c r="E41" s="248"/>
      <c r="F41" s="306">
        <f t="shared" si="4"/>
        <v>0</v>
      </c>
      <c r="G41" s="483">
        <f t="shared" si="7"/>
        <v>0</v>
      </c>
      <c r="H41" s="473"/>
      <c r="I41" s="308"/>
      <c r="J41" s="307"/>
      <c r="K41" s="306">
        <f t="shared" si="5"/>
        <v>0</v>
      </c>
      <c r="L41" s="315">
        <f t="shared" si="6"/>
        <v>0</v>
      </c>
    </row>
    <row r="42" spans="1:12" s="52" customFormat="1" ht="18" customHeight="1">
      <c r="A42" s="243" t="s">
        <v>293</v>
      </c>
      <c r="B42" s="473"/>
      <c r="C42" s="54"/>
      <c r="D42" s="248"/>
      <c r="E42" s="53"/>
      <c r="F42" s="306">
        <f t="shared" si="4"/>
        <v>0</v>
      </c>
      <c r="G42" s="483">
        <f t="shared" si="7"/>
        <v>0</v>
      </c>
      <c r="H42" s="473"/>
      <c r="I42" s="308"/>
      <c r="J42" s="307"/>
      <c r="K42" s="306">
        <f t="shared" si="5"/>
        <v>0</v>
      </c>
      <c r="L42" s="315">
        <f t="shared" si="6"/>
        <v>0</v>
      </c>
    </row>
    <row r="43" spans="1:12" s="52" customFormat="1" ht="18" customHeight="1">
      <c r="A43" s="243" t="s">
        <v>293</v>
      </c>
      <c r="B43" s="473"/>
      <c r="C43" s="54"/>
      <c r="D43" s="248"/>
      <c r="E43" s="53"/>
      <c r="F43" s="306">
        <f t="shared" si="4"/>
        <v>0</v>
      </c>
      <c r="G43" s="483">
        <f t="shared" si="7"/>
        <v>0</v>
      </c>
      <c r="H43" s="473"/>
      <c r="I43" s="308"/>
      <c r="J43" s="307"/>
      <c r="K43" s="306">
        <f t="shared" si="5"/>
        <v>0</v>
      </c>
      <c r="L43" s="315">
        <f t="shared" si="6"/>
        <v>0</v>
      </c>
    </row>
    <row r="44" spans="1:12" s="52" customFormat="1" ht="18" customHeight="1" thickBot="1">
      <c r="A44" s="244" t="s">
        <v>293</v>
      </c>
      <c r="B44" s="474"/>
      <c r="C44" s="247"/>
      <c r="D44" s="258"/>
      <c r="E44" s="246"/>
      <c r="F44" s="309">
        <f t="shared" si="4"/>
        <v>0</v>
      </c>
      <c r="G44" s="484">
        <f t="shared" si="7"/>
        <v>0</v>
      </c>
      <c r="H44" s="474"/>
      <c r="I44" s="310"/>
      <c r="J44" s="311"/>
      <c r="K44" s="309">
        <f t="shared" si="5"/>
        <v>0</v>
      </c>
      <c r="L44" s="316">
        <f t="shared" si="6"/>
        <v>0</v>
      </c>
    </row>
    <row r="45" spans="1:12" s="16" customFormat="1" ht="18" customHeight="1" thickBot="1">
      <c r="A45" s="106"/>
      <c r="B45" s="106"/>
      <c r="C45" s="106"/>
      <c r="D45" s="106"/>
      <c r="E45" s="106"/>
      <c r="F45" s="106"/>
      <c r="G45" s="106"/>
      <c r="H45" s="1"/>
      <c r="I45" s="1"/>
      <c r="J45" s="1"/>
      <c r="K45" s="1"/>
      <c r="L45" s="1"/>
    </row>
    <row r="46" spans="1:11" ht="22.5" customHeight="1">
      <c r="A46" s="885" t="s">
        <v>179</v>
      </c>
      <c r="B46" s="886"/>
      <c r="C46" s="886"/>
      <c r="D46" s="886"/>
      <c r="E46" s="886"/>
      <c r="F46" s="886"/>
      <c r="G46" s="887"/>
      <c r="K46" s="1"/>
    </row>
    <row r="47" spans="1:7" s="260" customFormat="1" ht="36" customHeight="1">
      <c r="A47" s="470" t="s">
        <v>221</v>
      </c>
      <c r="B47" s="254" t="s">
        <v>143</v>
      </c>
      <c r="C47" s="254" t="s">
        <v>178</v>
      </c>
      <c r="D47" s="254" t="s">
        <v>148</v>
      </c>
      <c r="E47" s="254" t="s">
        <v>162</v>
      </c>
      <c r="F47" s="445" t="s">
        <v>265</v>
      </c>
      <c r="G47" s="259" t="s">
        <v>180</v>
      </c>
    </row>
    <row r="48" spans="1:7" s="16" customFormat="1" ht="18" customHeight="1">
      <c r="A48" s="243" t="str">
        <f>A25</f>
        <v>SIGFI XX</v>
      </c>
      <c r="B48" s="469"/>
      <c r="C48" s="469"/>
      <c r="D48" s="469"/>
      <c r="E48" s="469"/>
      <c r="F48" s="469"/>
      <c r="G48" s="262">
        <f>IF(ROUND(B48+C48+D48+E48+F48,2)&lt;&gt;0,ROUND(B48+C48+D48+E48+F48,2),"")</f>
      </c>
    </row>
    <row r="49" spans="1:7" s="16" customFormat="1" ht="18" customHeight="1">
      <c r="A49" s="243" t="str">
        <f aca="true" t="shared" si="8" ref="A49:A55">A26</f>
        <v>SIGFI XX</v>
      </c>
      <c r="B49" s="469"/>
      <c r="C49" s="469"/>
      <c r="D49" s="469"/>
      <c r="E49" s="469"/>
      <c r="F49" s="469"/>
      <c r="G49" s="250">
        <f aca="true" t="shared" si="9" ref="G49:G55">IF(ROUND(B49+C49+D49+E49+F49,2)&lt;&gt;0,ROUND(B49+C49+D49+E49+F49,2),"")</f>
      </c>
    </row>
    <row r="50" spans="1:7" s="16" customFormat="1" ht="18" customHeight="1">
      <c r="A50" s="243" t="str">
        <f t="shared" si="8"/>
        <v>SIGFI XX</v>
      </c>
      <c r="B50" s="469"/>
      <c r="C50" s="469"/>
      <c r="D50" s="469"/>
      <c r="E50" s="469"/>
      <c r="F50" s="469"/>
      <c r="G50" s="250">
        <f t="shared" si="9"/>
      </c>
    </row>
    <row r="51" spans="1:7" s="16" customFormat="1" ht="18" customHeight="1">
      <c r="A51" s="243" t="str">
        <f t="shared" si="8"/>
        <v>MIGDI  XXXX</v>
      </c>
      <c r="B51" s="469"/>
      <c r="C51" s="469"/>
      <c r="D51" s="469"/>
      <c r="E51" s="469"/>
      <c r="F51" s="469"/>
      <c r="G51" s="250">
        <f t="shared" si="9"/>
      </c>
    </row>
    <row r="52" spans="1:7" s="16" customFormat="1" ht="18" customHeight="1">
      <c r="A52" s="243" t="str">
        <f t="shared" si="8"/>
        <v>MIGDI  XXXX</v>
      </c>
      <c r="B52" s="469"/>
      <c r="C52" s="469"/>
      <c r="D52" s="469"/>
      <c r="E52" s="469"/>
      <c r="F52" s="469"/>
      <c r="G52" s="250">
        <f t="shared" si="9"/>
      </c>
    </row>
    <row r="53" spans="1:11" s="52" customFormat="1" ht="18" customHeight="1">
      <c r="A53" s="243" t="str">
        <f t="shared" si="8"/>
        <v>MIGDI  XXXX</v>
      </c>
      <c r="B53" s="469"/>
      <c r="C53" s="469"/>
      <c r="D53" s="469"/>
      <c r="E53" s="469"/>
      <c r="F53" s="469"/>
      <c r="G53" s="250">
        <f t="shared" si="9"/>
      </c>
      <c r="H53" s="16"/>
      <c r="I53" s="16"/>
      <c r="J53" s="16"/>
      <c r="K53" s="16"/>
    </row>
    <row r="54" spans="1:11" s="52" customFormat="1" ht="18" customHeight="1">
      <c r="A54" s="243">
        <f t="shared" si="8"/>
      </c>
      <c r="B54" s="469"/>
      <c r="C54" s="469"/>
      <c r="D54" s="469"/>
      <c r="E54" s="469"/>
      <c r="F54" s="469"/>
      <c r="G54" s="250">
        <f t="shared" si="9"/>
      </c>
      <c r="H54" s="16"/>
      <c r="I54" s="16"/>
      <c r="J54" s="16"/>
      <c r="K54" s="16"/>
    </row>
    <row r="55" spans="1:11" s="52" customFormat="1" ht="18" customHeight="1" thickBot="1">
      <c r="A55" s="244">
        <f t="shared" si="8"/>
      </c>
      <c r="B55" s="471"/>
      <c r="C55" s="471"/>
      <c r="D55" s="471"/>
      <c r="E55" s="471"/>
      <c r="F55" s="471"/>
      <c r="G55" s="251">
        <f t="shared" si="9"/>
      </c>
      <c r="H55" s="16"/>
      <c r="I55" s="16"/>
      <c r="J55" s="16"/>
      <c r="K55" s="16"/>
    </row>
    <row r="56" spans="1:11" s="16" customFormat="1" ht="18" customHeight="1">
      <c r="A56" s="106"/>
      <c r="B56" s="106"/>
      <c r="J56" s="1"/>
      <c r="K56" s="1"/>
    </row>
    <row r="57" spans="1:12" ht="21" customHeight="1">
      <c r="A57" s="28"/>
      <c r="C57" s="107"/>
      <c r="D57" s="29"/>
      <c r="E57" s="78"/>
      <c r="G57" s="16"/>
      <c r="H57" s="16"/>
      <c r="I57" s="16"/>
      <c r="J57" s="16"/>
      <c r="K57" s="16"/>
      <c r="L57" s="16"/>
    </row>
    <row r="58" spans="1:12" ht="21" customHeight="1">
      <c r="A58" s="74" t="s">
        <v>27</v>
      </c>
      <c r="J58" s="107"/>
      <c r="K58" s="16"/>
      <c r="L58" s="16"/>
    </row>
    <row r="59" spans="1:12" ht="21" customHeight="1">
      <c r="A59" s="74" t="s">
        <v>174</v>
      </c>
      <c r="J59" s="107"/>
      <c r="K59" s="16"/>
      <c r="L59" s="16"/>
    </row>
    <row r="60" spans="1:12" ht="21" customHeight="1">
      <c r="A60" s="74" t="s">
        <v>176</v>
      </c>
      <c r="J60" s="107"/>
      <c r="K60" s="16"/>
      <c r="L60" s="16"/>
    </row>
    <row r="61" spans="1:12" s="304" customFormat="1" ht="29.25" customHeight="1">
      <c r="A61" s="878" t="s">
        <v>266</v>
      </c>
      <c r="B61" s="878"/>
      <c r="C61" s="878"/>
      <c r="D61" s="878"/>
      <c r="E61" s="878"/>
      <c r="F61" s="878"/>
      <c r="G61" s="878"/>
      <c r="H61" s="878"/>
      <c r="I61" s="878"/>
      <c r="J61" s="878"/>
      <c r="K61" s="878"/>
      <c r="L61" s="878"/>
    </row>
    <row r="62" ht="20.25" customHeight="1">
      <c r="B62" s="30"/>
    </row>
  </sheetData>
  <sheetProtection/>
  <mergeCells count="36">
    <mergeCell ref="B13:C13"/>
    <mergeCell ref="B14:C14"/>
    <mergeCell ref="A10:J10"/>
    <mergeCell ref="A1:L4"/>
    <mergeCell ref="A5:L5"/>
    <mergeCell ref="A6:L6"/>
    <mergeCell ref="A7:L7"/>
    <mergeCell ref="A8:L8"/>
    <mergeCell ref="A9:L9"/>
    <mergeCell ref="A11:B11"/>
    <mergeCell ref="C11:L11"/>
    <mergeCell ref="D13:G13"/>
    <mergeCell ref="D14:G14"/>
    <mergeCell ref="D15:G15"/>
    <mergeCell ref="A61:L61"/>
    <mergeCell ref="B20:C20"/>
    <mergeCell ref="B23:F23"/>
    <mergeCell ref="G23:K23"/>
    <mergeCell ref="D20:G20"/>
    <mergeCell ref="A46:G46"/>
    <mergeCell ref="A22:K22"/>
    <mergeCell ref="A34:L34"/>
    <mergeCell ref="A23:A24"/>
    <mergeCell ref="A35:A36"/>
    <mergeCell ref="E21:F21"/>
    <mergeCell ref="B35:G35"/>
    <mergeCell ref="H35:L35"/>
    <mergeCell ref="B15:C15"/>
    <mergeCell ref="B17:C17"/>
    <mergeCell ref="B18:C18"/>
    <mergeCell ref="B19:C19"/>
    <mergeCell ref="D17:G17"/>
    <mergeCell ref="D18:G18"/>
    <mergeCell ref="D19:G19"/>
    <mergeCell ref="B16:C16"/>
    <mergeCell ref="D16:G16"/>
  </mergeCells>
  <printOptions horizontalCentered="1"/>
  <pageMargins left="0.35433070866141736" right="0.35433070866141736" top="0.31496062992125984" bottom="0.31496062992125984" header="0.31496062992125984" footer="0.31496062992125984"/>
  <pageSetup fitToHeight="1" fitToWidth="1" horizontalDpi="300" verticalDpi="300" orientation="landscape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6EB00"/>
  </sheetPr>
  <dimension ref="A1:J32"/>
  <sheetViews>
    <sheetView zoomScale="80" zoomScaleNormal="80" zoomScaleSheetLayoutView="80" zoomScalePageLayoutView="0" workbookViewId="0" topLeftCell="A1">
      <selection activeCell="A1" sqref="A1:I4"/>
    </sheetView>
  </sheetViews>
  <sheetFormatPr defaultColWidth="9.140625" defaultRowHeight="18" customHeight="1"/>
  <cols>
    <col min="1" max="1" width="5.8515625" style="32" customWidth="1"/>
    <col min="2" max="3" width="25.8515625" style="32" customWidth="1"/>
    <col min="4" max="4" width="15.28125" style="32" customWidth="1"/>
    <col min="5" max="5" width="14.57421875" style="32" customWidth="1"/>
    <col min="6" max="6" width="26.8515625" style="597" customWidth="1"/>
    <col min="7" max="7" width="22.28125" style="32" customWidth="1"/>
    <col min="8" max="8" width="21.140625" style="542" customWidth="1"/>
    <col min="9" max="9" width="21.28125" style="32" customWidth="1"/>
    <col min="10" max="10" width="17.7109375" style="32" customWidth="1"/>
    <col min="11" max="16384" width="9.140625" style="32" customWidth="1"/>
  </cols>
  <sheetData>
    <row r="1" spans="1:9" s="4" customFormat="1" ht="12.75" customHeight="1">
      <c r="A1" s="839" t="s">
        <v>72</v>
      </c>
      <c r="B1" s="839"/>
      <c r="C1" s="839"/>
      <c r="D1" s="839"/>
      <c r="E1" s="839"/>
      <c r="F1" s="839"/>
      <c r="G1" s="839"/>
      <c r="H1" s="839"/>
      <c r="I1" s="839"/>
    </row>
    <row r="2" spans="1:9" s="4" customFormat="1" ht="12.75" customHeight="1">
      <c r="A2" s="839"/>
      <c r="B2" s="839"/>
      <c r="C2" s="839"/>
      <c r="D2" s="839"/>
      <c r="E2" s="839"/>
      <c r="F2" s="839"/>
      <c r="G2" s="839"/>
      <c r="H2" s="839"/>
      <c r="I2" s="839"/>
    </row>
    <row r="3" spans="1:9" s="4" customFormat="1" ht="12.75" customHeight="1">
      <c r="A3" s="839"/>
      <c r="B3" s="839"/>
      <c r="C3" s="839"/>
      <c r="D3" s="839"/>
      <c r="E3" s="839"/>
      <c r="F3" s="839"/>
      <c r="G3" s="839"/>
      <c r="H3" s="839"/>
      <c r="I3" s="839"/>
    </row>
    <row r="4" spans="1:9" s="4" customFormat="1" ht="12.75" customHeight="1" thickBot="1">
      <c r="A4" s="839"/>
      <c r="B4" s="839"/>
      <c r="C4" s="839"/>
      <c r="D4" s="839"/>
      <c r="E4" s="839"/>
      <c r="F4" s="839"/>
      <c r="G4" s="839"/>
      <c r="H4" s="839"/>
      <c r="I4" s="839"/>
    </row>
    <row r="5" spans="1:9" s="274" customFormat="1" ht="12.75" customHeight="1">
      <c r="A5" s="508"/>
      <c r="B5" s="509"/>
      <c r="C5" s="509"/>
      <c r="D5" s="509"/>
      <c r="E5" s="509"/>
      <c r="F5" s="509"/>
      <c r="G5" s="509"/>
      <c r="H5" s="509"/>
      <c r="I5" s="510"/>
    </row>
    <row r="6" spans="1:9" s="274" customFormat="1" ht="12.75" customHeight="1">
      <c r="A6" s="896" t="s">
        <v>73</v>
      </c>
      <c r="B6" s="897"/>
      <c r="C6" s="897"/>
      <c r="D6" s="897"/>
      <c r="E6" s="897"/>
      <c r="F6" s="897"/>
      <c r="G6" s="897"/>
      <c r="H6" s="897"/>
      <c r="I6" s="898"/>
    </row>
    <row r="7" spans="1:9" s="274" customFormat="1" ht="12.75" customHeight="1">
      <c r="A7" s="896"/>
      <c r="B7" s="897"/>
      <c r="C7" s="897"/>
      <c r="D7" s="897"/>
      <c r="E7" s="897"/>
      <c r="F7" s="897"/>
      <c r="G7" s="897"/>
      <c r="H7" s="897"/>
      <c r="I7" s="898"/>
    </row>
    <row r="8" spans="1:9" s="274" customFormat="1" ht="12.75" customHeight="1">
      <c r="A8" s="896" t="s">
        <v>331</v>
      </c>
      <c r="B8" s="897"/>
      <c r="C8" s="897"/>
      <c r="D8" s="897"/>
      <c r="E8" s="897"/>
      <c r="F8" s="897"/>
      <c r="G8" s="897"/>
      <c r="H8" s="897"/>
      <c r="I8" s="898"/>
    </row>
    <row r="9" spans="1:9" s="274" customFormat="1" ht="12.75" customHeight="1" thickBot="1">
      <c r="A9" s="899"/>
      <c r="B9" s="900"/>
      <c r="C9" s="900"/>
      <c r="D9" s="900"/>
      <c r="E9" s="900"/>
      <c r="F9" s="900"/>
      <c r="G9" s="900"/>
      <c r="H9" s="900"/>
      <c r="I9" s="901"/>
    </row>
    <row r="10" spans="1:8" s="274" customFormat="1" ht="12">
      <c r="A10" s="902"/>
      <c r="B10" s="902"/>
      <c r="C10" s="902"/>
      <c r="D10" s="902"/>
      <c r="E10" s="902"/>
      <c r="F10" s="902"/>
      <c r="G10" s="902"/>
      <c r="H10" s="585"/>
    </row>
    <row r="11" spans="1:9" s="274" customFormat="1" ht="18" customHeight="1">
      <c r="A11" s="831" t="s">
        <v>74</v>
      </c>
      <c r="B11" s="832"/>
      <c r="C11" s="904">
        <f>'Resumo Financeiro'!$C$10</f>
        <v>0</v>
      </c>
      <c r="D11" s="904"/>
      <c r="E11" s="904"/>
      <c r="F11" s="904"/>
      <c r="G11" s="904"/>
      <c r="H11" s="904"/>
      <c r="I11" s="904"/>
    </row>
    <row r="12" spans="1:7" ht="18" customHeight="1">
      <c r="A12" s="905"/>
      <c r="B12" s="905"/>
      <c r="C12" s="586"/>
      <c r="D12" s="587"/>
      <c r="E12" s="587"/>
      <c r="F12" s="587"/>
      <c r="G12" s="587"/>
    </row>
    <row r="13" spans="1:7" ht="18" customHeight="1">
      <c r="A13" s="906"/>
      <c r="B13" s="906"/>
      <c r="C13" s="586"/>
      <c r="D13" s="588"/>
      <c r="E13" s="588"/>
      <c r="F13" s="589"/>
      <c r="G13" s="588"/>
    </row>
    <row r="14" spans="1:9" s="1" customFormat="1" ht="24" customHeight="1">
      <c r="A14" s="824" t="s">
        <v>0</v>
      </c>
      <c r="B14" s="824" t="s">
        <v>89</v>
      </c>
      <c r="C14" s="824" t="s">
        <v>88</v>
      </c>
      <c r="D14" s="764" t="s">
        <v>316</v>
      </c>
      <c r="E14" s="824" t="s">
        <v>83</v>
      </c>
      <c r="F14" s="824" t="s">
        <v>332</v>
      </c>
      <c r="G14" s="824" t="s">
        <v>333</v>
      </c>
      <c r="H14" s="824" t="s">
        <v>334</v>
      </c>
      <c r="I14" s="824" t="s">
        <v>335</v>
      </c>
    </row>
    <row r="15" spans="1:9" s="1" customFormat="1" ht="33.75" customHeight="1">
      <c r="A15" s="826"/>
      <c r="B15" s="826"/>
      <c r="C15" s="826"/>
      <c r="D15" s="823"/>
      <c r="E15" s="826"/>
      <c r="F15" s="826"/>
      <c r="G15" s="826"/>
      <c r="H15" s="826"/>
      <c r="I15" s="826"/>
    </row>
    <row r="16" spans="1:9" ht="16.5" customHeight="1">
      <c r="A16" s="590">
        <v>1</v>
      </c>
      <c r="B16" s="285"/>
      <c r="C16" s="591"/>
      <c r="D16" s="592"/>
      <c r="E16" s="593"/>
      <c r="F16" s="594"/>
      <c r="G16" s="595"/>
      <c r="H16" s="596"/>
      <c r="I16" s="596"/>
    </row>
    <row r="17" spans="1:9" ht="16.5" customHeight="1">
      <c r="A17" s="590">
        <v>2</v>
      </c>
      <c r="B17" s="285"/>
      <c r="C17" s="591"/>
      <c r="D17" s="592"/>
      <c r="E17" s="593"/>
      <c r="F17" s="594"/>
      <c r="G17" s="595"/>
      <c r="H17" s="596"/>
      <c r="I17" s="596"/>
    </row>
    <row r="18" spans="1:9" ht="16.5" customHeight="1">
      <c r="A18" s="590">
        <v>3</v>
      </c>
      <c r="B18" s="285"/>
      <c r="C18" s="591"/>
      <c r="D18" s="592"/>
      <c r="E18" s="593"/>
      <c r="F18" s="383"/>
      <c r="G18" s="595"/>
      <c r="H18" s="596"/>
      <c r="I18" s="596"/>
    </row>
    <row r="19" spans="1:9" ht="16.5" customHeight="1">
      <c r="A19" s="590">
        <v>4</v>
      </c>
      <c r="B19" s="285"/>
      <c r="C19" s="591"/>
      <c r="D19" s="592"/>
      <c r="E19" s="593"/>
      <c r="F19" s="594"/>
      <c r="G19" s="595"/>
      <c r="H19" s="596"/>
      <c r="I19" s="596"/>
    </row>
    <row r="20" spans="1:9" ht="16.5" customHeight="1">
      <c r="A20" s="590">
        <v>5</v>
      </c>
      <c r="B20" s="285"/>
      <c r="C20" s="591"/>
      <c r="D20" s="592"/>
      <c r="E20" s="593"/>
      <c r="F20" s="594"/>
      <c r="G20" s="595"/>
      <c r="H20" s="596"/>
      <c r="I20" s="596"/>
    </row>
    <row r="21" spans="1:9" ht="16.5" customHeight="1">
      <c r="A21" s="590">
        <v>6</v>
      </c>
      <c r="B21" s="285"/>
      <c r="C21" s="591"/>
      <c r="D21" s="592"/>
      <c r="E21" s="593"/>
      <c r="F21" s="594"/>
      <c r="G21" s="595"/>
      <c r="H21" s="596"/>
      <c r="I21" s="596"/>
    </row>
    <row r="22" spans="1:9" ht="16.5" customHeight="1">
      <c r="A22" s="590">
        <v>7</v>
      </c>
      <c r="B22" s="285"/>
      <c r="C22" s="591"/>
      <c r="D22" s="592"/>
      <c r="E22" s="593"/>
      <c r="F22" s="594"/>
      <c r="G22" s="595"/>
      <c r="H22" s="596"/>
      <c r="I22" s="596"/>
    </row>
    <row r="23" spans="1:9" ht="16.5" customHeight="1">
      <c r="A23" s="590">
        <v>8</v>
      </c>
      <c r="B23" s="285"/>
      <c r="C23" s="591"/>
      <c r="D23" s="592"/>
      <c r="E23" s="593"/>
      <c r="F23" s="594"/>
      <c r="G23" s="595"/>
      <c r="H23" s="596"/>
      <c r="I23" s="596"/>
    </row>
    <row r="24" spans="1:9" ht="16.5" customHeight="1">
      <c r="A24" s="590">
        <v>9</v>
      </c>
      <c r="B24" s="285"/>
      <c r="C24" s="591"/>
      <c r="D24" s="592"/>
      <c r="E24" s="593"/>
      <c r="F24" s="383"/>
      <c r="G24" s="595"/>
      <c r="H24" s="596"/>
      <c r="I24" s="596"/>
    </row>
    <row r="25" spans="1:9" ht="16.5" customHeight="1">
      <c r="A25" s="590">
        <v>10</v>
      </c>
      <c r="B25" s="285"/>
      <c r="C25" s="591"/>
      <c r="D25" s="592"/>
      <c r="E25" s="593"/>
      <c r="F25" s="594"/>
      <c r="G25" s="595"/>
      <c r="H25" s="596"/>
      <c r="I25" s="596"/>
    </row>
    <row r="26" spans="1:8" ht="16.5" customHeight="1">
      <c r="A26" s="597"/>
      <c r="B26" s="597"/>
      <c r="C26" s="575"/>
      <c r="D26" s="598"/>
      <c r="E26" s="599"/>
      <c r="F26" s="600"/>
      <c r="G26" s="69"/>
      <c r="H26" s="601"/>
    </row>
    <row r="27" spans="1:10" ht="16.5" customHeight="1">
      <c r="A27" s="77" t="s">
        <v>27</v>
      </c>
      <c r="B27" s="77"/>
      <c r="C27" s="77"/>
      <c r="D27" s="77"/>
      <c r="E27" s="77"/>
      <c r="F27" s="602"/>
      <c r="G27" s="77"/>
      <c r="H27" s="603"/>
      <c r="J27" s="604"/>
    </row>
    <row r="28" spans="1:8" ht="16.5" customHeight="1">
      <c r="A28" s="75" t="s">
        <v>336</v>
      </c>
      <c r="B28" s="77"/>
      <c r="C28" s="77"/>
      <c r="D28" s="77"/>
      <c r="E28" s="77"/>
      <c r="F28" s="602"/>
      <c r="G28" s="77"/>
      <c r="H28" s="605"/>
    </row>
    <row r="29" spans="1:9" ht="18.75" customHeight="1">
      <c r="A29" s="903" t="s">
        <v>337</v>
      </c>
      <c r="B29" s="903"/>
      <c r="C29" s="903"/>
      <c r="D29" s="903"/>
      <c r="E29" s="903"/>
      <c r="F29" s="903"/>
      <c r="G29" s="903"/>
      <c r="H29" s="903"/>
      <c r="I29" s="903"/>
    </row>
    <row r="30" spans="1:3" ht="16.5" customHeight="1">
      <c r="A30" s="69"/>
      <c r="B30" s="69"/>
      <c r="C30" s="70"/>
    </row>
    <row r="32" ht="18" customHeight="1">
      <c r="H32" s="601"/>
    </row>
  </sheetData>
  <sheetProtection/>
  <mergeCells count="20">
    <mergeCell ref="G14:G15"/>
    <mergeCell ref="H14:H15"/>
    <mergeCell ref="I14:I15"/>
    <mergeCell ref="A29:I29"/>
    <mergeCell ref="A11:B11"/>
    <mergeCell ref="C11:I11"/>
    <mergeCell ref="A12:B12"/>
    <mergeCell ref="A13:B13"/>
    <mergeCell ref="A14:A15"/>
    <mergeCell ref="B14:B15"/>
    <mergeCell ref="C14:C15"/>
    <mergeCell ref="D14:D15"/>
    <mergeCell ref="E14:E15"/>
    <mergeCell ref="F14:F15"/>
    <mergeCell ref="A1:I4"/>
    <mergeCell ref="A6:I6"/>
    <mergeCell ref="A7:I7"/>
    <mergeCell ref="A8:I8"/>
    <mergeCell ref="A9:I9"/>
    <mergeCell ref="A10:G10"/>
  </mergeCells>
  <printOptions horizontalCentered="1"/>
  <pageMargins left="0.35433070866141736" right="0.35433070866141736" top="0.31496062992125984" bottom="0.31496062992125984" header="0.31496062992125984" footer="0.31496062992125984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silvan.noronha</dc:creator>
  <cp:keywords/>
  <dc:description/>
  <cp:lastModifiedBy>Flavia Gomes</cp:lastModifiedBy>
  <cp:lastPrinted>2022-07-01T14:18:18Z</cp:lastPrinted>
  <dcterms:created xsi:type="dcterms:W3CDTF">2011-11-09T12:22:50Z</dcterms:created>
  <dcterms:modified xsi:type="dcterms:W3CDTF">2022-08-31T11:36:43Z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