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M:\1 - DOCUMENTOS DO SETOR DE CONTRATOS\A - DOCS ESCANEADOS\RDJ ASSESSORIA EGESTÃO EMPRESARIAL EIRELI\CONTRATO 29-2020-MME-RDJ ASSESSORIA EGESTÃO EMPRESARIAL EIRELI-recepção\"/>
    </mc:Choice>
  </mc:AlternateContent>
  <bookViews>
    <workbookView xWindow="0" yWindow="0" windowWidth="23040" windowHeight="9195" activeTab="5"/>
  </bookViews>
  <sheets>
    <sheet name="CT Proposta" sheetId="26" r:id="rId1"/>
    <sheet name="SUPERVISOR(A)" sheetId="1" r:id="rId2"/>
    <sheet name="RECEPCIONISTA" sheetId="25" r:id="rId3"/>
    <sheet name="UNIFORMES TOTAL" sheetId="9" r:id="rId4"/>
    <sheet name="EQUIP (Relógio Ponto)" sheetId="22" r:id="rId5"/>
    <sheet name=" RESUMO GERAL (MO+MAT.)" sheetId="11" r:id="rId6"/>
  </sheets>
  <externalReferences>
    <externalReference r:id="rId7"/>
    <externalReference r:id="rId8"/>
    <externalReference r:id="rId9"/>
  </externalReferenc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50" i="25" l="1"/>
  <c r="I149" i="25"/>
  <c r="I146" i="25"/>
  <c r="G146" i="25"/>
  <c r="I122" i="25"/>
  <c r="I62" i="25" s="1"/>
  <c r="I120" i="25"/>
  <c r="I109" i="25"/>
  <c r="I108" i="25"/>
  <c r="I107" i="25"/>
  <c r="I106" i="25"/>
  <c r="I105" i="25"/>
  <c r="I104" i="25"/>
  <c r="I103" i="25"/>
  <c r="I63" i="25"/>
  <c r="I60" i="25"/>
  <c r="I59" i="25"/>
  <c r="I56" i="25"/>
  <c r="G135" i="1"/>
  <c r="I72" i="25"/>
  <c r="I72" i="1"/>
  <c r="J13" i="11"/>
  <c r="J19" i="11" s="1"/>
  <c r="J12" i="11"/>
  <c r="J18" i="11" s="1"/>
  <c r="N14" i="11"/>
  <c r="I130" i="25"/>
  <c r="I128" i="25"/>
  <c r="I126" i="25"/>
  <c r="I128" i="1"/>
  <c r="I126" i="1"/>
  <c r="H93" i="25"/>
  <c r="H92" i="25"/>
  <c r="H91" i="25"/>
  <c r="H64" i="25"/>
  <c r="H94" i="25" s="1"/>
  <c r="H48" i="25"/>
  <c r="H41" i="25"/>
  <c r="I35" i="25"/>
  <c r="I36" i="25" s="1"/>
  <c r="H30" i="25"/>
  <c r="H27" i="25"/>
  <c r="H13" i="25"/>
  <c r="F13" i="25"/>
  <c r="H30" i="1"/>
  <c r="H27" i="1"/>
  <c r="I130" i="1"/>
  <c r="I150" i="1" s="1"/>
  <c r="H107" i="1"/>
  <c r="H105" i="1"/>
  <c r="H104" i="1"/>
  <c r="H103" i="1"/>
  <c r="H95" i="1"/>
  <c r="H92" i="1"/>
  <c r="H91" i="1"/>
  <c r="H64" i="1"/>
  <c r="H94" i="1" s="1"/>
  <c r="H49" i="1"/>
  <c r="H48" i="1"/>
  <c r="H41" i="1"/>
  <c r="I35" i="1"/>
  <c r="I36" i="1" s="1"/>
  <c r="H13" i="1"/>
  <c r="I57" i="25" l="1"/>
  <c r="I64" i="25" s="1"/>
  <c r="I61" i="25"/>
  <c r="I58" i="25"/>
  <c r="H95" i="25"/>
  <c r="H96" i="25" s="1"/>
  <c r="H49" i="25"/>
  <c r="I37" i="25"/>
  <c r="I38" i="25" s="1"/>
  <c r="I39" i="25" s="1"/>
  <c r="H96" i="1"/>
  <c r="I37" i="1"/>
  <c r="I38" i="1" s="1"/>
  <c r="I39" i="1" s="1"/>
  <c r="H109" i="1"/>
  <c r="H120" i="1" s="1"/>
  <c r="A65" i="26"/>
  <c r="A64" i="26"/>
  <c r="A63" i="26"/>
  <c r="D23" i="26"/>
  <c r="C23" i="26"/>
  <c r="A23" i="26"/>
  <c r="C22" i="26"/>
  <c r="A22" i="26"/>
  <c r="I41" i="25" l="1"/>
  <c r="I41" i="1"/>
  <c r="E136" i="25"/>
  <c r="E135" i="25"/>
  <c r="F108" i="25"/>
  <c r="F93" i="25"/>
  <c r="G72" i="25"/>
  <c r="F58" i="25"/>
  <c r="B58" i="25"/>
  <c r="F14" i="22"/>
  <c r="F15" i="22" s="1"/>
  <c r="I71" i="25" l="1"/>
  <c r="I77" i="25" s="1"/>
  <c r="I85" i="25" s="1"/>
  <c r="I47" i="25"/>
  <c r="I48" i="25"/>
  <c r="I104" i="1"/>
  <c r="I108" i="1"/>
  <c r="I71" i="1"/>
  <c r="I77" i="1" s="1"/>
  <c r="I85" i="1" s="1"/>
  <c r="I106" i="1"/>
  <c r="I47" i="1"/>
  <c r="I146" i="1"/>
  <c r="I107" i="1"/>
  <c r="I48" i="1"/>
  <c r="I103" i="1"/>
  <c r="I105" i="1"/>
  <c r="G72" i="1"/>
  <c r="I49" i="25" l="1"/>
  <c r="I49" i="1"/>
  <c r="I109" i="1"/>
  <c r="I120" i="1" s="1"/>
  <c r="I122" i="1" s="1"/>
  <c r="F21" i="9"/>
  <c r="I59" i="1" l="1"/>
  <c r="I57" i="1"/>
  <c r="I83" i="25"/>
  <c r="I95" i="25"/>
  <c r="I92" i="25"/>
  <c r="I93" i="25"/>
  <c r="I94" i="25"/>
  <c r="I90" i="25"/>
  <c r="I96" i="25" s="1"/>
  <c r="I91" i="25"/>
  <c r="I90" i="1"/>
  <c r="I84" i="25"/>
  <c r="I83" i="1"/>
  <c r="I91" i="1"/>
  <c r="I92" i="1"/>
  <c r="I94" i="1"/>
  <c r="I95" i="1"/>
  <c r="I93" i="1"/>
  <c r="I149" i="1"/>
  <c r="I60" i="1"/>
  <c r="I62" i="1"/>
  <c r="I56" i="1"/>
  <c r="I63" i="1"/>
  <c r="I58" i="1"/>
  <c r="I61" i="1"/>
  <c r="F14" i="9"/>
  <c r="I148" i="25" l="1"/>
  <c r="I135" i="25"/>
  <c r="I86" i="25"/>
  <c r="I147" i="25" s="1"/>
  <c r="I64" i="1"/>
  <c r="I96" i="1"/>
  <c r="I148" i="1" s="1"/>
  <c r="B13" i="11"/>
  <c r="E137" i="25"/>
  <c r="E140" i="25" s="1"/>
  <c r="I151" i="25" l="1"/>
  <c r="I136" i="25"/>
  <c r="I135" i="1"/>
  <c r="I136" i="1" s="1"/>
  <c r="I84" i="1"/>
  <c r="I86" i="1" s="1"/>
  <c r="I147" i="1" s="1"/>
  <c r="I151" i="1" s="1"/>
  <c r="F107" i="25"/>
  <c r="F105" i="25"/>
  <c r="F104" i="25"/>
  <c r="F103" i="25"/>
  <c r="F92" i="25"/>
  <c r="F91" i="25"/>
  <c r="F64" i="25"/>
  <c r="F94" i="25" s="1"/>
  <c r="F48" i="25"/>
  <c r="F49" i="25" s="1"/>
  <c r="F41" i="25"/>
  <c r="G35" i="25"/>
  <c r="G36" i="25" s="1"/>
  <c r="F30" i="25"/>
  <c r="F27" i="25"/>
  <c r="I153" i="25" l="1"/>
  <c r="I138" i="25" s="1"/>
  <c r="I139" i="25"/>
  <c r="G37" i="25"/>
  <c r="G38" i="25" s="1"/>
  <c r="G39" i="25" s="1"/>
  <c r="F95" i="25"/>
  <c r="F109" i="25"/>
  <c r="F120" i="25" s="1"/>
  <c r="F15" i="9"/>
  <c r="F16" i="9"/>
  <c r="F17" i="9"/>
  <c r="F18" i="9"/>
  <c r="F19" i="9"/>
  <c r="F20" i="9"/>
  <c r="K13" i="11" l="1"/>
  <c r="M13" i="11" s="1"/>
  <c r="O13" i="11" s="1"/>
  <c r="O19" i="11" s="1"/>
  <c r="I140" i="25"/>
  <c r="I152" i="25" s="1"/>
  <c r="F22" i="9"/>
  <c r="F23" i="9" s="1"/>
  <c r="G41" i="25"/>
  <c r="G71" i="25" s="1"/>
  <c r="F96" i="25"/>
  <c r="F24" i="9" l="1"/>
  <c r="G126" i="25" s="1"/>
  <c r="G47" i="25"/>
  <c r="G77" i="25"/>
  <c r="G85" i="25" s="1"/>
  <c r="G105" i="25"/>
  <c r="G103" i="25"/>
  <c r="G104" i="25"/>
  <c r="G106" i="25"/>
  <c r="G107" i="25"/>
  <c r="G108" i="25"/>
  <c r="G48" i="25"/>
  <c r="B19" i="11"/>
  <c r="B12" i="11"/>
  <c r="G128" i="25"/>
  <c r="G126" i="1" l="1"/>
  <c r="G130" i="25"/>
  <c r="G150" i="25" s="1"/>
  <c r="G49" i="25"/>
  <c r="G90" i="25" s="1"/>
  <c r="G109" i="25"/>
  <c r="G120" i="25" s="1"/>
  <c r="G122" i="25" s="1"/>
  <c r="G60" i="25" s="1"/>
  <c r="G128" i="1"/>
  <c r="F14" i="11"/>
  <c r="B18" i="11"/>
  <c r="G92" i="25" l="1"/>
  <c r="G57" i="25"/>
  <c r="G83" i="25"/>
  <c r="G95" i="25"/>
  <c r="G94" i="25"/>
  <c r="G63" i="25"/>
  <c r="G93" i="25"/>
  <c r="G91" i="25"/>
  <c r="G149" i="25"/>
  <c r="G58" i="25"/>
  <c r="G59" i="25"/>
  <c r="G61" i="25"/>
  <c r="G62" i="25"/>
  <c r="G56" i="25"/>
  <c r="F92" i="1"/>
  <c r="G35" i="1"/>
  <c r="G36" i="1" s="1"/>
  <c r="F27" i="1"/>
  <c r="E137" i="1"/>
  <c r="E140" i="1" s="1"/>
  <c r="F107" i="1"/>
  <c r="F105" i="1"/>
  <c r="F104" i="1"/>
  <c r="F103" i="1"/>
  <c r="F95" i="1"/>
  <c r="F91" i="1"/>
  <c r="F64" i="1"/>
  <c r="F48" i="1"/>
  <c r="F49" i="1" s="1"/>
  <c r="F41" i="1"/>
  <c r="F30" i="1"/>
  <c r="F13" i="1"/>
  <c r="G96" i="25" l="1"/>
  <c r="G148" i="25" s="1"/>
  <c r="G64" i="25"/>
  <c r="G84" i="25" s="1"/>
  <c r="G86" i="25" s="1"/>
  <c r="G147" i="25" s="1"/>
  <c r="F94" i="1"/>
  <c r="G130" i="1"/>
  <c r="G150" i="1" s="1"/>
  <c r="G37" i="1"/>
  <c r="G38" i="1" s="1"/>
  <c r="G39" i="1" s="1"/>
  <c r="F109" i="1"/>
  <c r="F120" i="1" s="1"/>
  <c r="G151" i="25" l="1"/>
  <c r="G135" i="25"/>
  <c r="F96" i="1"/>
  <c r="G41" i="1"/>
  <c r="G71" i="1" s="1"/>
  <c r="G136" i="25" l="1"/>
  <c r="G153" i="25" s="1"/>
  <c r="C13" i="11" s="1"/>
  <c r="B23" i="26" s="1"/>
  <c r="G77" i="1"/>
  <c r="G47" i="1"/>
  <c r="G146" i="1"/>
  <c r="G107" i="1"/>
  <c r="G105" i="1"/>
  <c r="G104" i="1"/>
  <c r="G108" i="1"/>
  <c r="G48" i="1"/>
  <c r="G103" i="1"/>
  <c r="G106" i="1"/>
  <c r="G138" i="25" l="1"/>
  <c r="G139" i="25"/>
  <c r="G85" i="1"/>
  <c r="G109" i="1"/>
  <c r="G120" i="1" s="1"/>
  <c r="G122" i="1" s="1"/>
  <c r="G149" i="1" s="1"/>
  <c r="G49" i="1"/>
  <c r="G95" i="1" s="1"/>
  <c r="G140" i="25" l="1"/>
  <c r="G152" i="25" s="1"/>
  <c r="G94" i="1"/>
  <c r="G83" i="1"/>
  <c r="G63" i="1"/>
  <c r="G61" i="1"/>
  <c r="G59" i="1"/>
  <c r="G62" i="1"/>
  <c r="G57" i="1"/>
  <c r="G92" i="1"/>
  <c r="G58" i="1"/>
  <c r="G60" i="1"/>
  <c r="G91" i="1"/>
  <c r="G93" i="1"/>
  <c r="G90" i="1"/>
  <c r="G56" i="1"/>
  <c r="G64" i="1" l="1"/>
  <c r="G84" i="1" s="1"/>
  <c r="G86" i="1" s="1"/>
  <c r="G96" i="1"/>
  <c r="G148" i="1" l="1"/>
  <c r="G147" i="1"/>
  <c r="G136" i="1" l="1"/>
  <c r="I153" i="1" s="1"/>
  <c r="G151" i="1"/>
  <c r="E13" i="11"/>
  <c r="G13" i="11" s="1"/>
  <c r="I138" i="1" l="1"/>
  <c r="I139" i="1"/>
  <c r="K12" i="11"/>
  <c r="M12" i="11" s="1"/>
  <c r="O12" i="11" s="1"/>
  <c r="O18" i="11" s="1"/>
  <c r="G19" i="11"/>
  <c r="E23" i="26"/>
  <c r="G153" i="1"/>
  <c r="G139" i="1" s="1"/>
  <c r="O14" i="11" l="1"/>
  <c r="O20" i="11" s="1"/>
  <c r="I140" i="1"/>
  <c r="F23" i="26"/>
  <c r="C12" i="11"/>
  <c r="G138" i="1"/>
  <c r="M25" i="11" l="1"/>
  <c r="M26" i="11" s="1"/>
  <c r="N26" i="11" s="1"/>
  <c r="M32" i="11" s="1"/>
  <c r="O21" i="11"/>
  <c r="G140" i="1"/>
  <c r="G152" i="1" s="1"/>
  <c r="I152" i="1"/>
  <c r="E12" i="11"/>
  <c r="B22" i="26"/>
  <c r="N25" i="11" l="1"/>
  <c r="G12" i="11"/>
  <c r="E22" i="26"/>
  <c r="F22" i="26" l="1"/>
  <c r="E24" i="26"/>
  <c r="F24" i="26" s="1"/>
  <c r="F25" i="26" s="1"/>
  <c r="J29" i="26" s="1"/>
  <c r="G14" i="11"/>
  <c r="G20" i="11" s="1"/>
  <c r="L29" i="11" s="1"/>
  <c r="M29" i="11" s="1"/>
  <c r="M34" i="11" s="1"/>
  <c r="G18" i="11"/>
  <c r="G21" i="11" l="1"/>
  <c r="E25" i="11"/>
  <c r="E26" i="11" l="1"/>
  <c r="F26" i="11" s="1"/>
  <c r="F25" i="11"/>
</calcChain>
</file>

<file path=xl/comments1.xml><?xml version="1.0" encoding="utf-8"?>
<comments xmlns="http://schemas.openxmlformats.org/spreadsheetml/2006/main">
  <authors>
    <author>gestor_seg</author>
  </authors>
  <commentList>
    <comment ref="F105" authorId="0" shapeId="0">
      <text>
        <r>
          <rPr>
            <b/>
            <sz val="8"/>
            <color indexed="81"/>
            <rFont val="Tahoma"/>
            <family val="2"/>
          </rPr>
          <t xml:space="preserve">1,5% / 12 = 0,13%
</t>
        </r>
        <r>
          <rPr>
            <sz val="8"/>
            <color indexed="81"/>
            <rFont val="Tahoma"/>
            <family val="2"/>
          </rPr>
          <t xml:space="preserve">
</t>
        </r>
      </text>
    </comment>
    <comment ref="H105" authorId="0" shapeId="0">
      <text>
        <r>
          <rPr>
            <b/>
            <sz val="8"/>
            <color indexed="81"/>
            <rFont val="Tahoma"/>
            <family val="2"/>
          </rPr>
          <t xml:space="preserve">1,5% / 12 = 0,13%
</t>
        </r>
        <r>
          <rPr>
            <sz val="8"/>
            <color indexed="81"/>
            <rFont val="Tahoma"/>
            <family val="2"/>
          </rPr>
          <t xml:space="preserve">
</t>
        </r>
      </text>
    </comment>
  </commentList>
</comments>
</file>

<file path=xl/comments2.xml><?xml version="1.0" encoding="utf-8"?>
<comments xmlns="http://schemas.openxmlformats.org/spreadsheetml/2006/main">
  <authors>
    <author>gestor_seg</author>
  </authors>
  <commentList>
    <comment ref="F105" authorId="0" shapeId="0">
      <text>
        <r>
          <rPr>
            <b/>
            <sz val="8"/>
            <color indexed="81"/>
            <rFont val="Tahoma"/>
            <family val="2"/>
          </rPr>
          <t xml:space="preserve">1,5% / 12 = 0,13%
</t>
        </r>
        <r>
          <rPr>
            <sz val="8"/>
            <color indexed="81"/>
            <rFont val="Tahoma"/>
            <family val="2"/>
          </rPr>
          <t xml:space="preserve">
</t>
        </r>
      </text>
    </comment>
    <comment ref="H105" authorId="0" shapeId="0">
      <text>
        <r>
          <rPr>
            <b/>
            <sz val="8"/>
            <color indexed="81"/>
            <rFont val="Tahoma"/>
            <family val="2"/>
          </rPr>
          <t xml:space="preserve">1,5% / 12 = 0,13%
</t>
        </r>
        <r>
          <rPr>
            <sz val="8"/>
            <color indexed="81"/>
            <rFont val="Tahoma"/>
            <family val="2"/>
          </rPr>
          <t xml:space="preserve">
</t>
        </r>
      </text>
    </comment>
  </commentList>
</comments>
</file>

<file path=xl/sharedStrings.xml><?xml version="1.0" encoding="utf-8"?>
<sst xmlns="http://schemas.openxmlformats.org/spreadsheetml/2006/main" count="693" uniqueCount="294">
  <si>
    <t>Secretaria Executiva</t>
  </si>
  <si>
    <t>Subsecretaria de Planejamento, Orçamento e Administração</t>
  </si>
  <si>
    <t>Coordenação Geral de Recursos Logísticos</t>
  </si>
  <si>
    <t>Coordenação de Atividades Gerais</t>
  </si>
  <si>
    <t>Item</t>
  </si>
  <si>
    <t>Tipo de uniforme</t>
  </si>
  <si>
    <t>Unid</t>
  </si>
  <si>
    <t>Quant Anual</t>
  </si>
  <si>
    <t>Valor (R$)</t>
  </si>
  <si>
    <t>Peça</t>
  </si>
  <si>
    <t>Par</t>
  </si>
  <si>
    <t>VALOR TOTAL ANUAL</t>
  </si>
  <si>
    <t>Unitário</t>
  </si>
  <si>
    <t>Anual</t>
  </si>
  <si>
    <t>Total</t>
  </si>
  <si>
    <t>Un</t>
  </si>
  <si>
    <t>DISCRIMINAÇÃO DOS SERVIÇOS (DADOS REFERENTES À CONTRATAÇÃO)</t>
  </si>
  <si>
    <t>A</t>
  </si>
  <si>
    <t xml:space="preserve">Data de apresentação da proposta (dia/mês/ano) </t>
  </si>
  <si>
    <t>B</t>
  </si>
  <si>
    <t xml:space="preserve">Município/UF </t>
  </si>
  <si>
    <t>Brasília/DF</t>
  </si>
  <si>
    <t>C</t>
  </si>
  <si>
    <t xml:space="preserve">Ano do Acordo, Convenção ou Dissídio Coletivo  </t>
  </si>
  <si>
    <t>D</t>
  </si>
  <si>
    <t>IDENTIFICAÇÃO DO SERVIÇO</t>
  </si>
  <si>
    <t>Tipo de Serviço</t>
  </si>
  <si>
    <t>Unidade de Medida</t>
  </si>
  <si>
    <t> Quantidade total a contratar          (em função da unidade de medida)</t>
  </si>
  <si>
    <t>Posto</t>
  </si>
  <si>
    <t>MÓDULOS</t>
  </si>
  <si>
    <t>Mão-de-obra vinculada à execução contratual</t>
  </si>
  <si>
    <t>Dados complementares para composição dos custos referente à mão-de-obra</t>
  </si>
  <si>
    <t>Tipo de serviço (mesmo serviço com características distintas)</t>
  </si>
  <si>
    <t>Classificação Brasileira de Ocupações (CBO)</t>
  </si>
  <si>
    <t>Categoria profissional (vinculada à execução contratual)</t>
  </si>
  <si>
    <t>Composição da Remuneração</t>
  </si>
  <si>
    <t>%</t>
  </si>
  <si>
    <t>Salário Base - 44 hs/semana</t>
  </si>
  <si>
    <t xml:space="preserve">Adicional  de Insalubridade </t>
  </si>
  <si>
    <t>Adicional Noturno</t>
  </si>
  <si>
    <t>E</t>
  </si>
  <si>
    <t>Adicional de Hora Noturna Reduzida</t>
  </si>
  <si>
    <t>F</t>
  </si>
  <si>
    <t xml:space="preserve">Outros (especificar)                                                                                              </t>
  </si>
  <si>
    <t>Total da Remuneração</t>
  </si>
  <si>
    <t>MÓDULO 2:   ENCARGOS E BENEFÍCIOS ANUAIS, MENSAIS E DIÁRIOS</t>
  </si>
  <si>
    <t>Submódulo 2.1 - 13º (décimo teceiro) Salário, Férias e Adicional de Férias</t>
  </si>
  <si>
    <t>2.1</t>
  </si>
  <si>
    <t>13º (décimo teceiro) Salário, Férias e Adicional de Férias</t>
  </si>
  <si>
    <t>13º (décimo terceiro) Salário</t>
  </si>
  <si>
    <t>Férias e Adicional de Férias</t>
  </si>
  <si>
    <t>Submódulo 2.2 - Encargos Previdenciários (GPS), Fundo de Garantia por Tempo de Serviço (FGTS) e outras contribuições</t>
  </si>
  <si>
    <t>2.2</t>
  </si>
  <si>
    <t>GPS, FGTS e outras contribuições</t>
  </si>
  <si>
    <t>Percentual (%)</t>
  </si>
  <si>
    <t>INSS</t>
  </si>
  <si>
    <t xml:space="preserve">Salário Educação </t>
  </si>
  <si>
    <t>SESC ou SESI</t>
  </si>
  <si>
    <t>SENAI ou SENAC</t>
  </si>
  <si>
    <t>SEBRAE</t>
  </si>
  <si>
    <t>G</t>
  </si>
  <si>
    <t>INCRA</t>
  </si>
  <si>
    <t>H</t>
  </si>
  <si>
    <t>FGTS</t>
  </si>
  <si>
    <t>Nota 3: Esses percentuais incidem sobre o Módulo 1, Submódulo 2.1 e no Modulo 4 - Custo de Reposição do Profissional Ausente</t>
  </si>
  <si>
    <t>Submódulo 2.3 - Benefícios Mensais e Diários</t>
  </si>
  <si>
    <t>2.3</t>
  </si>
  <si>
    <t>Benefícios Mensais e Diários</t>
  </si>
  <si>
    <t xml:space="preserve">Auxílio Creche </t>
  </si>
  <si>
    <t>QUADRO-RESUMO DO MÓDULO 2 - ENCARGOS E BENEFÍCIOS ANUAIS, MENSAIS E DIÁRIOS</t>
  </si>
  <si>
    <t>Encargos e Benefícios Anuais, Mensais e Diários</t>
  </si>
  <si>
    <t>13º (décimo terceiro) Salário, Férias e Adicional de Férias</t>
  </si>
  <si>
    <t>MÓDULO 3 - PROVISÃO PARA RESCISÃO</t>
  </si>
  <si>
    <t>Provisão para Rescisão</t>
  </si>
  <si>
    <t>MÓDULO 4 - CUSTO DE REPOSIÇÃO DO PROFISSIONAL AUSENTE</t>
  </si>
  <si>
    <t xml:space="preserve">Submódulo 4.1 - Substituto nas Ausências Legais </t>
  </si>
  <si>
    <t>4.1</t>
  </si>
  <si>
    <t>Substituto nas Ausências Legais</t>
  </si>
  <si>
    <t>Substituto na cobertura de Férias</t>
  </si>
  <si>
    <t xml:space="preserve">Submódulo 4.2 - Substituto na Intrajornada </t>
  </si>
  <si>
    <t>4.2</t>
  </si>
  <si>
    <t xml:space="preserve">Substituto na Intrajornada </t>
  </si>
  <si>
    <t>Substituto na cobertura de Intervalo para repouso ou alimentação</t>
  </si>
  <si>
    <t xml:space="preserve">QUADRO-RESUMO DO MÓDULO 4 - CUSTO DE REPOSIÇÃO DO PROFISSIONAL AUSENTE </t>
  </si>
  <si>
    <t>Custo de Reposição do Profissional Ausente</t>
  </si>
  <si>
    <t xml:space="preserve">Substituto nas Ausências Legais </t>
  </si>
  <si>
    <t>MÓDULO 5 - INSUMOS DIVERSOS</t>
  </si>
  <si>
    <t>Insumos Diversos</t>
  </si>
  <si>
    <t>Uniformes</t>
  </si>
  <si>
    <t>MÓDULO 6 - CUSTOS INDIRETOS, TRIBUTOS E LUCRO</t>
  </si>
  <si>
    <t>Custos Indiretos, Tributos e Lucro</t>
  </si>
  <si>
    <t>Custos Indiretos</t>
  </si>
  <si>
    <t xml:space="preserve">Lucro  (Estudo TCU - TC 025.990/2008-2) </t>
  </si>
  <si>
    <t>Tributos</t>
  </si>
  <si>
    <t>2. QUADRO-RESUMO DO CUSTO POR EMPREGADO</t>
  </si>
  <si>
    <t>Mão-de-obra vinculada à execução contratual (valor por empregado)</t>
  </si>
  <si>
    <t>(R$)</t>
  </si>
  <si>
    <t>Subtotal (A + B +C+ D+E)</t>
  </si>
  <si>
    <t>Valor total por empregado</t>
  </si>
  <si>
    <t>2020 / CCT - SINDSERVIÇOS-DF/SEAC-DF</t>
  </si>
  <si>
    <t>01 de janeiro</t>
  </si>
  <si>
    <t>Materiais de Consumo (mediante planilha a parte, na forma de ressarcimento)</t>
  </si>
  <si>
    <t>Descrição</t>
  </si>
  <si>
    <t>Outros</t>
  </si>
  <si>
    <t xml:space="preserve"> VALOR MENSAL DOS SERVIÇOS</t>
  </si>
  <si>
    <t>Tipo de serviço</t>
  </si>
  <si>
    <t>Valor proposto por empregado (R$)</t>
  </si>
  <si>
    <t>Qtde de empregados por posto</t>
  </si>
  <si>
    <t>Valor proposto por posto (R$)</t>
  </si>
  <si>
    <t>Qtde de postos</t>
  </si>
  <si>
    <t>Valor total do serviço (R$)</t>
  </si>
  <si>
    <t>(A)</t>
  </si>
  <si>
    <t>(B)</t>
  </si>
  <si>
    <t>(C)</t>
  </si>
  <si>
    <t>(D) = (B x C)</t>
  </si>
  <si>
    <t>(E)</t>
  </si>
  <si>
    <t>(F) = (D x E)</t>
  </si>
  <si>
    <t>I</t>
  </si>
  <si>
    <t>II</t>
  </si>
  <si>
    <t>VALOR MENSAL DOS SERVIÇOS (I + II +... XIII)</t>
  </si>
  <si>
    <t>Anexo III-D - Quadro - demonstrativo - VALOR TOTAL ANUAL DOS SERVIÇOS</t>
  </si>
  <si>
    <t>Valor proposto por Posto de Serviço</t>
  </si>
  <si>
    <t>A1</t>
  </si>
  <si>
    <t>A2</t>
  </si>
  <si>
    <t>Valor mensal do serviço</t>
  </si>
  <si>
    <t>Valor global anual da proposta (valor mensal do serviço x 12 meses).</t>
  </si>
  <si>
    <t>Mensal  (R$)</t>
  </si>
  <si>
    <t>Anual (R$)</t>
  </si>
  <si>
    <t>Mão de Obra</t>
  </si>
  <si>
    <t>TOTAL  GERAL MENSAL E ANUAL</t>
  </si>
  <si>
    <t>4201-25</t>
  </si>
  <si>
    <t>Recepcionista</t>
  </si>
  <si>
    <t>4221-05</t>
  </si>
  <si>
    <t>TABELA PREÇOS UNIFORMES</t>
  </si>
  <si>
    <t>Valor(R$)</t>
  </si>
  <si>
    <t>Blazer Feminino</t>
  </si>
  <si>
    <t xml:space="preserve">Calça Social Feminina </t>
  </si>
  <si>
    <t xml:space="preserve">Camisa Social </t>
  </si>
  <si>
    <t>Sapato Feminino</t>
  </si>
  <si>
    <t xml:space="preserve">Crachá de Identificação </t>
  </si>
  <si>
    <t>VALOR TOTAL MENSAL</t>
  </si>
  <si>
    <t xml:space="preserve">PLANILHA DE CUSTO E FORMAÇÃO DE PREÇOS DE MÃO-DE-OBRA PARA PRESTAÇÃO DE SERVIÇOS DE RECEPÇÃO                                                                                                                                                     </t>
  </si>
  <si>
    <t xml:space="preserve">Relógio de ponto Biométrico  Control iD Class (Biometria, senha + TCP-IP) REP iDClass - incluso software para controle do ponto, treinamento, instalação, configuração do equipamento e bobina de papel. Homologado pelo Ministério do Trabalho e Emprego, segundo normas da Portaria 1510/2009. </t>
  </si>
  <si>
    <t>Valor Mensal por Empregado (31)</t>
  </si>
  <si>
    <t>Equipamentos/ferramentas/(Relógio de Ponto)</t>
  </si>
  <si>
    <t>Máscaras de Tecido</t>
  </si>
  <si>
    <t>Meia Fina ¾</t>
  </si>
  <si>
    <t>VALOR TOTAL MENSAL POR EMPREGADO</t>
  </si>
  <si>
    <t>QUADRO RESUMO (SERVIÇOS)</t>
  </si>
  <si>
    <t>VALOR GLOBAL TOTAL ANUAL (SERVIÇOS/MÃO DE OBRA)</t>
  </si>
  <si>
    <t>Echarpe</t>
  </si>
  <si>
    <t>PLANILHA DE EQUIPAMENTO - RELÓGIO PARA REGISTRO DE FREQUENCIA</t>
  </si>
  <si>
    <t xml:space="preserve">PLANILHAS DE CUSTOS E FORMAÇÃO DE PREÇOS DE MÃO-DE-OBRA PARA PRESTAÇÃO DE SERVIÇOS DE RECEPÇÃO  </t>
  </si>
  <si>
    <t>Supervisor(a)</t>
  </si>
  <si>
    <t>Dia 15 de outubro de 2020</t>
  </si>
  <si>
    <t xml:space="preserve">SAT - Seguro de Acidente do Trabalho (RAT 2,00% * FAP 0,96) </t>
  </si>
  <si>
    <t>RDJ ASSESSORIA E GESTÃO EMPRESARIAL EIRELI</t>
  </si>
  <si>
    <t>Proposta RDJ GESTÃO   56/2020</t>
  </si>
  <si>
    <t>Brasília - DF</t>
  </si>
  <si>
    <t>PROPOSTA DE PREÇOS</t>
  </si>
  <si>
    <t>Processo Administrativo N.° 48340.002436/2020-61</t>
  </si>
  <si>
    <t>DO PREÇO</t>
  </si>
  <si>
    <t>Valor por empregado</t>
  </si>
  <si>
    <t>Qd. Empregados por Posto</t>
  </si>
  <si>
    <t>Qd. de Postos de Trabalho</t>
  </si>
  <si>
    <t>Valor Mensal do Posto de Trabalho</t>
  </si>
  <si>
    <t>Valor para 12 meses</t>
  </si>
  <si>
    <t xml:space="preserve">TOTAL MENSAL </t>
  </si>
  <si>
    <t>TOTAL GLOBAL</t>
  </si>
  <si>
    <t>O valor para execução dos serviços para um periodo de 12 (doze) meses é de R$</t>
  </si>
  <si>
    <t>(Um milhão seiscentos e noventa e oito mil novecentos e setenta e dois reais e setenta e cinco centavos)</t>
  </si>
  <si>
    <t>DADOS DA EMPRESA PROPONENTE:</t>
  </si>
  <si>
    <t>Razão Social do Licitante:</t>
  </si>
  <si>
    <t>RDJ Assessoria e Gestão Empresarial Eireli</t>
  </si>
  <si>
    <t>CNPJ:</t>
  </si>
  <si>
    <t>06.350.074/0001-34</t>
  </si>
  <si>
    <t>Endereço:</t>
  </si>
  <si>
    <t>SIBS Quadra 03, Conjunto C, Lotes 09/11 - Núcleo Bandeirante, Brasília/DF</t>
  </si>
  <si>
    <t>E-mail:</t>
  </si>
  <si>
    <t xml:space="preserve">comercial@rdjgestao.com.br </t>
  </si>
  <si>
    <t>Telefone/fax:</t>
  </si>
  <si>
    <t>(61) 3386-0081</t>
  </si>
  <si>
    <t>Dados Bancários</t>
  </si>
  <si>
    <t>Banco do Brasil (001) Agência 3599-8 Conta Corrente nº 430.036-x</t>
  </si>
  <si>
    <t>Representante Legal</t>
  </si>
  <si>
    <t>Nome:</t>
  </si>
  <si>
    <t>Reinoldo de Mello</t>
  </si>
  <si>
    <t>Identificação:</t>
  </si>
  <si>
    <t xml:space="preserve"> RG: 60.166.186-5              </t>
  </si>
  <si>
    <t>CPF: 503.587.669-15</t>
  </si>
  <si>
    <t>Qualificação:</t>
  </si>
  <si>
    <t>Sócio Proprietário</t>
  </si>
  <si>
    <t>O PROPONENTE DECLARA QUE:</t>
  </si>
  <si>
    <t>a) a validade da proposta é de 60 (sessenta) dias, contados a partir do dia subsequente ao da efetiva abertura das propostas;</t>
  </si>
  <si>
    <t>b) tem condições para realizar os serviços objeto do Termo de Referência;</t>
  </si>
  <si>
    <t>c) recebeu todos os elementos e informações para cumprimento das obrigações objeto da licitação e aceita expressamente as condições dispostas no ato convocatório;</t>
  </si>
  <si>
    <t>d) sob as penas da Lei, nesta data, não existem fatos impeditivos à participação desta empresa no presente processo licitatório, estando ciente integralmente dos requisitos de Habilitação do Pregão Eletrônico nº 11/2020, conforme Edital;</t>
  </si>
  <si>
    <t>e) nos valores constantes desta proposta estão incluídas todas as despesas relativas ao objeto, tais como: mão-de-obra, transporte/deslocamento, seguros, taxas, tributos, incidências fiscais e contribuições de qualquer natureza ou espécie, encargos sociais, salários, custos diretos e indiretos e quaisquer outros encargos, quando necessários à perfeita execução do objeto da licitação;</t>
  </si>
  <si>
    <t>f) para fins do disposto no art. 7º, inciso XXXIII, da Constituição Federal de 1988, esta empresa não emprega menor de 18 (dezoito) anos em trabalho noturno, perigoso ou insalubre, bem como menor de 16 (dezesseis) anos, salvo na condição de aprendiz, a partir de 14 (quatorze) anos;</t>
  </si>
  <si>
    <t>g) a presente proposta foi elaborada de maneira independente por esta empresa, e que o conteúdo desta proposta não foi, no todo ou em parte, direta ou indiretamente, informado, discutido com ou recebido de qualquer outro participante potencial ou de fato do Pregão Eletrônico nº 11/2020, por qualquer meio ou por qualquer pessoa;</t>
  </si>
  <si>
    <t>h)  Que a Convenção Coletiva de Trabalho adotada para elaboração das Planilhas foi:  SINDISERVIÇOS DF000001/2020.</t>
  </si>
  <si>
    <t>i) Que dispomos de estrutura administrativa e operacional  em Brasília, compatível para execução dos serviços a  ser confirmado por vistoria pelo  MME- BRASILIA -  DF.</t>
  </si>
  <si>
    <t>j) Que o nosso regime tributário é como base no lucro real</t>
  </si>
  <si>
    <t>k) Caso nos seja adjudicado o objeto da licitação, comprometemos a assinar o contrato no prazo determinado do Edital e para esse fim fornecemos todo sos dados da empresa e de seu representante;</t>
  </si>
  <si>
    <t xml:space="preserve">L) Que detém instalações, aparelhamento e pessoal técnico adequados e disponíveis para realização do objeto da licitação. </t>
  </si>
  <si>
    <t>M) Ratificamos os exatos termos da proposta e averbamos quanto sua exiquibilidade ao tempo em que declaramos o compromisso de desempenhar os serviços nos termos do Edital e seus anexos, garantindo sua qualidade e e dentro da quantidade exigida e adequada à perfeita execução dos serviços contratados</t>
  </si>
  <si>
    <t>Brasília-DF, 15 de outubro de 2020.</t>
  </si>
  <si>
    <t>Prezados Senhores(as)</t>
  </si>
  <si>
    <t>Comissão Permanente de Licitação</t>
  </si>
  <si>
    <t>Ministério das Minas e Energia - MME</t>
  </si>
  <si>
    <t>REF: PREGÃO ELETRÔNICO  PARA REGISTRO DE PREÇOS Nº 11/2020- MME</t>
  </si>
  <si>
    <t>60 meses</t>
  </si>
  <si>
    <t>Quant.</t>
  </si>
  <si>
    <t>Brasília-DF, 19 de outubro  de 2020.</t>
  </si>
  <si>
    <r>
      <rPr>
        <b/>
        <sz val="10"/>
        <color indexed="8"/>
        <rFont val="Calibri"/>
        <family val="2"/>
        <scheme val="minor"/>
      </rPr>
      <t>RDJ Assessoria e Gestão Empresarial  Eireli</t>
    </r>
    <r>
      <rPr>
        <sz val="10"/>
        <color indexed="8"/>
        <rFont val="Calibri"/>
        <family val="2"/>
        <scheme val="minor"/>
      </rPr>
      <t>, sociedade comercial com sede em Brasília-DF no SIBS Quadra 03 Conjunto "C" Lotes 09/11, Núcleo Bandeirante , Brasília/DF Telefone (61) 3386-0081 e-mail comercial@rdjgestao.com.br, e licitacoes@rdjgestao.com.br,  com inscrição no CNPJ/MF nº 06.350.074/0001-34, tem a grata satisfação de submeter à apreciação de Vossa Senhoria, propostabde preços para contratação de pessoa juridica, medianta Ata de Registro de Preços para prestação de serviços continuados de recepção, em portarias e outros ambientesno âmbito das áreas ocupadas pelo Ministério das Minas e Energia, no Bloco "U" da Esplanada dos Ministérios, em Brasília-DF, com dedicação exclusiva de mão-de-obra na metodologia de Postos de Trabalhos, conforme condições, quantidades e exigências estabeleidas neste Edital e seus Anexos.</t>
    </r>
  </si>
  <si>
    <t>Ministério de Minas e Energia</t>
  </si>
  <si>
    <r>
      <t>N</t>
    </r>
    <r>
      <rPr>
        <b/>
        <strike/>
        <sz val="9"/>
        <color theme="1"/>
        <rFont val="Calibri"/>
        <family val="2"/>
        <scheme val="minor"/>
      </rPr>
      <t>º</t>
    </r>
    <r>
      <rPr>
        <b/>
        <sz val="9"/>
        <color theme="1"/>
        <rFont val="Calibri"/>
        <family val="2"/>
        <scheme val="minor"/>
      </rPr>
      <t xml:space="preserve"> Processo:  48340.002436/2020-61</t>
    </r>
  </si>
  <si>
    <r>
      <t>Licitação N</t>
    </r>
    <r>
      <rPr>
        <b/>
        <strike/>
        <sz val="9"/>
        <color theme="1"/>
        <rFont val="Calibri"/>
        <family val="2"/>
        <scheme val="minor"/>
      </rPr>
      <t>º</t>
    </r>
    <r>
      <rPr>
        <b/>
        <sz val="9"/>
        <color theme="1"/>
        <rFont val="Calibri"/>
        <family val="2"/>
        <scheme val="minor"/>
      </rPr>
      <t xml:space="preserve"> 11/2020</t>
    </r>
  </si>
  <si>
    <r>
      <t xml:space="preserve">Auxílio Saúde - </t>
    </r>
    <r>
      <rPr>
        <sz val="8"/>
        <color theme="1"/>
        <rFont val="Calibri"/>
        <family val="2"/>
        <scheme val="minor"/>
      </rPr>
      <t>CLÁUSULA DÉCIMA SEXTA - PLANO AMBULATORIAL</t>
    </r>
  </si>
  <si>
    <r>
      <rPr>
        <b/>
        <sz val="8"/>
        <color theme="1"/>
        <rFont val="Calibri"/>
        <family val="2"/>
        <scheme val="minor"/>
      </rPr>
      <t xml:space="preserve">Nota: </t>
    </r>
    <r>
      <rPr>
        <sz val="8"/>
        <color theme="1"/>
        <rFont val="Calibri"/>
        <family val="2"/>
        <scheme val="minor"/>
      </rPr>
      <t>Valores mensais por empregado</t>
    </r>
  </si>
  <si>
    <r>
      <rPr>
        <b/>
        <sz val="10"/>
        <color theme="1"/>
        <rFont val="Calibri"/>
        <family val="2"/>
        <scheme val="minor"/>
      </rPr>
      <t>C.2.</t>
    </r>
    <r>
      <rPr>
        <sz val="10"/>
        <color theme="1"/>
        <rFont val="Calibri"/>
        <family val="2"/>
        <scheme val="minor"/>
      </rPr>
      <t xml:space="preserve"> Tributos Estaduais  - ISS (5%) (Distrito Federal)</t>
    </r>
  </si>
  <si>
    <r>
      <rPr>
        <b/>
        <sz val="10"/>
        <color theme="1"/>
        <rFont val="Calibri"/>
        <family val="2"/>
        <scheme val="minor"/>
      </rPr>
      <t>Módulo 1</t>
    </r>
    <r>
      <rPr>
        <sz val="10"/>
        <color theme="1"/>
        <rFont val="Calibri"/>
        <family val="2"/>
        <scheme val="minor"/>
      </rPr>
      <t xml:space="preserve"> – Composição da Remuneração</t>
    </r>
  </si>
  <si>
    <r>
      <rPr>
        <b/>
        <sz val="10"/>
        <color theme="1"/>
        <rFont val="Calibri"/>
        <family val="2"/>
        <scheme val="minor"/>
      </rPr>
      <t xml:space="preserve">Módulo 2 </t>
    </r>
    <r>
      <rPr>
        <sz val="10"/>
        <color theme="1"/>
        <rFont val="Calibri"/>
        <family val="2"/>
        <scheme val="minor"/>
      </rPr>
      <t>– Encargos e Benefícios Anuais, Mensais e Diários</t>
    </r>
  </si>
  <si>
    <r>
      <rPr>
        <b/>
        <sz val="10"/>
        <color theme="1"/>
        <rFont val="Calibri"/>
        <family val="2"/>
        <scheme val="minor"/>
      </rPr>
      <t>Módulo 3</t>
    </r>
    <r>
      <rPr>
        <sz val="10"/>
        <color theme="1"/>
        <rFont val="Calibri"/>
        <family val="2"/>
        <scheme val="minor"/>
      </rPr>
      <t xml:space="preserve"> – Provisão para Rescisão</t>
    </r>
  </si>
  <si>
    <r>
      <rPr>
        <b/>
        <sz val="10"/>
        <color theme="1"/>
        <rFont val="Calibri"/>
        <family val="2"/>
        <scheme val="minor"/>
      </rPr>
      <t>Módulo 4</t>
    </r>
    <r>
      <rPr>
        <sz val="10"/>
        <color theme="1"/>
        <rFont val="Calibri"/>
        <family val="2"/>
        <scheme val="minor"/>
      </rPr>
      <t xml:space="preserve"> – Custo de Reposição do Profissional Ausente</t>
    </r>
  </si>
  <si>
    <r>
      <rPr>
        <b/>
        <sz val="10"/>
        <color theme="1"/>
        <rFont val="Calibri"/>
        <family val="2"/>
        <scheme val="minor"/>
      </rPr>
      <t xml:space="preserve">Módulo 5 </t>
    </r>
    <r>
      <rPr>
        <sz val="10"/>
        <color theme="1"/>
        <rFont val="Calibri"/>
        <family val="2"/>
        <scheme val="minor"/>
      </rPr>
      <t>- Insumos Diversos</t>
    </r>
  </si>
  <si>
    <r>
      <rPr>
        <b/>
        <sz val="10"/>
        <color theme="1"/>
        <rFont val="Calibri"/>
        <family val="2"/>
        <scheme val="minor"/>
      </rPr>
      <t>Módulo 6</t>
    </r>
    <r>
      <rPr>
        <sz val="10"/>
        <color theme="1"/>
        <rFont val="Calibri"/>
        <family val="2"/>
        <scheme val="minor"/>
      </rPr>
      <t xml:space="preserve"> – Custos Indiretos, Tributos e Lucro</t>
    </r>
  </si>
  <si>
    <r>
      <rPr>
        <b/>
        <sz val="10"/>
        <color theme="1"/>
        <rFont val="Calibri"/>
        <family val="2"/>
        <scheme val="minor"/>
      </rPr>
      <t>C.1.</t>
    </r>
    <r>
      <rPr>
        <sz val="10"/>
        <color theme="1"/>
        <rFont val="Calibri"/>
        <family val="2"/>
        <scheme val="minor"/>
      </rPr>
      <t xml:space="preserve"> Tributos Federais - PIS (0,91% ) + COFINS (4,18%)</t>
    </r>
  </si>
  <si>
    <r>
      <t> </t>
    </r>
    <r>
      <rPr>
        <b/>
        <sz val="10"/>
        <color theme="1"/>
        <rFont val="Calibri"/>
        <family val="2"/>
        <scheme val="minor"/>
      </rPr>
      <t>MÓDULO 1 :   COMPOSIÇÃO DA REMUNERAÇÃO</t>
    </r>
  </si>
  <si>
    <t xml:space="preserve">Adicional de Periculosidade                                                                                                                                 </t>
  </si>
  <si>
    <r>
      <rPr>
        <b/>
        <sz val="10"/>
        <color theme="1"/>
        <rFont val="Calibri"/>
        <family val="2"/>
        <scheme val="minor"/>
      </rPr>
      <t>Multa do FGTS sobre o Aviso Prévio Trabalhado</t>
    </r>
    <r>
      <rPr>
        <sz val="10"/>
        <color theme="1"/>
        <rFont val="Calibri"/>
        <family val="2"/>
        <scheme val="minor"/>
      </rPr>
      <t xml:space="preserve"> (40% x 1,944%)</t>
    </r>
  </si>
  <si>
    <r>
      <rPr>
        <b/>
        <sz val="10"/>
        <color theme="1"/>
        <rFont val="Calibri"/>
        <family val="2"/>
        <scheme val="minor"/>
      </rPr>
      <t>Auxílio Transporte</t>
    </r>
    <r>
      <rPr>
        <sz val="10"/>
        <color theme="1"/>
        <rFont val="Calibri"/>
        <family val="2"/>
        <scheme val="minor"/>
      </rPr>
      <t xml:space="preserve"> </t>
    </r>
    <r>
      <rPr>
        <sz val="8"/>
        <color theme="1"/>
        <rFont val="Calibri"/>
        <family val="2"/>
        <scheme val="minor"/>
      </rPr>
      <t>((R$ 5,50)x2x21 dias) - 6% Salário Base  - Itinerário: Cidade Satélite/Estação Rodoviária P.P/Esplanada/Vice-versa - CLÁUSULA DÉCIMA QUINTA</t>
    </r>
  </si>
  <si>
    <r>
      <rPr>
        <b/>
        <sz val="10"/>
        <color theme="1"/>
        <rFont val="Calibri"/>
        <family val="2"/>
        <scheme val="minor"/>
      </rPr>
      <t>Auxílio Alimentação</t>
    </r>
    <r>
      <rPr>
        <sz val="10"/>
        <color theme="1"/>
        <rFont val="Calibri"/>
        <family val="2"/>
        <scheme val="minor"/>
      </rPr>
      <t xml:space="preserve"> </t>
    </r>
    <r>
      <rPr>
        <sz val="8"/>
        <color theme="1"/>
        <rFont val="Calibri"/>
        <family val="2"/>
        <scheme val="minor"/>
      </rPr>
      <t>(Valor de R$33,62 x 21 dias efetivamente trabalhados) - CLÁUSULA DÉCIMA QUARTA</t>
    </r>
  </si>
  <si>
    <r>
      <t xml:space="preserve">Assistência Odontológica </t>
    </r>
    <r>
      <rPr>
        <sz val="10"/>
        <color theme="1"/>
        <rFont val="Calibri"/>
        <family val="2"/>
        <scheme val="minor"/>
      </rPr>
      <t xml:space="preserve">- </t>
    </r>
    <r>
      <rPr>
        <sz val="8"/>
        <color theme="1"/>
        <rFont val="Calibri"/>
        <family val="2"/>
        <scheme val="minor"/>
      </rPr>
      <t>CLÁUSULA DÉCIMA SÉTIMA</t>
    </r>
  </si>
  <si>
    <r>
      <t>Seguro de Vida e Assistência Funeral -</t>
    </r>
    <r>
      <rPr>
        <b/>
        <sz val="8"/>
        <color theme="1"/>
        <rFont val="Calibri"/>
        <family val="2"/>
        <scheme val="minor"/>
      </rPr>
      <t xml:space="preserve"> </t>
    </r>
    <r>
      <rPr>
        <sz val="8"/>
        <color theme="1"/>
        <rFont val="Calibri"/>
        <family val="2"/>
        <scheme val="minor"/>
      </rPr>
      <t xml:space="preserve">CLAUSULA DÉCIMA OITAVA, Parágrafo Primeiro  </t>
    </r>
  </si>
  <si>
    <r>
      <rPr>
        <b/>
        <sz val="7"/>
        <color theme="1"/>
        <rFont val="Calibri"/>
        <family val="2"/>
        <scheme val="minor"/>
      </rPr>
      <t>Nota 1:</t>
    </r>
    <r>
      <rPr>
        <sz val="7"/>
        <color theme="1"/>
        <rFont val="Calibri"/>
        <family val="2"/>
        <scheme val="minor"/>
      </rPr>
      <t xml:space="preserve"> Os percentuais dos encargos previdenciários, do FGTS e demais contribuições são aqueles estabelecidos pela legislação vigente.</t>
    </r>
  </si>
  <si>
    <r>
      <rPr>
        <b/>
        <sz val="7"/>
        <color theme="1"/>
        <rFont val="Calibri"/>
        <family val="2"/>
        <scheme val="minor"/>
      </rPr>
      <t xml:space="preserve">Nota 2: </t>
    </r>
    <r>
      <rPr>
        <sz val="7"/>
        <color theme="1"/>
        <rFont val="Calibri"/>
        <family val="2"/>
        <scheme val="minor"/>
      </rPr>
      <t>O</t>
    </r>
    <r>
      <rPr>
        <b/>
        <sz val="7"/>
        <color theme="1"/>
        <rFont val="Calibri"/>
        <family val="2"/>
        <scheme val="minor"/>
      </rPr>
      <t xml:space="preserve"> SAT</t>
    </r>
    <r>
      <rPr>
        <sz val="7"/>
        <color theme="1"/>
        <rFont val="Calibri"/>
        <family val="2"/>
        <scheme val="minor"/>
      </rPr>
      <t xml:space="preserve"> a depender do grau de risco do serviço irá </t>
    </r>
    <r>
      <rPr>
        <b/>
        <sz val="7"/>
        <color theme="1"/>
        <rFont val="Calibri"/>
        <family val="2"/>
        <scheme val="minor"/>
      </rPr>
      <t>variar entre 1%, para risco leve, de 2%, para risco médio, e de 3% de risco grave.</t>
    </r>
  </si>
  <si>
    <r>
      <rPr>
        <b/>
        <sz val="7"/>
        <color theme="1"/>
        <rFont val="Calibri"/>
        <family val="2"/>
        <scheme val="minor"/>
      </rPr>
      <t>Nota 1:</t>
    </r>
    <r>
      <rPr>
        <sz val="7"/>
        <color theme="1"/>
        <rFont val="Calibri"/>
        <family val="2"/>
        <scheme val="minor"/>
      </rPr>
      <t xml:space="preserve"> O valor informado deverá ser o custo real do benefício (descontado o valor eventualmente pago pelo empregado).</t>
    </r>
  </si>
  <si>
    <r>
      <rPr>
        <b/>
        <sz val="7"/>
        <color theme="1"/>
        <rFont val="Calibri"/>
        <family val="2"/>
        <scheme val="minor"/>
      </rPr>
      <t>Nota 2:</t>
    </r>
    <r>
      <rPr>
        <sz val="7"/>
        <color theme="1"/>
        <rFont val="Calibri"/>
        <family val="2"/>
        <scheme val="minor"/>
      </rPr>
      <t xml:space="preserve"> Observar a previsão dos benefícios contidos em Acordos, Convenções e Dissídios Coletivos de Trabalho e atentar-se ao disposto no art. 6º desta Instrução Normativa.</t>
    </r>
  </si>
  <si>
    <r>
      <rPr>
        <b/>
        <sz val="10"/>
        <color theme="1"/>
        <rFont val="Calibri"/>
        <family val="2"/>
        <scheme val="minor"/>
      </rPr>
      <t>Aviso Prévio Trabalhado</t>
    </r>
    <r>
      <rPr>
        <sz val="10"/>
        <color theme="1"/>
        <rFont val="Calibri"/>
        <family val="2"/>
        <scheme val="minor"/>
      </rPr>
      <t xml:space="preserve">       </t>
    </r>
    <r>
      <rPr>
        <sz val="8"/>
        <color theme="1"/>
        <rFont val="Calibri"/>
        <family val="2"/>
        <scheme val="minor"/>
      </rPr>
      <t xml:space="preserve">                                                                                                                       </t>
    </r>
    <r>
      <rPr>
        <sz val="7"/>
        <color theme="1"/>
        <rFont val="Calibri"/>
        <family val="2"/>
        <scheme val="minor"/>
      </rPr>
      <t>(Art. 488 CLT ) refere-se à indenização de sete dias corridos devida ao empregado no caso de o empregador rescindir o contrato de trabalho sem jsuto motivo, considerando que conforme Cláusula Trigèsima Segunda INCENTIVO A CONTINUIDADE  - da CCT SINDISERVIÇOS DF 00001/2020, no encerramento do contrato os empregados não fazem jús a rubrica do aviso prévio, portanto sendo considerado penas a rotatividade durante o periodo do ontrato foi considrando portanto que cerca de 2,00% do pessoal é demitido nessa situação, temos portanto (( 7/30)/12*0,02 *100%)= 0,04%</t>
    </r>
  </si>
  <si>
    <r>
      <t xml:space="preserve">Nota 1: </t>
    </r>
    <r>
      <rPr>
        <sz val="7"/>
        <color theme="1"/>
        <rFont val="Calibri"/>
        <family val="2"/>
        <scheme val="minor"/>
      </rPr>
      <t>Os itens que contemplam o</t>
    </r>
    <r>
      <rPr>
        <b/>
        <sz val="7"/>
        <color theme="1"/>
        <rFont val="Calibri"/>
        <family val="2"/>
        <scheme val="minor"/>
      </rPr>
      <t xml:space="preserve"> módulo 4 se referem ao custo dos dias trabalhados pelo repositor/substituto, quando </t>
    </r>
    <r>
      <rPr>
        <sz val="7"/>
        <color theme="1"/>
        <rFont val="Calibri"/>
        <family val="2"/>
        <scheme val="minor"/>
      </rPr>
      <t>o empregado</t>
    </r>
    <r>
      <rPr>
        <b/>
        <sz val="7"/>
        <color theme="1"/>
        <rFont val="Calibri"/>
        <family val="2"/>
        <scheme val="minor"/>
      </rPr>
      <t xml:space="preserve"> alocado na prestação de serviço estiver ausente, </t>
    </r>
    <r>
      <rPr>
        <sz val="7"/>
        <color theme="1"/>
        <rFont val="Calibri"/>
        <family val="2"/>
        <scheme val="minor"/>
      </rPr>
      <t>conforme as previsões estabelecidas na legislação.</t>
    </r>
  </si>
  <si>
    <r>
      <rPr>
        <b/>
        <sz val="7"/>
        <color theme="1"/>
        <rFont val="Calibri"/>
        <family val="2"/>
        <scheme val="minor"/>
      </rPr>
      <t>Nota 1:</t>
    </r>
    <r>
      <rPr>
        <sz val="7"/>
        <color theme="1"/>
        <rFont val="Calibri"/>
        <family val="2"/>
        <scheme val="minor"/>
      </rPr>
      <t xml:space="preserve"> Esta tabela poderá ser adaptada às características do serviço contratado, inclusive no que concerne às rubricas e suas respectivas provisões e/ou estimativas, desde que haja justificativa.</t>
    </r>
  </si>
  <si>
    <r>
      <rPr>
        <b/>
        <sz val="7"/>
        <color theme="1"/>
        <rFont val="Calibri"/>
        <family val="2"/>
        <scheme val="minor"/>
      </rPr>
      <t>Nota 2:</t>
    </r>
    <r>
      <rPr>
        <sz val="7"/>
        <color theme="1"/>
        <rFont val="Calibri"/>
        <family val="2"/>
        <scheme val="minor"/>
      </rPr>
      <t xml:space="preserve"> As provisões constantes desta planilha poderão ser desnecessárias quando se tratar de determinados serviços que prescindam da dedicação exclusiva dos trabalhadores da contratada para com a Administração.</t>
    </r>
  </si>
  <si>
    <r>
      <rPr>
        <b/>
        <sz val="7"/>
        <color theme="1"/>
        <rFont val="Calibri"/>
        <family val="2"/>
        <scheme val="minor"/>
      </rPr>
      <t xml:space="preserve">Nota: </t>
    </r>
    <r>
      <rPr>
        <sz val="7"/>
        <color theme="1"/>
        <rFont val="Calibri"/>
        <family val="2"/>
        <scheme val="minor"/>
      </rPr>
      <t>As alíneas “A” a “F” referem-se somente ao custo que será pago ao repositor pelos dias trabalhados quando da necessidade de substituir a mão de obra alocada na prestação do serviço.</t>
    </r>
  </si>
  <si>
    <r>
      <t>Salário Normativo da Categoria Profissional/</t>
    </r>
    <r>
      <rPr>
        <b/>
        <sz val="10"/>
        <rFont val="Calibri"/>
        <family val="2"/>
        <scheme val="minor"/>
      </rPr>
      <t>CCT-2020</t>
    </r>
  </si>
  <si>
    <r>
      <t xml:space="preserve">Data base da categoria (dia/mês/ano) - </t>
    </r>
    <r>
      <rPr>
        <b/>
        <sz val="8"/>
        <color theme="1"/>
        <rFont val="Calibri"/>
        <family val="2"/>
        <scheme val="minor"/>
      </rPr>
      <t>Vigência   01º de janeiro de 2020 a 31 de dezembro de 2020 e a data-base da categoria em 1º de janeiro.</t>
    </r>
  </si>
  <si>
    <r>
      <rPr>
        <b/>
        <sz val="7"/>
        <color theme="1"/>
        <rFont val="Calibri"/>
        <family val="2"/>
        <scheme val="minor"/>
      </rPr>
      <t>Nota 1:</t>
    </r>
    <r>
      <rPr>
        <sz val="7"/>
        <color theme="1"/>
        <rFont val="Calibri"/>
        <family val="2"/>
        <scheme val="minor"/>
      </rPr>
      <t xml:space="preserve"> O </t>
    </r>
    <r>
      <rPr>
        <b/>
        <sz val="7"/>
        <color theme="1"/>
        <rFont val="Calibri"/>
        <family val="2"/>
        <scheme val="minor"/>
      </rPr>
      <t>Módulo 1</t>
    </r>
    <r>
      <rPr>
        <sz val="7"/>
        <color theme="1"/>
        <rFont val="Calibri"/>
        <family val="2"/>
        <scheme val="minor"/>
      </rPr>
      <t xml:space="preserve"> refere-se ao valor mensal devido ao empregado pela prestação do serviço no período de 12 meses. </t>
    </r>
  </si>
  <si>
    <r>
      <rPr>
        <b/>
        <sz val="7"/>
        <color theme="1"/>
        <rFont val="Calibri"/>
        <family val="2"/>
        <scheme val="minor"/>
      </rPr>
      <t xml:space="preserve">Nota 1: </t>
    </r>
    <r>
      <rPr>
        <sz val="7"/>
        <color theme="1"/>
        <rFont val="Calibri"/>
        <family val="2"/>
        <scheme val="minor"/>
      </rPr>
      <t>Como a planilha de custos e formação de preços é calculada mensalmente, provisiona-se proporcionalmente 1/12 (um doze avos) dos valores referentes a gratificação natalina, férias e adicional de férias.</t>
    </r>
  </si>
  <si>
    <r>
      <rPr>
        <b/>
        <sz val="7"/>
        <color theme="1"/>
        <rFont val="Calibri"/>
        <family val="2"/>
        <scheme val="minor"/>
      </rPr>
      <t xml:space="preserve">Nota 2: </t>
    </r>
    <r>
      <rPr>
        <sz val="7"/>
        <color theme="1"/>
        <rFont val="Calibri"/>
        <family val="2"/>
        <scheme val="minor"/>
      </rPr>
      <t>O adicional de férias contido no Submódulo 2.1 corresponde a 1/3 (um terço) da remuneração que por sua vez é</t>
    </r>
    <r>
      <rPr>
        <sz val="7"/>
        <color rgb="FFFF0000"/>
        <rFont val="Calibri"/>
        <family val="2"/>
        <scheme val="minor"/>
      </rPr>
      <t xml:space="preserve"> </t>
    </r>
    <r>
      <rPr>
        <sz val="7"/>
        <rFont val="Calibri"/>
        <family val="2"/>
        <scheme val="minor"/>
      </rPr>
      <t>dividido</t>
    </r>
    <r>
      <rPr>
        <sz val="7"/>
        <color theme="1"/>
        <rFont val="Calibri"/>
        <family val="2"/>
        <scheme val="minor"/>
      </rPr>
      <t xml:space="preserve"> por 12 (doze) conforme Nota 1 acima</t>
    </r>
  </si>
  <si>
    <r>
      <rPr>
        <b/>
        <sz val="7"/>
        <color rgb="FF000000"/>
        <rFont val="Calibri"/>
        <family val="2"/>
        <scheme val="minor"/>
      </rPr>
      <t xml:space="preserve">Nota 3: </t>
    </r>
    <r>
      <rPr>
        <sz val="7"/>
        <color rgb="FF000000"/>
        <rFont val="Calibri"/>
        <family val="2"/>
        <scheme val="minor"/>
      </rPr>
      <t>Levando em consideração a vigência contratual prevista no art. 57 da Lei nº 8.666, de 23 de junho de 1993, a rubrica férias tem como objetivo principal suprir a necessidade do pagamento das férias remuneradas ao final do contrato de 12 meses. </t>
    </r>
    <r>
      <rPr>
        <b/>
        <sz val="7"/>
        <color rgb="FF000000"/>
        <rFont val="Calibri"/>
        <family val="2"/>
        <scheme val="minor"/>
      </rPr>
      <t>Esta rubrica, quando da prorrogação contratual, torna-se custo não renovável.</t>
    </r>
  </si>
  <si>
    <r>
      <rPr>
        <b/>
        <sz val="10"/>
        <color theme="1"/>
        <rFont val="Calibri"/>
        <family val="2"/>
        <scheme val="minor"/>
      </rPr>
      <t xml:space="preserve">Aviso Prévio Indenizado                                                                                                                       </t>
    </r>
    <r>
      <rPr>
        <b/>
        <sz val="8"/>
        <color theme="1"/>
        <rFont val="Calibri"/>
        <family val="2"/>
        <scheme val="minor"/>
      </rPr>
      <t xml:space="preserve">      </t>
    </r>
    <r>
      <rPr>
        <sz val="8"/>
        <color theme="1"/>
        <rFont val="Calibri"/>
        <family val="2"/>
        <scheme val="minor"/>
      </rPr>
      <t xml:space="preserve"> </t>
    </r>
    <r>
      <rPr>
        <sz val="7"/>
        <color theme="1"/>
        <rFont val="Calibri"/>
        <family val="2"/>
        <scheme val="minor"/>
      </rPr>
      <t>(Estimativa: 5% dos empregados serão substituídos durante um ano)  - [(5%)/12] = 0,417%   art. 487 CLT - Sumula 305/TST, Ac.2.271/2010-TCU,  Lei nº 12506/2011.</t>
    </r>
  </si>
  <si>
    <r>
      <rPr>
        <b/>
        <sz val="10"/>
        <color theme="1"/>
        <rFont val="Calibri"/>
        <family val="2"/>
        <scheme val="minor"/>
      </rPr>
      <t xml:space="preserve">Multa do FGTS sobre o Aviso Prévio Indenizado </t>
    </r>
    <r>
      <rPr>
        <sz val="10"/>
        <color theme="1"/>
        <rFont val="Calibri"/>
        <family val="2"/>
        <scheme val="minor"/>
      </rPr>
      <t xml:space="preserve">                                              </t>
    </r>
    <r>
      <rPr>
        <sz val="8"/>
        <color theme="1"/>
        <rFont val="Calibri"/>
        <family val="2"/>
        <scheme val="minor"/>
      </rPr>
      <t xml:space="preserve"> </t>
    </r>
    <r>
      <rPr>
        <sz val="7"/>
        <color theme="1"/>
        <rFont val="Calibri"/>
        <family val="2"/>
        <scheme val="minor"/>
      </rPr>
      <t xml:space="preserve">   (multa de 40% sobre FGTS ) x Aviso Prévio Indenizado (0,417%) =  (0,417%)*0,40  =  0,167%  (Art. 18, § 1º da Lei nº 8.036/90,Art. 1º da Lei Complementar nº 110/2001)</t>
    </r>
  </si>
  <si>
    <r>
      <rPr>
        <b/>
        <sz val="10"/>
        <color theme="1"/>
        <rFont val="Calibri"/>
        <family val="2"/>
        <scheme val="minor"/>
      </rPr>
      <t>Incidência do FGTS sobre o Aviso Prévio Indenizado</t>
    </r>
    <r>
      <rPr>
        <b/>
        <sz val="7"/>
        <color theme="1"/>
        <rFont val="Calibri"/>
        <family val="2"/>
        <scheme val="minor"/>
      </rPr>
      <t xml:space="preserve"> </t>
    </r>
    <r>
      <rPr>
        <sz val="7"/>
        <color theme="1"/>
        <rFont val="Calibri"/>
        <family val="2"/>
        <scheme val="minor"/>
      </rPr>
      <t>(8% x 0,417%)</t>
    </r>
  </si>
  <si>
    <r>
      <rPr>
        <b/>
        <sz val="10"/>
        <color theme="1"/>
        <rFont val="Calibri"/>
        <family val="2"/>
        <scheme val="minor"/>
      </rPr>
      <t xml:space="preserve">Incidência dos encargos do Submódulo 2.2 </t>
    </r>
    <r>
      <rPr>
        <sz val="10"/>
        <color theme="1"/>
        <rFont val="Calibri"/>
        <family val="2"/>
        <scheme val="minor"/>
      </rPr>
      <t xml:space="preserve">sobre o Aviso Prévio Trabalhado </t>
    </r>
    <r>
      <rPr>
        <sz val="7"/>
        <color theme="1"/>
        <rFont val="Calibri"/>
        <family val="2"/>
        <scheme val="minor"/>
      </rPr>
      <t>(35,72% x %0,04)</t>
    </r>
  </si>
  <si>
    <r>
      <rPr>
        <b/>
        <sz val="10"/>
        <color theme="1"/>
        <rFont val="Calibri"/>
        <family val="2"/>
        <scheme val="minor"/>
      </rPr>
      <t>Multa do FGTS sobre o Aviso Prévio Trabalhado</t>
    </r>
    <r>
      <rPr>
        <sz val="7"/>
        <color theme="1"/>
        <rFont val="Calibri"/>
        <family val="2"/>
        <scheme val="minor"/>
      </rPr>
      <t xml:space="preserve"> (40% x 0,04%)</t>
    </r>
  </si>
  <si>
    <r>
      <rPr>
        <b/>
        <sz val="7"/>
        <color theme="1"/>
        <rFont val="Calibri"/>
        <family val="2"/>
        <scheme val="minor"/>
      </rPr>
      <t xml:space="preserve">Nota: </t>
    </r>
    <r>
      <rPr>
        <sz val="7"/>
        <color theme="1"/>
        <rFont val="Calibri"/>
        <family val="2"/>
        <scheme val="minor"/>
      </rPr>
      <t>Quando houver a necessidade de reposição de um empregado durante sua ausência nos casos de intervalo para repouso ou alimentação deve-se contemplar o Submódulo 4.2.</t>
    </r>
  </si>
  <si>
    <r>
      <t xml:space="preserve">Materiais de Consumo </t>
    </r>
    <r>
      <rPr>
        <b/>
        <sz val="7"/>
        <color theme="1"/>
        <rFont val="Calibri"/>
        <family val="2"/>
        <scheme val="minor"/>
      </rPr>
      <t>(mediante planilha a parte, na forma de ressarcimento)</t>
    </r>
  </si>
  <si>
    <r>
      <rPr>
        <b/>
        <sz val="7"/>
        <color theme="1"/>
        <rFont val="Calibri"/>
        <family val="2"/>
        <scheme val="minor"/>
      </rPr>
      <t xml:space="preserve">Nota: </t>
    </r>
    <r>
      <rPr>
        <sz val="7"/>
        <color theme="1"/>
        <rFont val="Calibri"/>
        <family val="2"/>
        <scheme val="minor"/>
      </rPr>
      <t>Valores mensais por empregado</t>
    </r>
  </si>
  <si>
    <r>
      <t xml:space="preserve">Lucro  </t>
    </r>
    <r>
      <rPr>
        <b/>
        <sz val="8"/>
        <color theme="1"/>
        <rFont val="Calibri"/>
        <family val="2"/>
        <scheme val="minor"/>
      </rPr>
      <t xml:space="preserve">(Estudo TCU - TC 025.990/2008-2) </t>
    </r>
  </si>
  <si>
    <r>
      <rPr>
        <b/>
        <sz val="10"/>
        <color theme="1"/>
        <rFont val="Calibri"/>
        <family val="2"/>
        <scheme val="minor"/>
      </rPr>
      <t>C.1.</t>
    </r>
    <r>
      <rPr>
        <sz val="10"/>
        <color theme="1"/>
        <rFont val="Calibri"/>
        <family val="2"/>
        <scheme val="minor"/>
      </rPr>
      <t xml:space="preserve"> </t>
    </r>
    <r>
      <rPr>
        <b/>
        <sz val="10"/>
        <color theme="1"/>
        <rFont val="Calibri"/>
        <family val="2"/>
        <scheme val="minor"/>
      </rPr>
      <t>Tributos Federais -</t>
    </r>
    <r>
      <rPr>
        <sz val="10"/>
        <color theme="1"/>
        <rFont val="Calibri"/>
        <family val="2"/>
        <scheme val="minor"/>
      </rPr>
      <t xml:space="preserve"> PIS (0,91% ) + COFINS (4,18)</t>
    </r>
  </si>
  <si>
    <r>
      <rPr>
        <b/>
        <sz val="10"/>
        <color theme="1"/>
        <rFont val="Calibri"/>
        <family val="2"/>
        <scheme val="minor"/>
      </rPr>
      <t xml:space="preserve">C.2. Tributos Estaduais  - </t>
    </r>
    <r>
      <rPr>
        <sz val="10"/>
        <color theme="1"/>
        <rFont val="Calibri"/>
        <family val="2"/>
        <scheme val="minor"/>
      </rPr>
      <t>ISS (5%) (Distrito Federal)</t>
    </r>
  </si>
  <si>
    <r>
      <rPr>
        <b/>
        <sz val="7"/>
        <color theme="1"/>
        <rFont val="Calibri"/>
        <family val="2"/>
        <scheme val="minor"/>
      </rPr>
      <t xml:space="preserve">Nota 1: </t>
    </r>
    <r>
      <rPr>
        <sz val="7"/>
        <color theme="1"/>
        <rFont val="Calibri"/>
        <family val="2"/>
        <scheme val="minor"/>
      </rPr>
      <t>Custos Indiretos, Tributos e Lucro por empregado</t>
    </r>
  </si>
  <si>
    <r>
      <rPr>
        <b/>
        <sz val="7"/>
        <color theme="1"/>
        <rFont val="Calibri"/>
        <family val="2"/>
        <scheme val="minor"/>
      </rPr>
      <t xml:space="preserve">Nota 2: </t>
    </r>
    <r>
      <rPr>
        <sz val="7"/>
        <color theme="1"/>
        <rFont val="Calibri"/>
        <family val="2"/>
        <scheme val="minor"/>
      </rPr>
      <t>O valor referente a tributos é obtido aplicando-se o percentual sobre o valor do faturamento.</t>
    </r>
  </si>
  <si>
    <r>
      <t xml:space="preserve">Data base da categoria (dia/mês/ano) - </t>
    </r>
    <r>
      <rPr>
        <b/>
        <sz val="8"/>
        <color theme="1"/>
        <rFont val="Calibri"/>
        <family val="2"/>
        <scheme val="minor"/>
      </rPr>
      <t>Vigência   01º de janeiro de 2020 a 31 de dezembro de 2020 e a data-base da categoria em 01º de janeiro.</t>
    </r>
  </si>
  <si>
    <r>
      <rPr>
        <b/>
        <sz val="10"/>
        <color theme="1"/>
        <rFont val="Calibri"/>
        <family val="2"/>
        <scheme val="minor"/>
      </rPr>
      <t>Auxílio Transporte</t>
    </r>
    <r>
      <rPr>
        <sz val="8"/>
        <color theme="1"/>
        <rFont val="Calibri"/>
        <family val="2"/>
        <scheme val="minor"/>
      </rPr>
      <t xml:space="preserve"> ((R$ 5,50)x2x21 dias) - 6% Salário Base  - Itinerário: Cidade Satélite/Estação Rodoviária P.P/Esplanada/Vice-versa - CLÁUSULA DÉCIMA QUINTA</t>
    </r>
  </si>
  <si>
    <r>
      <rPr>
        <b/>
        <sz val="10"/>
        <color theme="1"/>
        <rFont val="Calibri"/>
        <family val="2"/>
        <scheme val="minor"/>
      </rPr>
      <t>Auxílio Alimentação</t>
    </r>
    <r>
      <rPr>
        <sz val="8"/>
        <color theme="1"/>
        <rFont val="Calibri"/>
        <family val="2"/>
        <scheme val="minor"/>
      </rPr>
      <t xml:space="preserve"> (Valor de R$33,62 x 21 dias efetivamente trabalhados) - CLÁUSULA DÉCIMA QUARTA</t>
    </r>
  </si>
  <si>
    <r>
      <t xml:space="preserve">Assistência Odontológica </t>
    </r>
    <r>
      <rPr>
        <sz val="10"/>
        <color theme="1"/>
        <rFont val="Calibri"/>
        <family val="2"/>
        <scheme val="minor"/>
      </rPr>
      <t>-</t>
    </r>
    <r>
      <rPr>
        <sz val="8"/>
        <color theme="1"/>
        <rFont val="Calibri"/>
        <family val="2"/>
        <scheme val="minor"/>
      </rPr>
      <t xml:space="preserve"> CLÁUSULA DÉCIMA SÉTIMA</t>
    </r>
  </si>
  <si>
    <r>
      <t xml:space="preserve">Seguro de Vida e Assistência Funeral - </t>
    </r>
    <r>
      <rPr>
        <sz val="8"/>
        <color theme="1"/>
        <rFont val="Calibri"/>
        <family val="2"/>
        <scheme val="minor"/>
      </rPr>
      <t xml:space="preserve">CLAUSULA DÉCIMA OITAVA, Parágrafo Primeiro  </t>
    </r>
  </si>
  <si>
    <r>
      <rPr>
        <b/>
        <sz val="10"/>
        <color theme="1"/>
        <rFont val="Calibri"/>
        <family val="2"/>
        <scheme val="minor"/>
      </rPr>
      <t xml:space="preserve">Aviso Prévio Indenizado                                                                                                                            </t>
    </r>
    <r>
      <rPr>
        <b/>
        <sz val="7"/>
        <color theme="1"/>
        <rFont val="Calibri"/>
        <family val="2"/>
        <scheme val="minor"/>
      </rPr>
      <t xml:space="preserve"> </t>
    </r>
    <r>
      <rPr>
        <sz val="7"/>
        <color theme="1"/>
        <rFont val="Calibri"/>
        <family val="2"/>
        <scheme val="minor"/>
      </rPr>
      <t xml:space="preserve"> (Estimativa: 5% dos empregados serão substituídos durante um ano)  - [(5%)/12] = 0,417%   art. 487 CLT - Sumula 305/TST, Ac.2.271/2010-TCU,  Lei nº 12506/2011.</t>
    </r>
  </si>
  <si>
    <r>
      <rPr>
        <b/>
        <sz val="10"/>
        <color theme="1"/>
        <rFont val="Calibri"/>
        <family val="2"/>
        <scheme val="minor"/>
      </rPr>
      <t xml:space="preserve">Incidência do FGTS sobre o Aviso Prévio Indenizado </t>
    </r>
    <r>
      <rPr>
        <sz val="7"/>
        <color theme="1"/>
        <rFont val="Calibri"/>
        <family val="2"/>
        <scheme val="minor"/>
      </rPr>
      <t>(8% x 0,417%)</t>
    </r>
  </si>
  <si>
    <r>
      <rPr>
        <b/>
        <sz val="10"/>
        <color theme="1"/>
        <rFont val="Calibri"/>
        <family val="2"/>
        <scheme val="minor"/>
      </rPr>
      <t xml:space="preserve">Multa do FGTS sobre o Aviso Prévio Indenizado </t>
    </r>
    <r>
      <rPr>
        <sz val="10"/>
        <color theme="1"/>
        <rFont val="Calibri"/>
        <family val="2"/>
        <scheme val="minor"/>
      </rPr>
      <t xml:space="preserve">                                              </t>
    </r>
    <r>
      <rPr>
        <sz val="7"/>
        <color theme="1"/>
        <rFont val="Calibri"/>
        <family val="2"/>
        <scheme val="minor"/>
      </rPr>
      <t xml:space="preserve">    (multa de 40% sobre FGTS ) x Aviso Prévio Indenizado (0,417%) =  (0,417%)*0,40  =  0,167%  (Art. 18, § 1º da Lei nº 8.036/90,Art. 1º da Lei Complementar nº 110/2001)</t>
    </r>
  </si>
  <si>
    <r>
      <rPr>
        <b/>
        <sz val="10"/>
        <color theme="1"/>
        <rFont val="Calibri"/>
        <family val="2"/>
        <scheme val="minor"/>
      </rPr>
      <t xml:space="preserve">Incidência dos encargos do Submódulo 2.2 </t>
    </r>
    <r>
      <rPr>
        <sz val="10"/>
        <color theme="1"/>
        <rFont val="Calibri"/>
        <family val="2"/>
        <scheme val="minor"/>
      </rPr>
      <t>sobre o Aviso Prévio Trabalhado</t>
    </r>
    <r>
      <rPr>
        <sz val="7"/>
        <color theme="1"/>
        <rFont val="Calibri"/>
        <family val="2"/>
        <scheme val="minor"/>
      </rPr>
      <t xml:space="preserve"> (36,8% x 0,04%)</t>
    </r>
  </si>
  <si>
    <r>
      <rPr>
        <b/>
        <sz val="10"/>
        <color theme="1"/>
        <rFont val="Calibri"/>
        <family val="2"/>
        <scheme val="minor"/>
      </rPr>
      <t xml:space="preserve">Substituto na cobertura de Afastamento Maternidade    </t>
    </r>
    <r>
      <rPr>
        <sz val="10"/>
        <color theme="1"/>
        <rFont val="Calibri"/>
        <family val="2"/>
        <scheme val="minor"/>
      </rPr>
      <t xml:space="preserve">                                                     </t>
    </r>
    <r>
      <rPr>
        <sz val="8"/>
        <color theme="1"/>
        <rFont val="Calibri"/>
        <family val="2"/>
        <scheme val="minor"/>
      </rPr>
      <t>(Estatística 1,5 % trabalhadoras/ano) = (1,5%)/12</t>
    </r>
  </si>
  <si>
    <r>
      <rPr>
        <b/>
        <sz val="10"/>
        <color theme="1"/>
        <rFont val="Calibri"/>
        <family val="2"/>
        <scheme val="minor"/>
      </rPr>
      <t>Substituto na cobertura de Outras ausências</t>
    </r>
    <r>
      <rPr>
        <sz val="8"/>
        <color theme="1"/>
        <rFont val="Calibri"/>
        <family val="2"/>
        <scheme val="minor"/>
      </rPr>
      <t xml:space="preserve"> (1 ausencias/por ano)</t>
    </r>
  </si>
  <si>
    <r>
      <t xml:space="preserve">Substituto na cobertura de Ausências Legais </t>
    </r>
    <r>
      <rPr>
        <b/>
        <sz val="7"/>
        <color theme="1"/>
        <rFont val="Calibri"/>
        <family val="2"/>
        <scheme val="minor"/>
      </rPr>
      <t>(estatística - uma/ano) = (1/12)/30</t>
    </r>
  </si>
  <si>
    <r>
      <t xml:space="preserve">Substituto na cobertura de Licença-Paternidade </t>
    </r>
    <r>
      <rPr>
        <b/>
        <sz val="7"/>
        <color theme="1"/>
        <rFont val="Calibri"/>
        <family val="2"/>
        <scheme val="minor"/>
      </rPr>
      <t>(Estatística 1,5 % trabalhadores/ano)</t>
    </r>
  </si>
  <si>
    <r>
      <rPr>
        <b/>
        <sz val="8"/>
        <color theme="1"/>
        <rFont val="Calibri"/>
        <family val="2"/>
        <scheme val="minor"/>
      </rPr>
      <t xml:space="preserve">Substituto na cobertura de Ausência por Acidente de Trabalho </t>
    </r>
    <r>
      <rPr>
        <sz val="8"/>
        <color theme="1"/>
        <rFont val="Calibri"/>
        <family val="2"/>
        <scheme val="minor"/>
      </rPr>
      <t xml:space="preserve">                                                                 </t>
    </r>
    <r>
      <rPr>
        <sz val="7"/>
        <color theme="1"/>
        <rFont val="Calibri"/>
        <family val="2"/>
        <scheme val="minor"/>
      </rPr>
      <t>(Art. 27 Decreto nº 89.312 de 23/01/84, obrigado o empregador a assumir o ônus financeiro pelo prazo de 15 dias, no caso de acidente de trabalho, previsto do art. 131 da CLT, de acordo com os números mais recentes apresentados pelo Ministério do Trabalho (hoje Secretaria do Ministério da Economia, , baseado em informação prestadas pelos empregadores por meio da GFIP 0,78% se acidentram por ano e considerando também o baio indice de acidente de trabalho para a atividade. assim temos ((15/30/12*0,0078x100= 0,03</t>
    </r>
  </si>
  <si>
    <t>ANEXO VII-D - Inst. Normativa nº 5/2017-SEGES/MPDG -  INST. NORMATIVA Nº 7, DE 20 DE SETEMBRO DE 2018 - SEM DESONERAÇÃO DO INSS</t>
  </si>
  <si>
    <t>APLICAÇÕES</t>
  </si>
  <si>
    <t>2020/CCT - SINDSERVIÇOS-DF/                                          SEAC-DF</t>
  </si>
  <si>
    <r>
      <t>N</t>
    </r>
    <r>
      <rPr>
        <b/>
        <strike/>
        <sz val="9"/>
        <color theme="1"/>
        <rFont val="Calibri"/>
        <family val="2"/>
        <scheme val="minor"/>
      </rPr>
      <t>º</t>
    </r>
    <r>
      <rPr>
        <b/>
        <sz val="9"/>
        <color theme="1"/>
        <rFont val="Calibri"/>
        <family val="2"/>
        <scheme val="minor"/>
      </rPr>
      <t xml:space="preserve"> de meses de execução contratual</t>
    </r>
  </si>
  <si>
    <r>
      <rPr>
        <b/>
        <sz val="8"/>
        <color theme="1"/>
        <rFont val="Calibri"/>
        <family val="2"/>
        <scheme val="minor"/>
      </rPr>
      <t xml:space="preserve">Substituto na cobertura de Ausência por Acidente de Trabalho </t>
    </r>
    <r>
      <rPr>
        <sz val="8"/>
        <color theme="1"/>
        <rFont val="Calibri"/>
        <family val="2"/>
        <scheme val="minor"/>
      </rPr>
      <t xml:space="preserve">                                                                </t>
    </r>
    <r>
      <rPr>
        <sz val="7"/>
        <color theme="1"/>
        <rFont val="Calibri"/>
        <family val="2"/>
        <scheme val="minor"/>
      </rPr>
      <t xml:space="preserve"> (Art. 27 Decreto nº 89.312 de 23/01/84, obrigado o empregador a assumir o ônus financeiro pelo prazo de 15 dias, no caso de acidente de trabalho, previsto do art. 131 da CLT, de acordo com os números mais recentes apresentados pelo Ministério do Trabalho (hoje Secretaria do Ministério da Economia, , baseado em informação prestadas pelos empregadores por meio da GFIP 0,78% se acidentram por ano e considerando também o baio indice de acidente de trabalho para a atividade. assim temos ((15/30/12*0,0078x100= 0,03</t>
    </r>
  </si>
  <si>
    <t>Coordenação Geral de Recursos Logísticos/Coordenação de Atividades Gerais</t>
  </si>
  <si>
    <r>
      <rPr>
        <b/>
        <sz val="8"/>
        <rFont val="Calibri"/>
        <family val="2"/>
        <scheme val="minor"/>
      </rPr>
      <t>Nota (1):</t>
    </r>
    <r>
      <rPr>
        <sz val="8"/>
        <rFont val="Calibri"/>
        <family val="2"/>
        <scheme val="minor"/>
      </rPr>
      <t xml:space="preserve"> Informar o valor da unidade de medida por tipo de serviço.</t>
    </r>
  </si>
  <si>
    <t>VALORES INICIAIS</t>
  </si>
  <si>
    <t>REPACTUAÇÃO - CCT/2021</t>
  </si>
  <si>
    <r>
      <rPr>
        <b/>
        <sz val="10"/>
        <color theme="1"/>
        <rFont val="Calibri"/>
        <family val="2"/>
        <scheme val="minor"/>
      </rPr>
      <t>Aviso Prévio Trabalhado</t>
    </r>
    <r>
      <rPr>
        <sz val="10"/>
        <color theme="1"/>
        <rFont val="Calibri"/>
        <family val="2"/>
        <scheme val="minor"/>
      </rPr>
      <t xml:space="preserve">       </t>
    </r>
    <r>
      <rPr>
        <sz val="8"/>
        <color theme="1"/>
        <rFont val="Calibri"/>
        <family val="2"/>
        <scheme val="minor"/>
      </rPr>
      <t xml:space="preserve">                                                                                                                      </t>
    </r>
    <r>
      <rPr>
        <sz val="7"/>
        <color theme="1"/>
        <rFont val="Calibri"/>
        <family val="2"/>
        <scheme val="minor"/>
      </rPr>
      <t xml:space="preserve"> (Art. 488 CLT ) refere-se à indenização de sete dias corridos devida ao empregado no caso de o empregador rescindir o contrato de trabalho sem jsuto motivo, considerando que conforme Cláusula Trigèsima Segunda INCENTIVO A CONTINUIDADE  - da CCT SINDISERVIÇOS DF 00001/2020, no encerramento do contrato os empregados não fazem jús a rubrica do aviso prévio, portanto sendo considerado penas a rotatividade durante o periodo do ontrato foi considrando portanto que cerca de 2,00% do pessoal é demitido nessa situação, temos portanto (( 7/30)/12*0,02 *100%)= 0,04%</t>
    </r>
  </si>
  <si>
    <t xml:space="preserve">1º  JAN/2021 a 30.NOV/2021  </t>
  </si>
  <si>
    <t>11 MESES</t>
  </si>
  <si>
    <r>
      <t xml:space="preserve">ORÇAMENTO ESTIMADO PARA A </t>
    </r>
    <r>
      <rPr>
        <b/>
        <sz val="10"/>
        <color rgb="FFFF0000"/>
        <rFont val="Calibri"/>
        <family val="2"/>
        <scheme val="minor"/>
      </rPr>
      <t xml:space="preserve">REPACTUAÇÃO/2021  </t>
    </r>
  </si>
  <si>
    <t>12 MESES</t>
  </si>
  <si>
    <t xml:space="preserve">ORÇAMENTO ESTIMADO TOTAL   </t>
  </si>
  <si>
    <r>
      <t xml:space="preserve">ORÇAMENTO ESTIMADO PARA A </t>
    </r>
    <r>
      <rPr>
        <b/>
        <sz val="10"/>
        <color rgb="FFFF0000"/>
        <rFont val="Calibri"/>
        <family val="2"/>
        <scheme val="minor"/>
      </rPr>
      <t xml:space="preserve">PRORROGAÇÃO </t>
    </r>
    <r>
      <rPr>
        <b/>
        <sz val="10"/>
        <rFont val="Calibri"/>
        <family val="2"/>
        <scheme val="minor"/>
      </rPr>
      <t xml:space="preserve">DA VIGÊNCIA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</si>
</sst>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4" formatCode="_-&quot;R$&quot;* #,##0.00_-;\-&quot;R$&quot;* #,##0.00_-;_-&quot;R$&quot;* &quot;-&quot;??_-;_-@_-"/>
    <numFmt numFmtId="43" formatCode="_-* #,##0.00_-;\-* #,##0.00_-;_-* &quot;-&quot;??_-;_-@_-"/>
    <numFmt numFmtId="164" formatCode="_-&quot;R$&quot;\ * #,##0.00_-;\-&quot;R$&quot;\ * #,##0.00_-;_-&quot;R$&quot;\ * &quot;-&quot;??_-;_-@_-"/>
    <numFmt numFmtId="165" formatCode="&quot;R$&quot;\ #,##0.00"/>
    <numFmt numFmtId="166" formatCode="0.000%"/>
    <numFmt numFmtId="167" formatCode="#,##0.00_ ;\-#,##0.00\ "/>
    <numFmt numFmtId="168" formatCode="_(* #,##0.00_);_(* \(#,##0.00\);_(* &quot;-&quot;??_);_(@_)"/>
    <numFmt numFmtId="169" formatCode="&quot;R$&quot;#,##0.00"/>
  </numFmts>
  <fonts count="42" x14ac:knownFonts="1">
    <font>
      <sz val="11"/>
      <color theme="1"/>
      <name val="Calibri"/>
      <family val="2"/>
      <scheme val="minor"/>
    </font>
    <font>
      <sz val="10"/>
      <color theme="1"/>
      <name val="Calibri"/>
      <family val="2"/>
      <scheme val="minor"/>
    </font>
    <font>
      <sz val="11"/>
      <color theme="1"/>
      <name val="Calibri"/>
      <family val="2"/>
      <scheme val="minor"/>
    </font>
    <font>
      <b/>
      <sz val="8"/>
      <color indexed="81"/>
      <name val="Tahoma"/>
      <family val="2"/>
    </font>
    <font>
      <sz val="8"/>
      <color indexed="81"/>
      <name val="Tahoma"/>
      <family val="2"/>
    </font>
    <font>
      <b/>
      <sz val="12"/>
      <color theme="1"/>
      <name val="Calibri"/>
      <family val="2"/>
      <scheme val="minor"/>
    </font>
    <font>
      <b/>
      <sz val="11"/>
      <color rgb="FFFF0000"/>
      <name val="Calibri"/>
      <family val="2"/>
      <scheme val="minor"/>
    </font>
    <font>
      <b/>
      <sz val="10"/>
      <name val="Calibri"/>
      <family val="2"/>
      <scheme val="minor"/>
    </font>
    <font>
      <b/>
      <sz val="10"/>
      <color theme="1"/>
      <name val="Calibri"/>
      <family val="2"/>
      <scheme val="minor"/>
    </font>
    <font>
      <sz val="10"/>
      <name val="Calibri"/>
      <family val="2"/>
      <scheme val="minor"/>
    </font>
    <font>
      <b/>
      <sz val="10"/>
      <color rgb="FFFF0000"/>
      <name val="Calibri"/>
      <family val="2"/>
      <scheme val="minor"/>
    </font>
    <font>
      <b/>
      <sz val="11"/>
      <color theme="1"/>
      <name val="Calibri"/>
      <family val="2"/>
      <scheme val="minor"/>
    </font>
    <font>
      <sz val="10"/>
      <name val="Arial"/>
      <family val="2"/>
    </font>
    <font>
      <b/>
      <sz val="10"/>
      <color rgb="FF000000"/>
      <name val="Calibri"/>
      <family val="2"/>
      <scheme val="minor"/>
    </font>
    <font>
      <sz val="10"/>
      <color rgb="FF000000"/>
      <name val="Calibri"/>
      <family val="2"/>
      <scheme val="minor"/>
    </font>
    <font>
      <u/>
      <sz val="11"/>
      <color theme="10"/>
      <name val="Calibri"/>
      <family val="2"/>
      <scheme val="minor"/>
    </font>
    <font>
      <sz val="9"/>
      <color theme="1"/>
      <name val="Calibri"/>
      <family val="2"/>
      <scheme val="minor"/>
    </font>
    <font>
      <sz val="10"/>
      <color indexed="8"/>
      <name val="Calibri"/>
      <family val="2"/>
      <scheme val="minor"/>
    </font>
    <font>
      <b/>
      <sz val="10"/>
      <color indexed="8"/>
      <name val="Calibri"/>
      <family val="2"/>
      <scheme val="minor"/>
    </font>
    <font>
      <u/>
      <sz val="10"/>
      <color theme="10"/>
      <name val="Calibri"/>
      <family val="2"/>
      <scheme val="minor"/>
    </font>
    <font>
      <i/>
      <sz val="10"/>
      <color theme="1"/>
      <name val="Calibri"/>
      <family val="2"/>
      <scheme val="minor"/>
    </font>
    <font>
      <b/>
      <sz val="12"/>
      <name val="Calibri"/>
      <family val="2"/>
      <scheme val="minor"/>
    </font>
    <font>
      <b/>
      <sz val="9"/>
      <name val="Calibri"/>
      <family val="2"/>
      <scheme val="minor"/>
    </font>
    <font>
      <b/>
      <sz val="11"/>
      <name val="Calibri"/>
      <family val="2"/>
      <scheme val="minor"/>
    </font>
    <font>
      <b/>
      <sz val="9"/>
      <color theme="1"/>
      <name val="Calibri"/>
      <family val="2"/>
      <scheme val="minor"/>
    </font>
    <font>
      <b/>
      <strike/>
      <sz val="9"/>
      <color theme="1"/>
      <name val="Calibri"/>
      <family val="2"/>
      <scheme val="minor"/>
    </font>
    <font>
      <b/>
      <sz val="8"/>
      <color theme="1"/>
      <name val="Calibri"/>
      <family val="2"/>
      <scheme val="minor"/>
    </font>
    <font>
      <sz val="8"/>
      <color theme="1"/>
      <name val="Calibri"/>
      <family val="2"/>
      <scheme val="minor"/>
    </font>
    <font>
      <sz val="8"/>
      <name val="Calibri"/>
      <family val="2"/>
      <scheme val="minor"/>
    </font>
    <font>
      <b/>
      <sz val="8"/>
      <name val="Calibri"/>
      <family val="2"/>
      <scheme val="minor"/>
    </font>
    <font>
      <sz val="7"/>
      <color theme="1"/>
      <name val="Calibri"/>
      <family val="2"/>
      <scheme val="minor"/>
    </font>
    <font>
      <b/>
      <sz val="7"/>
      <color theme="1"/>
      <name val="Calibri"/>
      <family val="2"/>
      <scheme val="minor"/>
    </font>
    <font>
      <b/>
      <sz val="7"/>
      <name val="Calibri"/>
      <family val="2"/>
      <scheme val="minor"/>
    </font>
    <font>
      <sz val="7"/>
      <color rgb="FFFF0000"/>
      <name val="Calibri"/>
      <family val="2"/>
      <scheme val="minor"/>
    </font>
    <font>
      <sz val="7"/>
      <name val="Calibri"/>
      <family val="2"/>
      <scheme val="minor"/>
    </font>
    <font>
      <sz val="7"/>
      <color rgb="FF000000"/>
      <name val="Calibri"/>
      <family val="2"/>
      <scheme val="minor"/>
    </font>
    <font>
      <b/>
      <sz val="7"/>
      <color rgb="FF000000"/>
      <name val="Calibri"/>
      <family val="2"/>
      <scheme val="minor"/>
    </font>
    <font>
      <sz val="10"/>
      <color rgb="FFFFFF99"/>
      <name val="Calibri"/>
      <family val="2"/>
      <scheme val="minor"/>
    </font>
    <font>
      <sz val="9"/>
      <name val="Calibri"/>
      <family val="2"/>
      <scheme val="minor"/>
    </font>
    <font>
      <b/>
      <sz val="9"/>
      <color rgb="FFFF0000"/>
      <name val="Calibri"/>
      <family val="2"/>
      <scheme val="minor"/>
    </font>
    <font>
      <sz val="9"/>
      <color rgb="FF000000"/>
      <name val="Calibri"/>
      <family val="2"/>
      <scheme val="minor"/>
    </font>
    <font>
      <b/>
      <sz val="9"/>
      <color indexed="8"/>
      <name val="Calibri"/>
      <family val="2"/>
      <scheme val="minor"/>
    </font>
  </fonts>
  <fills count="11">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6" tint="0.79998168889431442"/>
        <bgColor indexed="64"/>
      </patternFill>
    </fill>
    <fill>
      <patternFill patternType="solid">
        <fgColor rgb="FF9FE6FF"/>
        <bgColor indexed="64"/>
      </patternFill>
    </fill>
    <fill>
      <patternFill patternType="solid">
        <fgColor rgb="FFB3EBFF"/>
        <bgColor indexed="64"/>
      </patternFill>
    </fill>
    <fill>
      <patternFill patternType="solid">
        <fgColor rgb="FFFFFFFF"/>
        <bgColor indexed="64"/>
      </patternFill>
    </fill>
    <fill>
      <patternFill patternType="solid">
        <fgColor rgb="FFB0FCF8"/>
        <bgColor indexed="64"/>
      </patternFill>
    </fill>
  </fills>
  <borders count="4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bottom/>
      <diagonal/>
    </border>
    <border>
      <left style="medium">
        <color indexed="64"/>
      </left>
      <right/>
      <top/>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style="thin">
        <color indexed="64"/>
      </right>
      <top/>
      <bottom/>
      <diagonal/>
    </border>
    <border>
      <left style="medium">
        <color indexed="64"/>
      </left>
      <right/>
      <top style="thin">
        <color indexed="64"/>
      </top>
      <bottom/>
      <diagonal/>
    </border>
    <border>
      <left/>
      <right style="medium">
        <color indexed="64"/>
      </right>
      <top style="thin">
        <color indexed="64"/>
      </top>
      <bottom/>
      <diagonal/>
    </border>
    <border>
      <left/>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top style="thin">
        <color auto="1"/>
      </top>
      <bottom style="thin">
        <color auto="1"/>
      </bottom>
      <diagonal/>
    </border>
    <border>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top style="thin">
        <color auto="1"/>
      </top>
      <bottom style="medium">
        <color indexed="64"/>
      </bottom>
      <diagonal/>
    </border>
    <border>
      <left/>
      <right/>
      <top style="thin">
        <color auto="1"/>
      </top>
      <bottom style="medium">
        <color indexed="64"/>
      </bottom>
      <diagonal/>
    </border>
    <border>
      <left/>
      <right style="medium">
        <color indexed="64"/>
      </right>
      <top style="thin">
        <color auto="1"/>
      </top>
      <bottom style="medium">
        <color indexed="64"/>
      </bottom>
      <diagonal/>
    </border>
  </borders>
  <cellStyleXfs count="7">
    <xf numFmtId="0" fontId="0" fillId="0" borderId="0"/>
    <xf numFmtId="43" fontId="2" fillId="0" borderId="0" applyFont="0" applyFill="0" applyBorder="0" applyAlignment="0" applyProtection="0"/>
    <xf numFmtId="0" fontId="2" fillId="0" borderId="0"/>
    <xf numFmtId="164" fontId="2" fillId="0" borderId="0" applyFont="0" applyFill="0" applyBorder="0" applyAlignment="0" applyProtection="0"/>
    <xf numFmtId="0" fontId="12" fillId="0" borderId="0"/>
    <xf numFmtId="168" fontId="12" fillId="0" borderId="0" applyFont="0" applyFill="0" applyBorder="0" applyAlignment="0" applyProtection="0"/>
    <xf numFmtId="0" fontId="15" fillId="0" borderId="0" applyNumberFormat="0" applyFill="0" applyBorder="0" applyAlignment="0" applyProtection="0"/>
  </cellStyleXfs>
  <cellXfs count="466">
    <xf numFmtId="0" fontId="0" fillId="0" borderId="0" xfId="0"/>
    <xf numFmtId="0" fontId="1" fillId="2" borderId="4" xfId="2" applyFont="1" applyFill="1" applyBorder="1" applyAlignment="1">
      <alignment wrapText="1"/>
    </xf>
    <xf numFmtId="0" fontId="1" fillId="0" borderId="4" xfId="0" applyFont="1" applyBorder="1" applyAlignment="1">
      <alignment horizontal="justify" vertical="center" wrapText="1"/>
    </xf>
    <xf numFmtId="4" fontId="1" fillId="0" borderId="4" xfId="0" applyNumberFormat="1" applyFont="1" applyBorder="1" applyAlignment="1">
      <alignment horizontal="center" vertical="center" wrapText="1"/>
    </xf>
    <xf numFmtId="4" fontId="0" fillId="0" borderId="0" xfId="0" applyNumberFormat="1"/>
    <xf numFmtId="0" fontId="0" fillId="0" borderId="0" xfId="0" applyFill="1"/>
    <xf numFmtId="43" fontId="0" fillId="0" borderId="0" xfId="0" applyNumberFormat="1"/>
    <xf numFmtId="0" fontId="14" fillId="2" borderId="4" xfId="0" applyFont="1" applyFill="1" applyBorder="1" applyAlignment="1">
      <alignment horizontal="center" vertical="center" wrapText="1"/>
    </xf>
    <xf numFmtId="44" fontId="14" fillId="2" borderId="4" xfId="0" applyNumberFormat="1" applyFont="1" applyFill="1" applyBorder="1" applyAlignment="1">
      <alignment horizontal="center" vertical="center" wrapText="1"/>
    </xf>
    <xf numFmtId="0" fontId="14" fillId="0" borderId="4" xfId="0" applyNumberFormat="1" applyFont="1" applyBorder="1" applyAlignment="1">
      <alignment horizontal="center" vertical="center" wrapText="1"/>
    </xf>
    <xf numFmtId="44" fontId="1" fillId="0" borderId="4" xfId="3" applyNumberFormat="1" applyFont="1" applyBorder="1" applyAlignment="1">
      <alignment horizontal="center" vertical="center"/>
    </xf>
    <xf numFmtId="0" fontId="1" fillId="0" borderId="4" xfId="0" applyFont="1" applyBorder="1" applyAlignment="1">
      <alignment horizontal="center" vertical="center"/>
    </xf>
    <xf numFmtId="44" fontId="1" fillId="0" borderId="4" xfId="1" applyNumberFormat="1" applyFont="1" applyBorder="1" applyAlignment="1">
      <alignment vertical="center"/>
    </xf>
    <xf numFmtId="43" fontId="8" fillId="0" borderId="4" xfId="0" applyNumberFormat="1" applyFont="1" applyBorder="1" applyAlignment="1">
      <alignment vertical="center"/>
    </xf>
    <xf numFmtId="44" fontId="13" fillId="2" borderId="4" xfId="0" applyNumberFormat="1" applyFont="1" applyFill="1" applyBorder="1" applyAlignment="1">
      <alignment vertical="center"/>
    </xf>
    <xf numFmtId="0" fontId="1" fillId="0" borderId="4" xfId="0" applyFont="1" applyBorder="1" applyAlignment="1">
      <alignment horizontal="center" vertical="center" wrapText="1"/>
    </xf>
    <xf numFmtId="0" fontId="1" fillId="0" borderId="0" xfId="0" applyFont="1"/>
    <xf numFmtId="44" fontId="1" fillId="0" borderId="4" xfId="4" applyNumberFormat="1" applyFont="1" applyBorder="1" applyAlignment="1">
      <alignment horizontal="center" vertical="center" wrapText="1"/>
    </xf>
    <xf numFmtId="44" fontId="8" fillId="0" borderId="4" xfId="4" applyNumberFormat="1" applyFont="1" applyBorder="1" applyAlignment="1">
      <alignment horizontal="center" vertical="center" wrapText="1"/>
    </xf>
    <xf numFmtId="168" fontId="8" fillId="0" borderId="4" xfId="5" applyFont="1" applyBorder="1" applyAlignment="1">
      <alignment vertical="center" wrapText="1"/>
    </xf>
    <xf numFmtId="0" fontId="14" fillId="0" borderId="4" xfId="0" applyFont="1" applyBorder="1" applyAlignment="1">
      <alignment horizontal="justify" vertical="center" wrapText="1"/>
    </xf>
    <xf numFmtId="0" fontId="14" fillId="0" borderId="4" xfId="0" applyFont="1" applyBorder="1" applyAlignment="1">
      <alignment horizontal="center" vertical="center" wrapText="1"/>
    </xf>
    <xf numFmtId="1" fontId="1" fillId="0" borderId="4" xfId="0" applyNumberFormat="1" applyFont="1" applyBorder="1" applyAlignment="1">
      <alignment horizontal="center" vertical="center" wrapText="1"/>
    </xf>
    <xf numFmtId="4" fontId="14" fillId="0" borderId="4" xfId="0" applyNumberFormat="1" applyFont="1" applyBorder="1" applyAlignment="1">
      <alignment horizontal="center" vertical="center"/>
    </xf>
    <xf numFmtId="0" fontId="14" fillId="0" borderId="4" xfId="0" applyFont="1" applyBorder="1" applyAlignment="1">
      <alignment vertical="center" wrapText="1"/>
    </xf>
    <xf numFmtId="0" fontId="22" fillId="4" borderId="4" xfId="0" applyFont="1" applyFill="1" applyBorder="1" applyAlignment="1">
      <alignment horizontal="center" vertical="center" wrapText="1"/>
    </xf>
    <xf numFmtId="0" fontId="1" fillId="6" borderId="4" xfId="0" applyFont="1" applyFill="1" applyBorder="1"/>
    <xf numFmtId="4" fontId="8" fillId="6" borderId="4" xfId="0" applyNumberFormat="1" applyFont="1" applyFill="1" applyBorder="1" applyAlignment="1">
      <alignment horizontal="center" vertical="center" wrapText="1"/>
    </xf>
    <xf numFmtId="4" fontId="14" fillId="6" borderId="4" xfId="0" applyNumberFormat="1" applyFont="1" applyFill="1" applyBorder="1" applyAlignment="1">
      <alignment horizontal="center" vertical="center"/>
    </xf>
    <xf numFmtId="0" fontId="13" fillId="6" borderId="4" xfId="0" applyFont="1" applyFill="1" applyBorder="1" applyAlignment="1">
      <alignment horizontal="center" vertical="center"/>
    </xf>
    <xf numFmtId="43" fontId="13" fillId="6" borderId="4" xfId="0" applyNumberFormat="1" applyFont="1" applyFill="1" applyBorder="1" applyAlignment="1">
      <alignment vertical="center"/>
    </xf>
    <xf numFmtId="0" fontId="8" fillId="2" borderId="4" xfId="2" applyFont="1" applyFill="1" applyBorder="1" applyAlignment="1">
      <alignment horizontal="center" vertical="center" wrapText="1"/>
    </xf>
    <xf numFmtId="0" fontId="8" fillId="0" borderId="4" xfId="2" applyFont="1" applyFill="1" applyBorder="1" applyAlignment="1">
      <alignment horizontal="center" vertical="center" wrapText="1"/>
    </xf>
    <xf numFmtId="0" fontId="24" fillId="2" borderId="4" xfId="2" applyFont="1" applyFill="1" applyBorder="1" applyAlignment="1">
      <alignment horizontal="center" vertical="center" wrapText="1"/>
    </xf>
    <xf numFmtId="0" fontId="1" fillId="2" borderId="4" xfId="2" applyFont="1" applyFill="1" applyBorder="1" applyAlignment="1">
      <alignment horizontal="left" vertical="center" wrapText="1"/>
    </xf>
    <xf numFmtId="10" fontId="24" fillId="2" borderId="4" xfId="2" applyNumberFormat="1" applyFont="1" applyFill="1" applyBorder="1" applyAlignment="1">
      <alignment horizontal="center" vertical="center" wrapText="1"/>
    </xf>
    <xf numFmtId="0" fontId="8" fillId="2" borderId="4" xfId="2" applyFont="1" applyFill="1" applyBorder="1" applyAlignment="1">
      <alignment vertical="center" wrapText="1"/>
    </xf>
    <xf numFmtId="0" fontId="8" fillId="2" borderId="4" xfId="0" applyFont="1" applyFill="1" applyBorder="1" applyAlignment="1">
      <alignment vertical="center" wrapText="1"/>
    </xf>
    <xf numFmtId="0" fontId="8" fillId="2" borderId="4" xfId="0" applyFont="1" applyFill="1" applyBorder="1" applyAlignment="1">
      <alignment horizontal="center" vertical="center" wrapText="1"/>
    </xf>
    <xf numFmtId="0" fontId="24" fillId="2" borderId="1" xfId="2" applyFont="1" applyFill="1" applyBorder="1" applyAlignment="1">
      <alignment horizontal="center" vertical="center" wrapText="1"/>
    </xf>
    <xf numFmtId="0" fontId="24" fillId="2" borderId="3" xfId="2" applyFont="1" applyFill="1" applyBorder="1" applyAlignment="1">
      <alignment horizontal="center" vertical="center" wrapText="1"/>
    </xf>
    <xf numFmtId="0" fontId="1" fillId="2" borderId="0" xfId="2" applyFont="1" applyFill="1" applyAlignment="1">
      <alignment wrapText="1"/>
    </xf>
    <xf numFmtId="0" fontId="8" fillId="0" borderId="1" xfId="2" applyFont="1" applyFill="1" applyBorder="1" applyAlignment="1">
      <alignment vertical="center" wrapText="1"/>
    </xf>
    <xf numFmtId="0" fontId="1" fillId="2" borderId="2" xfId="2" applyFont="1" applyFill="1" applyBorder="1" applyAlignment="1">
      <alignment horizontal="left" vertical="center" wrapText="1"/>
    </xf>
    <xf numFmtId="0" fontId="8" fillId="2" borderId="1" xfId="2" applyFont="1" applyFill="1" applyBorder="1" applyAlignment="1">
      <alignment horizontal="center" vertical="center" wrapText="1"/>
    </xf>
    <xf numFmtId="0" fontId="8" fillId="2" borderId="2" xfId="2" applyFont="1" applyFill="1" applyBorder="1" applyAlignment="1">
      <alignment horizontal="left" vertical="center" wrapText="1"/>
    </xf>
    <xf numFmtId="0" fontId="8" fillId="2" borderId="1" xfId="2" applyFont="1" applyFill="1" applyBorder="1" applyAlignment="1">
      <alignment vertical="center" wrapText="1"/>
    </xf>
    <xf numFmtId="0" fontId="8" fillId="2" borderId="2" xfId="2" applyFont="1" applyFill="1" applyBorder="1" applyAlignment="1">
      <alignment vertical="center" wrapText="1"/>
    </xf>
    <xf numFmtId="0" fontId="8" fillId="2" borderId="2" xfId="2" applyFont="1" applyFill="1" applyBorder="1" applyAlignment="1">
      <alignment horizontal="center" vertical="center" wrapText="1"/>
    </xf>
    <xf numFmtId="0" fontId="8" fillId="2" borderId="4" xfId="2" applyFont="1" applyFill="1" applyBorder="1" applyAlignment="1">
      <alignment wrapText="1"/>
    </xf>
    <xf numFmtId="0" fontId="1" fillId="6" borderId="4" xfId="2" applyFont="1" applyFill="1" applyBorder="1" applyAlignment="1">
      <alignment vertical="center" wrapText="1"/>
    </xf>
    <xf numFmtId="0" fontId="8" fillId="6" borderId="4" xfId="2" applyFont="1" applyFill="1" applyBorder="1" applyAlignment="1">
      <alignment vertical="center" wrapText="1"/>
    </xf>
    <xf numFmtId="0" fontId="1" fillId="6" borderId="4" xfId="2" applyFont="1" applyFill="1" applyBorder="1" applyAlignment="1">
      <alignment wrapText="1"/>
    </xf>
    <xf numFmtId="0" fontId="0" fillId="0" borderId="0" xfId="0" applyAlignment="1">
      <alignment wrapText="1"/>
    </xf>
    <xf numFmtId="0" fontId="24" fillId="6" borderId="4" xfId="2" applyFont="1" applyFill="1" applyBorder="1" applyAlignment="1">
      <alignment horizontal="center" vertical="center" wrapText="1"/>
    </xf>
    <xf numFmtId="0" fontId="8" fillId="6" borderId="4" xfId="2" applyFont="1" applyFill="1" applyBorder="1" applyAlignment="1">
      <alignment horizontal="center" vertical="center" wrapText="1"/>
    </xf>
    <xf numFmtId="0" fontId="8" fillId="6" borderId="1" xfId="2" applyFont="1" applyFill="1" applyBorder="1" applyAlignment="1">
      <alignment horizontal="center" vertical="center" wrapText="1"/>
    </xf>
    <xf numFmtId="0" fontId="30" fillId="2" borderId="4" xfId="2" applyFont="1" applyFill="1" applyBorder="1" applyAlignment="1">
      <alignment wrapText="1"/>
    </xf>
    <xf numFmtId="0" fontId="30" fillId="2" borderId="1" xfId="2" applyFont="1" applyFill="1" applyBorder="1" applyAlignment="1">
      <alignment horizontal="left" vertical="center" wrapText="1"/>
    </xf>
    <xf numFmtId="0" fontId="30" fillId="2" borderId="2" xfId="2" applyFont="1" applyFill="1" applyBorder="1" applyAlignment="1">
      <alignment horizontal="left" vertical="center" wrapText="1"/>
    </xf>
    <xf numFmtId="0" fontId="24" fillId="6" borderId="0" xfId="2" applyFont="1" applyFill="1" applyBorder="1" applyAlignment="1">
      <alignment horizontal="center" vertical="center" wrapText="1"/>
    </xf>
    <xf numFmtId="0" fontId="8" fillId="2" borderId="25" xfId="2" applyFont="1" applyFill="1" applyBorder="1" applyAlignment="1">
      <alignment horizontal="center" vertical="center" wrapText="1"/>
    </xf>
    <xf numFmtId="0" fontId="1" fillId="2" borderId="4" xfId="2" applyFont="1" applyFill="1" applyBorder="1" applyAlignment="1">
      <alignment vertical="center" wrapText="1"/>
    </xf>
    <xf numFmtId="0" fontId="1" fillId="6" borderId="4" xfId="2" applyFont="1" applyFill="1" applyBorder="1" applyAlignment="1">
      <alignment horizontal="center" vertical="center" wrapText="1"/>
    </xf>
    <xf numFmtId="0" fontId="8" fillId="6" borderId="4" xfId="0" applyFont="1" applyFill="1" applyBorder="1" applyAlignment="1">
      <alignment vertical="center" wrapText="1"/>
    </xf>
    <xf numFmtId="0" fontId="6" fillId="0" borderId="0" xfId="0" applyFont="1" applyFill="1" applyBorder="1" applyAlignment="1"/>
    <xf numFmtId="0" fontId="8" fillId="6" borderId="1" xfId="2" applyFont="1" applyFill="1" applyBorder="1" applyAlignment="1">
      <alignment vertical="center" wrapText="1"/>
    </xf>
    <xf numFmtId="0" fontId="16" fillId="0" borderId="0" xfId="0" applyFont="1"/>
    <xf numFmtId="10" fontId="16" fillId="2" borderId="4" xfId="2" applyNumberFormat="1" applyFont="1" applyFill="1" applyBorder="1" applyAlignment="1">
      <alignment horizontal="center" vertical="center" wrapText="1"/>
    </xf>
    <xf numFmtId="0" fontId="1" fillId="6" borderId="1" xfId="2" applyFont="1" applyFill="1" applyBorder="1" applyAlignment="1">
      <alignment vertical="center" wrapText="1"/>
    </xf>
    <xf numFmtId="0" fontId="37" fillId="6" borderId="4" xfId="2" applyFont="1" applyFill="1" applyBorder="1" applyAlignment="1">
      <alignment horizontal="center" vertical="center" wrapText="1"/>
    </xf>
    <xf numFmtId="0" fontId="8" fillId="6" borderId="10" xfId="2" applyFont="1" applyFill="1" applyBorder="1" applyAlignment="1">
      <alignment vertical="center" wrapText="1"/>
    </xf>
    <xf numFmtId="0" fontId="8" fillId="6" borderId="4" xfId="2" applyFont="1" applyFill="1" applyBorder="1" applyAlignment="1">
      <alignment wrapText="1"/>
    </xf>
    <xf numFmtId="0" fontId="8" fillId="6" borderId="1" xfId="0" applyFont="1" applyFill="1" applyBorder="1" applyAlignment="1">
      <alignment vertical="center" wrapText="1"/>
    </xf>
    <xf numFmtId="4" fontId="13" fillId="6" borderId="4" xfId="0" applyNumberFormat="1" applyFont="1" applyFill="1" applyBorder="1" applyAlignment="1">
      <alignment horizontal="center" vertical="center"/>
    </xf>
    <xf numFmtId="0" fontId="22" fillId="0" borderId="4" xfId="0" applyFont="1" applyBorder="1" applyAlignment="1">
      <alignment horizontal="center" vertical="center" wrapText="1"/>
    </xf>
    <xf numFmtId="0" fontId="24" fillId="6" borderId="9" xfId="2" applyFont="1" applyFill="1" applyBorder="1" applyAlignment="1">
      <alignment vertical="center" wrapText="1"/>
    </xf>
    <xf numFmtId="0" fontId="24" fillId="6" borderId="7" xfId="2" applyFont="1" applyFill="1" applyBorder="1" applyAlignment="1">
      <alignment horizontal="center" vertical="center" wrapText="1"/>
    </xf>
    <xf numFmtId="0" fontId="24" fillId="6" borderId="6" xfId="2" applyFont="1" applyFill="1" applyBorder="1" applyAlignment="1">
      <alignment horizontal="center" vertical="center" wrapText="1"/>
    </xf>
    <xf numFmtId="0" fontId="24" fillId="6" borderId="8" xfId="2" applyFont="1" applyFill="1" applyBorder="1" applyAlignment="1">
      <alignment horizontal="center" vertical="center" wrapText="1"/>
    </xf>
    <xf numFmtId="0" fontId="22" fillId="0" borderId="4" xfId="0" applyFont="1" applyBorder="1" applyAlignment="1">
      <alignment horizontal="left" vertical="center" wrapText="1"/>
    </xf>
    <xf numFmtId="4" fontId="11" fillId="7" borderId="0" xfId="0" applyNumberFormat="1" applyFont="1" applyFill="1"/>
    <xf numFmtId="9" fontId="16" fillId="0" borderId="4" xfId="2" applyNumberFormat="1" applyFont="1" applyFill="1" applyBorder="1" applyAlignment="1">
      <alignment horizontal="center" vertical="center" wrapText="1"/>
    </xf>
    <xf numFmtId="4" fontId="24" fillId="3" borderId="4" xfId="2" applyNumberFormat="1" applyFont="1" applyFill="1" applyBorder="1" applyAlignment="1">
      <alignment horizontal="center" vertical="center" wrapText="1"/>
    </xf>
    <xf numFmtId="9" fontId="38" fillId="2" borderId="4" xfId="2" applyNumberFormat="1" applyFont="1" applyFill="1" applyBorder="1" applyAlignment="1">
      <alignment horizontal="center" vertical="center" wrapText="1"/>
    </xf>
    <xf numFmtId="4" fontId="38" fillId="2" borderId="4" xfId="2" applyNumberFormat="1" applyFont="1" applyFill="1" applyBorder="1" applyAlignment="1">
      <alignment horizontal="center" vertical="center" wrapText="1"/>
    </xf>
    <xf numFmtId="9" fontId="16" fillId="2" borderId="4" xfId="2" applyNumberFormat="1" applyFont="1" applyFill="1" applyBorder="1" applyAlignment="1">
      <alignment horizontal="center" vertical="center" wrapText="1"/>
    </xf>
    <xf numFmtId="4" fontId="16" fillId="2" borderId="4" xfId="2" applyNumberFormat="1" applyFont="1" applyFill="1" applyBorder="1" applyAlignment="1">
      <alignment horizontal="center" vertical="center" wrapText="1"/>
    </xf>
    <xf numFmtId="9" fontId="24" fillId="6" borderId="4" xfId="2" applyNumberFormat="1" applyFont="1" applyFill="1" applyBorder="1" applyAlignment="1">
      <alignment horizontal="center" vertical="center" wrapText="1"/>
    </xf>
    <xf numFmtId="4" fontId="24" fillId="6" borderId="4" xfId="2" applyNumberFormat="1" applyFont="1" applyFill="1" applyBorder="1" applyAlignment="1">
      <alignment horizontal="center" vertical="center" wrapText="1"/>
    </xf>
    <xf numFmtId="0" fontId="24" fillId="6" borderId="4" xfId="2" applyFont="1" applyFill="1" applyBorder="1" applyAlignment="1">
      <alignment vertical="center" wrapText="1"/>
    </xf>
    <xf numFmtId="0" fontId="24" fillId="6" borderId="25" xfId="2" applyFont="1" applyFill="1" applyBorder="1" applyAlignment="1">
      <alignment horizontal="center" vertical="center" wrapText="1"/>
    </xf>
    <xf numFmtId="10" fontId="24" fillId="6" borderId="4" xfId="2" applyNumberFormat="1" applyFont="1" applyFill="1" applyBorder="1" applyAlignment="1">
      <alignment horizontal="center" vertical="center" wrapText="1"/>
    </xf>
    <xf numFmtId="0" fontId="24" fillId="6" borderId="1" xfId="2" applyFont="1" applyFill="1" applyBorder="1" applyAlignment="1">
      <alignment horizontal="left" vertical="center" wrapText="1"/>
    </xf>
    <xf numFmtId="0" fontId="24" fillId="6" borderId="3" xfId="2" applyFont="1" applyFill="1" applyBorder="1" applyAlignment="1">
      <alignment horizontal="left" vertical="center" wrapText="1"/>
    </xf>
    <xf numFmtId="4" fontId="16" fillId="2" borderId="4" xfId="2" applyNumberFormat="1" applyFont="1" applyFill="1" applyBorder="1" applyAlignment="1">
      <alignment horizontal="center" wrapText="1"/>
    </xf>
    <xf numFmtId="4" fontId="24" fillId="6" borderId="4" xfId="2" applyNumberFormat="1" applyFont="1" applyFill="1" applyBorder="1" applyAlignment="1">
      <alignment horizontal="center" wrapText="1"/>
    </xf>
    <xf numFmtId="4" fontId="16" fillId="2" borderId="26" xfId="2" applyNumberFormat="1" applyFont="1" applyFill="1" applyBorder="1" applyAlignment="1">
      <alignment horizontal="center" vertical="center" wrapText="1"/>
    </xf>
    <xf numFmtId="4" fontId="16" fillId="2" borderId="12" xfId="2" applyNumberFormat="1" applyFont="1" applyFill="1" applyBorder="1" applyAlignment="1">
      <alignment horizontal="center" vertical="center" wrapText="1"/>
    </xf>
    <xf numFmtId="0" fontId="16" fillId="2" borderId="4" xfId="2" applyFont="1" applyFill="1" applyBorder="1" applyAlignment="1">
      <alignment horizontal="left" vertical="center" wrapText="1"/>
    </xf>
    <xf numFmtId="4" fontId="16" fillId="2" borderId="25" xfId="2" applyNumberFormat="1" applyFont="1" applyFill="1" applyBorder="1" applyAlignment="1">
      <alignment horizontal="center" vertical="center" wrapText="1"/>
    </xf>
    <xf numFmtId="4" fontId="24" fillId="2" borderId="4" xfId="2" applyNumberFormat="1" applyFont="1" applyFill="1" applyBorder="1" applyAlignment="1">
      <alignment horizontal="center" vertical="center" wrapText="1"/>
    </xf>
    <xf numFmtId="166" fontId="16" fillId="2" borderId="4" xfId="2" applyNumberFormat="1" applyFont="1" applyFill="1" applyBorder="1" applyAlignment="1">
      <alignment horizontal="center" vertical="center" wrapText="1"/>
    </xf>
    <xf numFmtId="166" fontId="16" fillId="0" borderId="4" xfId="2" applyNumberFormat="1" applyFont="1" applyFill="1" applyBorder="1" applyAlignment="1">
      <alignment horizontal="center" vertical="center" wrapText="1"/>
    </xf>
    <xf numFmtId="4" fontId="16" fillId="0" borderId="4" xfId="2" applyNumberFormat="1" applyFont="1" applyFill="1" applyBorder="1" applyAlignment="1">
      <alignment horizontal="center" vertical="center" wrapText="1"/>
    </xf>
    <xf numFmtId="10" fontId="24" fillId="6" borderId="4" xfId="2" applyNumberFormat="1" applyFont="1" applyFill="1" applyBorder="1" applyAlignment="1">
      <alignment horizontal="center" wrapText="1"/>
    </xf>
    <xf numFmtId="0" fontId="24" fillId="2" borderId="4" xfId="2" applyFont="1" applyFill="1" applyBorder="1" applyAlignment="1">
      <alignment vertical="center" wrapText="1"/>
    </xf>
    <xf numFmtId="166" fontId="16" fillId="2" borderId="4" xfId="1" applyNumberFormat="1" applyFont="1" applyFill="1" applyBorder="1" applyAlignment="1">
      <alignment horizontal="center" vertical="center" wrapText="1"/>
    </xf>
    <xf numFmtId="0" fontId="16" fillId="2" borderId="4" xfId="2" applyFont="1" applyFill="1" applyBorder="1" applyAlignment="1">
      <alignment wrapText="1"/>
    </xf>
    <xf numFmtId="0" fontId="16" fillId="6" borderId="4" xfId="2" applyFont="1" applyFill="1" applyBorder="1" applyAlignment="1">
      <alignment wrapText="1"/>
    </xf>
    <xf numFmtId="4" fontId="16" fillId="6" borderId="4" xfId="2" applyNumberFormat="1" applyFont="1" applyFill="1" applyBorder="1" applyAlignment="1">
      <alignment horizontal="center" vertical="center" wrapText="1"/>
    </xf>
    <xf numFmtId="0" fontId="24" fillId="6" borderId="0" xfId="2" applyFont="1" applyFill="1" applyBorder="1" applyAlignment="1">
      <alignment vertical="center" wrapText="1"/>
    </xf>
    <xf numFmtId="0" fontId="24" fillId="6" borderId="25" xfId="2" applyFont="1" applyFill="1" applyBorder="1" applyAlignment="1">
      <alignment vertical="center" wrapText="1"/>
    </xf>
    <xf numFmtId="4" fontId="24" fillId="2" borderId="4" xfId="2" applyNumberFormat="1" applyFont="1" applyFill="1" applyBorder="1" applyAlignment="1">
      <alignment horizontal="right" wrapText="1"/>
    </xf>
    <xf numFmtId="4" fontId="22" fillId="2" borderId="1" xfId="2" applyNumberFormat="1" applyFont="1" applyFill="1" applyBorder="1" applyAlignment="1">
      <alignment horizontal="center" vertical="center" wrapText="1"/>
    </xf>
    <xf numFmtId="4" fontId="22" fillId="2" borderId="3" xfId="2" applyNumberFormat="1" applyFont="1" applyFill="1" applyBorder="1" applyAlignment="1">
      <alignment horizontal="center" vertical="center" wrapText="1"/>
    </xf>
    <xf numFmtId="4" fontId="41" fillId="9" borderId="28" xfId="0" applyNumberFormat="1" applyFont="1" applyFill="1" applyBorder="1" applyAlignment="1" applyProtection="1">
      <alignment horizontal="center" vertical="center" wrapText="1"/>
    </xf>
    <xf numFmtId="4" fontId="41" fillId="9" borderId="29" xfId="0" applyNumberFormat="1" applyFont="1" applyFill="1" applyBorder="1" applyAlignment="1" applyProtection="1">
      <alignment horizontal="center" vertical="center" wrapText="1"/>
    </xf>
    <xf numFmtId="4" fontId="22" fillId="6" borderId="4" xfId="2" applyNumberFormat="1" applyFont="1" applyFill="1" applyBorder="1" applyAlignment="1">
      <alignment horizontal="center" vertical="center" wrapText="1"/>
    </xf>
    <xf numFmtId="4" fontId="22" fillId="6" borderId="26" xfId="2" applyNumberFormat="1" applyFont="1" applyFill="1" applyBorder="1" applyAlignment="1">
      <alignment horizontal="center" vertical="center" wrapText="1"/>
    </xf>
    <xf numFmtId="4" fontId="24" fillId="6" borderId="4" xfId="2" applyNumberFormat="1" applyFont="1" applyFill="1" applyBorder="1" applyAlignment="1">
      <alignment wrapText="1"/>
    </xf>
    <xf numFmtId="4" fontId="22" fillId="2" borderId="4" xfId="2" applyNumberFormat="1" applyFont="1" applyFill="1" applyBorder="1" applyAlignment="1">
      <alignment horizontal="center" vertical="center" wrapText="1"/>
    </xf>
    <xf numFmtId="4" fontId="22" fillId="2" borderId="4" xfId="2" applyNumberFormat="1" applyFont="1" applyFill="1" applyBorder="1" applyAlignment="1">
      <alignment wrapText="1"/>
    </xf>
    <xf numFmtId="4" fontId="22" fillId="2" borderId="4" xfId="2" applyNumberFormat="1" applyFont="1" applyFill="1" applyBorder="1" applyAlignment="1">
      <alignment horizontal="right" wrapText="1"/>
    </xf>
    <xf numFmtId="4" fontId="22" fillId="0" borderId="4" xfId="2" applyNumberFormat="1" applyFont="1" applyFill="1" applyBorder="1" applyAlignment="1">
      <alignment horizontal="center" vertical="center" wrapText="1"/>
    </xf>
    <xf numFmtId="4" fontId="22" fillId="0" borderId="4" xfId="2" applyNumberFormat="1" applyFont="1" applyFill="1" applyBorder="1" applyAlignment="1">
      <alignment wrapText="1"/>
    </xf>
    <xf numFmtId="0" fontId="16" fillId="6" borderId="4" xfId="2" applyFont="1" applyFill="1" applyBorder="1" applyAlignment="1">
      <alignment horizontal="center" vertical="center" wrapText="1"/>
    </xf>
    <xf numFmtId="167" fontId="24" fillId="2" borderId="4" xfId="2" applyNumberFormat="1" applyFont="1" applyFill="1" applyBorder="1" applyAlignment="1">
      <alignment horizontal="center" vertical="center" wrapText="1"/>
    </xf>
    <xf numFmtId="167" fontId="22" fillId="2" borderId="4" xfId="2" applyNumberFormat="1" applyFont="1" applyFill="1" applyBorder="1" applyAlignment="1">
      <alignment horizontal="center" vertical="center" wrapText="1"/>
    </xf>
    <xf numFmtId="167" fontId="22" fillId="6" borderId="4" xfId="2" applyNumberFormat="1" applyFont="1" applyFill="1" applyBorder="1" applyAlignment="1">
      <alignment horizontal="center" vertical="center" wrapText="1"/>
    </xf>
    <xf numFmtId="167" fontId="22" fillId="0" borderId="4" xfId="2" applyNumberFormat="1" applyFont="1" applyFill="1" applyBorder="1" applyAlignment="1">
      <alignment horizontal="center" vertical="center" wrapText="1"/>
    </xf>
    <xf numFmtId="0" fontId="16" fillId="0" borderId="0" xfId="0" applyFont="1" applyAlignment="1">
      <alignment wrapText="1"/>
    </xf>
    <xf numFmtId="0" fontId="24" fillId="0" borderId="0" xfId="0" applyFont="1" applyFill="1" applyAlignment="1">
      <alignment horizontal="center" wrapText="1"/>
    </xf>
    <xf numFmtId="167" fontId="23" fillId="8" borderId="4" xfId="2" applyNumberFormat="1" applyFont="1" applyFill="1" applyBorder="1" applyAlignment="1">
      <alignment horizontal="center" vertical="center" wrapText="1"/>
    </xf>
    <xf numFmtId="167" fontId="23" fillId="0" borderId="4" xfId="2" applyNumberFormat="1" applyFont="1" applyFill="1" applyBorder="1" applyAlignment="1">
      <alignment horizontal="center" vertical="center" wrapText="1"/>
    </xf>
    <xf numFmtId="0" fontId="24" fillId="6" borderId="11" xfId="2" applyFont="1" applyFill="1" applyBorder="1" applyAlignment="1">
      <alignment horizontal="center" vertical="center" wrapText="1"/>
    </xf>
    <xf numFmtId="0" fontId="24" fillId="6" borderId="21" xfId="2" applyFont="1" applyFill="1" applyBorder="1" applyAlignment="1">
      <alignment horizontal="center" vertical="center" wrapText="1"/>
    </xf>
    <xf numFmtId="0" fontId="24" fillId="6" borderId="10" xfId="2" applyFont="1" applyFill="1" applyBorder="1" applyAlignment="1">
      <alignment horizontal="center" vertical="center" wrapText="1"/>
    </xf>
    <xf numFmtId="0" fontId="24" fillId="6" borderId="9" xfId="2" applyFont="1" applyFill="1" applyBorder="1" applyAlignment="1">
      <alignment horizontal="center" vertical="center" wrapText="1"/>
    </xf>
    <xf numFmtId="0" fontId="16" fillId="2" borderId="2" xfId="2" applyFont="1" applyFill="1" applyBorder="1" applyAlignment="1">
      <alignment horizontal="left" vertical="center" wrapText="1"/>
    </xf>
    <xf numFmtId="0" fontId="16" fillId="2" borderId="3" xfId="2" applyFont="1" applyFill="1" applyBorder="1" applyAlignment="1">
      <alignment horizontal="left" vertical="center" wrapText="1"/>
    </xf>
    <xf numFmtId="10" fontId="16" fillId="2" borderId="2" xfId="2" applyNumberFormat="1" applyFont="1" applyFill="1" applyBorder="1" applyAlignment="1">
      <alignment horizontal="center" vertical="center" wrapText="1"/>
    </xf>
    <xf numFmtId="10" fontId="24" fillId="2" borderId="2" xfId="2" applyNumberFormat="1" applyFont="1" applyFill="1" applyBorder="1" applyAlignment="1">
      <alignment horizontal="center" vertical="center" wrapText="1"/>
    </xf>
    <xf numFmtId="0" fontId="24" fillId="2" borderId="2" xfId="2" applyFont="1" applyFill="1" applyBorder="1" applyAlignment="1">
      <alignment vertical="center" wrapText="1"/>
    </xf>
    <xf numFmtId="0" fontId="24" fillId="2" borderId="3" xfId="2" applyFont="1" applyFill="1" applyBorder="1" applyAlignment="1">
      <alignment vertical="center" wrapText="1"/>
    </xf>
    <xf numFmtId="166" fontId="16" fillId="2" borderId="1" xfId="2" applyNumberFormat="1" applyFont="1" applyFill="1" applyBorder="1" applyAlignment="1">
      <alignment horizontal="center" vertical="center" wrapText="1"/>
    </xf>
    <xf numFmtId="4" fontId="24" fillId="2" borderId="3" xfId="2" applyNumberFormat="1" applyFont="1" applyFill="1" applyBorder="1" applyAlignment="1">
      <alignment horizontal="center" vertical="center" wrapText="1"/>
    </xf>
    <xf numFmtId="4" fontId="24" fillId="2" borderId="3" xfId="2" applyNumberFormat="1" applyFont="1" applyFill="1" applyBorder="1" applyAlignment="1">
      <alignment horizontal="right" wrapText="1"/>
    </xf>
    <xf numFmtId="4" fontId="24" fillId="2" borderId="4" xfId="2" applyNumberFormat="1" applyFont="1" applyFill="1" applyBorder="1" applyAlignment="1">
      <alignment wrapText="1"/>
    </xf>
    <xf numFmtId="4" fontId="24" fillId="6" borderId="9" xfId="2" applyNumberFormat="1" applyFont="1" applyFill="1" applyBorder="1" applyAlignment="1">
      <alignment horizontal="center" vertical="center" wrapText="1"/>
    </xf>
    <xf numFmtId="167" fontId="24" fillId="0" borderId="4" xfId="2" applyNumberFormat="1" applyFont="1" applyFill="1" applyBorder="1" applyAlignment="1">
      <alignment horizontal="center" vertical="center" wrapText="1"/>
    </xf>
    <xf numFmtId="167" fontId="24" fillId="8" borderId="4" xfId="2" applyNumberFormat="1" applyFont="1" applyFill="1" applyBorder="1" applyAlignment="1">
      <alignment horizontal="center" vertical="center" wrapText="1"/>
    </xf>
    <xf numFmtId="4" fontId="41" fillId="9" borderId="27" xfId="0" applyNumberFormat="1" applyFont="1" applyFill="1" applyBorder="1" applyAlignment="1" applyProtection="1">
      <alignment horizontal="center" vertical="center" wrapText="1"/>
    </xf>
    <xf numFmtId="4" fontId="38" fillId="2" borderId="4" xfId="2" applyNumberFormat="1" applyFont="1" applyFill="1" applyBorder="1" applyAlignment="1">
      <alignment horizontal="center" wrapText="1"/>
    </xf>
    <xf numFmtId="169" fontId="22" fillId="4" borderId="4" xfId="1" applyNumberFormat="1" applyFont="1" applyFill="1" applyBorder="1" applyAlignment="1">
      <alignment vertical="center" wrapText="1"/>
    </xf>
    <xf numFmtId="169" fontId="22" fillId="0" borderId="4" xfId="1" applyNumberFormat="1" applyFont="1" applyBorder="1" applyAlignment="1">
      <alignment vertical="center" wrapText="1"/>
    </xf>
    <xf numFmtId="169" fontId="22" fillId="0" borderId="4" xfId="1" applyNumberFormat="1" applyFont="1" applyBorder="1" applyAlignment="1">
      <alignment horizontal="right" vertical="center" wrapText="1"/>
    </xf>
    <xf numFmtId="169" fontId="22" fillId="10" borderId="4" xfId="1" applyNumberFormat="1" applyFont="1" applyFill="1" applyBorder="1" applyAlignment="1">
      <alignment horizontal="right" vertical="center" wrapText="1"/>
    </xf>
    <xf numFmtId="169" fontId="22" fillId="10" borderId="4" xfId="1" applyNumberFormat="1" applyFont="1" applyFill="1" applyBorder="1" applyAlignment="1">
      <alignment vertical="center" wrapText="1"/>
    </xf>
    <xf numFmtId="0" fontId="22" fillId="0" borderId="4" xfId="0" applyFont="1" applyFill="1" applyBorder="1" applyAlignment="1">
      <alignment horizontal="center" vertical="center" wrapText="1"/>
    </xf>
    <xf numFmtId="0" fontId="29" fillId="6" borderId="4" xfId="0" applyFont="1" applyFill="1" applyBorder="1" applyAlignment="1">
      <alignment horizontal="center" vertical="center" wrapText="1"/>
    </xf>
    <xf numFmtId="169" fontId="24" fillId="0" borderId="4" xfId="0" applyNumberFormat="1" applyFont="1" applyFill="1" applyBorder="1" applyAlignment="1">
      <alignment horizontal="right" vertical="center"/>
    </xf>
    <xf numFmtId="169" fontId="24" fillId="0" borderId="4" xfId="0" quotePrefix="1" applyNumberFormat="1" applyFont="1" applyFill="1" applyBorder="1" applyAlignment="1">
      <alignment horizontal="right" vertical="center"/>
    </xf>
    <xf numFmtId="169" fontId="24" fillId="0" borderId="4" xfId="0" applyNumberFormat="1" applyFont="1" applyFill="1" applyBorder="1" applyAlignment="1">
      <alignment horizontal="center" vertical="center"/>
    </xf>
    <xf numFmtId="169" fontId="24" fillId="0" borderId="4" xfId="0" quotePrefix="1" applyNumberFormat="1" applyFont="1" applyFill="1" applyBorder="1" applyAlignment="1">
      <alignment horizontal="center" vertical="center"/>
    </xf>
    <xf numFmtId="0" fontId="38" fillId="0" borderId="4" xfId="0" applyFont="1" applyFill="1" applyBorder="1" applyAlignment="1">
      <alignment vertical="center" wrapText="1"/>
    </xf>
    <xf numFmtId="0" fontId="24" fillId="0" borderId="4" xfId="0" applyFont="1" applyFill="1" applyBorder="1" applyAlignment="1">
      <alignment horizontal="center" vertical="center" wrapText="1"/>
    </xf>
    <xf numFmtId="0" fontId="1" fillId="0" borderId="27" xfId="0" applyFont="1" applyBorder="1"/>
    <xf numFmtId="169" fontId="8" fillId="0" borderId="27" xfId="0" applyNumberFormat="1" applyFont="1" applyBorder="1"/>
    <xf numFmtId="0" fontId="8" fillId="0" borderId="34" xfId="0" applyFont="1" applyBorder="1" applyAlignment="1">
      <alignment horizontal="center"/>
    </xf>
    <xf numFmtId="0" fontId="8" fillId="0" borderId="34" xfId="0" applyFont="1" applyBorder="1" applyAlignment="1">
      <alignment horizontal="center" wrapText="1"/>
    </xf>
    <xf numFmtId="4" fontId="24" fillId="0" borderId="0" xfId="0" applyNumberFormat="1" applyFont="1" applyFill="1" applyAlignment="1">
      <alignment horizontal="center" wrapText="1"/>
    </xf>
    <xf numFmtId="4" fontId="24" fillId="0" borderId="0" xfId="0" applyNumberFormat="1" applyFont="1" applyFill="1" applyAlignment="1">
      <alignment horizontal="center"/>
    </xf>
    <xf numFmtId="0" fontId="16" fillId="0" borderId="0" xfId="0" applyFont="1" applyFill="1" applyAlignment="1">
      <alignment horizontal="center" wrapText="1"/>
    </xf>
    <xf numFmtId="4" fontId="11" fillId="0" borderId="0" xfId="0" applyNumberFormat="1" applyFont="1" applyAlignment="1">
      <alignment wrapText="1"/>
    </xf>
    <xf numFmtId="0" fontId="0" fillId="0" borderId="0" xfId="0" applyAlignment="1">
      <alignment horizontal="right"/>
    </xf>
    <xf numFmtId="10" fontId="22" fillId="5" borderId="4" xfId="2" applyNumberFormat="1" applyFont="1" applyFill="1" applyBorder="1" applyAlignment="1">
      <alignment horizontal="center" vertical="center" wrapText="1"/>
    </xf>
    <xf numFmtId="0" fontId="0" fillId="2" borderId="0" xfId="0" applyFill="1"/>
    <xf numFmtId="0" fontId="17" fillId="0" borderId="0" xfId="4" applyFont="1" applyBorder="1" applyAlignment="1">
      <alignment vertical="center" wrapText="1"/>
    </xf>
    <xf numFmtId="0" fontId="8" fillId="0" borderId="0" xfId="4" applyFont="1" applyBorder="1" applyAlignment="1">
      <alignment horizontal="center" vertical="center" wrapText="1"/>
    </xf>
    <xf numFmtId="0" fontId="8" fillId="0" borderId="0" xfId="4" applyFont="1" applyAlignment="1">
      <alignment horizontal="left" vertical="center" wrapText="1"/>
    </xf>
    <xf numFmtId="0" fontId="1" fillId="0" borderId="0" xfId="4" applyFont="1" applyAlignment="1">
      <alignment horizontal="left" vertical="center" wrapText="1"/>
    </xf>
    <xf numFmtId="0" fontId="8" fillId="0" borderId="0" xfId="4" applyFont="1" applyBorder="1" applyAlignment="1">
      <alignment horizontal="left" vertical="center" wrapText="1"/>
    </xf>
    <xf numFmtId="0" fontId="21" fillId="6" borderId="13" xfId="4" applyFont="1" applyFill="1" applyBorder="1" applyAlignment="1">
      <alignment horizontal="center" vertical="center" wrapText="1"/>
    </xf>
    <xf numFmtId="0" fontId="21" fillId="6" borderId="0" xfId="4" applyFont="1" applyFill="1" applyBorder="1" applyAlignment="1">
      <alignment horizontal="center" vertical="center" wrapText="1"/>
    </xf>
    <xf numFmtId="0" fontId="8" fillId="0" borderId="13" xfId="4" applyFont="1" applyBorder="1" applyAlignment="1">
      <alignment horizontal="left" vertical="center" wrapText="1"/>
    </xf>
    <xf numFmtId="0" fontId="8" fillId="0" borderId="13" xfId="4" applyFont="1" applyBorder="1" applyAlignment="1">
      <alignment horizontal="center" vertical="center" wrapText="1"/>
    </xf>
    <xf numFmtId="0" fontId="7" fillId="6" borderId="4" xfId="0" applyFont="1" applyFill="1" applyBorder="1" applyAlignment="1">
      <alignment horizontal="center" vertical="center" wrapText="1"/>
    </xf>
    <xf numFmtId="0" fontId="1" fillId="0" borderId="13" xfId="4" applyFont="1" applyBorder="1" applyAlignment="1">
      <alignment horizontal="left" vertical="center" wrapText="1"/>
    </xf>
    <xf numFmtId="0" fontId="1" fillId="0" borderId="17" xfId="4" applyFont="1" applyBorder="1" applyAlignment="1">
      <alignment horizontal="left" vertical="center" wrapText="1"/>
    </xf>
    <xf numFmtId="0" fontId="8" fillId="0" borderId="17" xfId="4" applyFont="1" applyBorder="1" applyAlignment="1">
      <alignment horizontal="left" vertical="center" wrapText="1"/>
    </xf>
    <xf numFmtId="0" fontId="8" fillId="0" borderId="4" xfId="0" applyFont="1" applyBorder="1" applyAlignment="1">
      <alignment horizontal="center" vertical="center"/>
    </xf>
    <xf numFmtId="0" fontId="13" fillId="2" borderId="4" xfId="0" applyFont="1" applyFill="1" applyBorder="1" applyAlignment="1">
      <alignment horizontal="center" vertical="center"/>
    </xf>
    <xf numFmtId="0" fontId="1" fillId="0" borderId="4" xfId="4" applyFont="1" applyBorder="1" applyAlignment="1">
      <alignment horizontal="center" vertical="center" wrapText="1"/>
    </xf>
    <xf numFmtId="0" fontId="8" fillId="0" borderId="4" xfId="4" applyFont="1" applyBorder="1" applyAlignment="1">
      <alignment horizontal="center" vertical="center" wrapText="1"/>
    </xf>
    <xf numFmtId="0" fontId="1" fillId="0" borderId="6" xfId="4" applyFont="1" applyBorder="1" applyAlignment="1">
      <alignment horizontal="center" vertical="center" wrapText="1"/>
    </xf>
    <xf numFmtId="0" fontId="8" fillId="0" borderId="13" xfId="4" applyFont="1" applyBorder="1" applyAlignment="1">
      <alignment horizontal="center" wrapText="1"/>
    </xf>
    <xf numFmtId="0" fontId="8" fillId="0" borderId="0" xfId="4" applyFont="1" applyBorder="1" applyAlignment="1">
      <alignment horizontal="center" wrapText="1"/>
    </xf>
    <xf numFmtId="0" fontId="1" fillId="0" borderId="14" xfId="4" applyFont="1" applyBorder="1" applyAlignment="1">
      <alignment horizontal="left" vertical="center" wrapText="1"/>
    </xf>
    <xf numFmtId="0" fontId="1" fillId="0" borderId="15" xfId="4" applyFont="1" applyBorder="1" applyAlignment="1">
      <alignment horizontal="left" vertical="center" wrapText="1"/>
    </xf>
    <xf numFmtId="0" fontId="8" fillId="0" borderId="14" xfId="4" applyFont="1" applyBorder="1" applyAlignment="1">
      <alignment horizontal="left" vertical="center" wrapText="1"/>
    </xf>
    <xf numFmtId="0" fontId="8" fillId="0" borderId="16" xfId="4" applyFont="1" applyBorder="1" applyAlignment="1">
      <alignment horizontal="left" vertical="center" wrapText="1"/>
    </xf>
    <xf numFmtId="0" fontId="8" fillId="0" borderId="15" xfId="4" applyFont="1" applyBorder="1" applyAlignment="1">
      <alignment horizontal="left" vertical="center" wrapText="1"/>
    </xf>
    <xf numFmtId="0" fontId="19" fillId="0" borderId="13" xfId="6" applyFont="1" applyBorder="1" applyAlignment="1">
      <alignment horizontal="left" vertical="center" wrapText="1"/>
    </xf>
    <xf numFmtId="0" fontId="19" fillId="0" borderId="0" xfId="6" applyFont="1" applyBorder="1" applyAlignment="1">
      <alignment horizontal="left" vertical="center" wrapText="1"/>
    </xf>
    <xf numFmtId="0" fontId="19" fillId="0" borderId="17" xfId="6" applyFont="1" applyBorder="1" applyAlignment="1">
      <alignment horizontal="left" vertical="center" wrapText="1"/>
    </xf>
    <xf numFmtId="0" fontId="1" fillId="0" borderId="18" xfId="4" applyFont="1" applyBorder="1" applyAlignment="1">
      <alignment horizontal="left" vertical="center" wrapText="1"/>
    </xf>
    <xf numFmtId="0" fontId="1" fillId="0" borderId="19" xfId="4" applyFont="1" applyBorder="1" applyAlignment="1">
      <alignment horizontal="left" vertical="center" wrapText="1"/>
    </xf>
    <xf numFmtId="0" fontId="8" fillId="0" borderId="18" xfId="4" applyFont="1" applyBorder="1" applyAlignment="1">
      <alignment horizontal="left" vertical="center" wrapText="1"/>
    </xf>
    <xf numFmtId="0" fontId="8" fillId="0" borderId="20" xfId="4" applyFont="1" applyBorder="1" applyAlignment="1">
      <alignment horizontal="left" vertical="center" wrapText="1"/>
    </xf>
    <xf numFmtId="0" fontId="8" fillId="0" borderId="19" xfId="4" applyFont="1" applyBorder="1" applyAlignment="1">
      <alignment horizontal="left" vertical="center" wrapText="1"/>
    </xf>
    <xf numFmtId="0" fontId="1" fillId="0" borderId="16" xfId="4" applyFont="1" applyBorder="1" applyAlignment="1">
      <alignment horizontal="left" vertical="center" wrapText="1"/>
    </xf>
    <xf numFmtId="0" fontId="1" fillId="0" borderId="0" xfId="4" applyFont="1" applyBorder="1" applyAlignment="1">
      <alignment horizontal="left" vertical="center" wrapText="1"/>
    </xf>
    <xf numFmtId="0" fontId="1" fillId="0" borderId="20" xfId="4" applyFont="1" applyBorder="1" applyAlignment="1">
      <alignment horizontal="left" vertical="center" wrapText="1"/>
    </xf>
    <xf numFmtId="0" fontId="1" fillId="0" borderId="22" xfId="4" applyFont="1" applyBorder="1" applyAlignment="1">
      <alignment horizontal="left" vertical="center" wrapText="1"/>
    </xf>
    <xf numFmtId="0" fontId="1" fillId="0" borderId="6" xfId="4" applyFont="1" applyBorder="1" applyAlignment="1">
      <alignment horizontal="left" vertical="center" wrapText="1"/>
    </xf>
    <xf numFmtId="0" fontId="1" fillId="0" borderId="23" xfId="4" applyFont="1" applyBorder="1" applyAlignment="1">
      <alignment horizontal="left" vertical="center" wrapText="1"/>
    </xf>
    <xf numFmtId="0" fontId="1" fillId="0" borderId="24" xfId="4" applyFont="1" applyBorder="1" applyAlignment="1">
      <alignment horizontal="center" vertical="center" wrapText="1"/>
    </xf>
    <xf numFmtId="0" fontId="8" fillId="0" borderId="0" xfId="4" applyFont="1" applyAlignment="1">
      <alignment horizontal="center" vertical="center" wrapText="1"/>
    </xf>
    <xf numFmtId="0" fontId="1" fillId="0" borderId="0" xfId="4" applyFont="1" applyAlignment="1">
      <alignment horizontal="center" vertical="center" wrapText="1"/>
    </xf>
    <xf numFmtId="0" fontId="20" fillId="0" borderId="13" xfId="4" applyFont="1" applyFill="1" applyBorder="1" applyAlignment="1">
      <alignment horizontal="left" vertical="center" wrapText="1"/>
    </xf>
    <xf numFmtId="0" fontId="20" fillId="0" borderId="0" xfId="4" applyFont="1" applyFill="1" applyBorder="1" applyAlignment="1">
      <alignment horizontal="left" vertical="center" wrapText="1"/>
    </xf>
    <xf numFmtId="0" fontId="20" fillId="0" borderId="17" xfId="4" applyFont="1" applyFill="1" applyBorder="1" applyAlignment="1">
      <alignment horizontal="left" vertical="center" wrapText="1"/>
    </xf>
    <xf numFmtId="0" fontId="1" fillId="0" borderId="13" xfId="4" applyFont="1" applyFill="1" applyBorder="1" applyAlignment="1">
      <alignment horizontal="left" vertical="center" wrapText="1"/>
    </xf>
    <xf numFmtId="0" fontId="1" fillId="0" borderId="0" xfId="4" applyFont="1" applyFill="1" applyBorder="1" applyAlignment="1">
      <alignment horizontal="left" vertical="center" wrapText="1"/>
    </xf>
    <xf numFmtId="0" fontId="1" fillId="0" borderId="17" xfId="4" applyFont="1" applyFill="1" applyBorder="1" applyAlignment="1">
      <alignment horizontal="left" vertical="center" wrapText="1"/>
    </xf>
    <xf numFmtId="0" fontId="20" fillId="0" borderId="18" xfId="4" applyFont="1" applyFill="1" applyBorder="1" applyAlignment="1">
      <alignment horizontal="left" vertical="center" wrapText="1"/>
    </xf>
    <xf numFmtId="0" fontId="20" fillId="0" borderId="20" xfId="4" applyFont="1" applyFill="1" applyBorder="1" applyAlignment="1">
      <alignment horizontal="left" vertical="center" wrapText="1"/>
    </xf>
    <xf numFmtId="0" fontId="20" fillId="0" borderId="19" xfId="4" applyFont="1" applyFill="1" applyBorder="1" applyAlignment="1">
      <alignment horizontal="left" vertical="center" wrapText="1"/>
    </xf>
    <xf numFmtId="0" fontId="1" fillId="0" borderId="0" xfId="4" applyFont="1" applyBorder="1" applyAlignment="1">
      <alignment horizontal="center" vertical="center" wrapText="1"/>
    </xf>
    <xf numFmtId="0" fontId="1" fillId="0" borderId="16" xfId="4" applyFont="1" applyFill="1" applyBorder="1" applyAlignment="1">
      <alignment horizontal="center" vertical="center" wrapText="1"/>
    </xf>
    <xf numFmtId="0" fontId="1" fillId="0" borderId="16" xfId="4" applyFont="1" applyBorder="1" applyAlignment="1">
      <alignment horizontal="center" vertical="center" wrapText="1"/>
    </xf>
    <xf numFmtId="0" fontId="1" fillId="0" borderId="11" xfId="0" applyFont="1" applyBorder="1" applyAlignment="1">
      <alignment horizontal="center"/>
    </xf>
    <xf numFmtId="0" fontId="1" fillId="0" borderId="0" xfId="0" applyFont="1" applyAlignment="1">
      <alignment horizontal="center"/>
    </xf>
    <xf numFmtId="0" fontId="1" fillId="0" borderId="4" xfId="2" applyFont="1" applyFill="1" applyBorder="1" applyAlignment="1">
      <alignment horizontal="left" vertical="center" wrapText="1"/>
    </xf>
    <xf numFmtId="10" fontId="8" fillId="0" borderId="4" xfId="2" applyNumberFormat="1" applyFont="1" applyFill="1" applyBorder="1" applyAlignment="1">
      <alignment horizontal="center" vertical="center" wrapText="1"/>
    </xf>
    <xf numFmtId="0" fontId="8" fillId="6" borderId="4" xfId="2" applyFont="1" applyFill="1" applyBorder="1" applyAlignment="1">
      <alignment horizontal="center" vertical="center" wrapText="1"/>
    </xf>
    <xf numFmtId="10" fontId="8" fillId="6" borderId="4" xfId="2" applyNumberFormat="1" applyFont="1" applyFill="1" applyBorder="1" applyAlignment="1">
      <alignment horizontal="center" vertical="center" wrapText="1"/>
    </xf>
    <xf numFmtId="0" fontId="30" fillId="2" borderId="4" xfId="2" applyFont="1" applyFill="1" applyBorder="1" applyAlignment="1">
      <alignment horizontal="left" vertical="center" wrapText="1"/>
    </xf>
    <xf numFmtId="0" fontId="8" fillId="2" borderId="4" xfId="2" applyFont="1" applyFill="1" applyBorder="1" applyAlignment="1">
      <alignment horizontal="left" vertical="center" wrapText="1"/>
    </xf>
    <xf numFmtId="10" fontId="8" fillId="2" borderId="4" xfId="2" applyNumberFormat="1" applyFont="1" applyFill="1" applyBorder="1" applyAlignment="1">
      <alignment horizontal="center" vertical="center" wrapText="1"/>
    </xf>
    <xf numFmtId="0" fontId="1" fillId="2" borderId="4" xfId="0" applyFont="1" applyFill="1" applyBorder="1" applyAlignment="1">
      <alignment horizontal="left" vertical="center" wrapText="1"/>
    </xf>
    <xf numFmtId="0" fontId="8" fillId="6" borderId="4" xfId="0" applyFont="1" applyFill="1" applyBorder="1" applyAlignment="1">
      <alignment horizontal="center" vertical="center" wrapText="1"/>
    </xf>
    <xf numFmtId="0" fontId="30" fillId="2" borderId="4" xfId="2" applyFont="1" applyFill="1" applyBorder="1" applyAlignment="1">
      <alignment horizontal="center" vertical="center" wrapText="1"/>
    </xf>
    <xf numFmtId="0" fontId="27" fillId="2" borderId="4" xfId="2" applyFont="1" applyFill="1" applyBorder="1" applyAlignment="1">
      <alignment horizontal="left" vertical="center" wrapText="1"/>
    </xf>
    <xf numFmtId="0" fontId="8" fillId="2" borderId="1" xfId="2" applyFont="1" applyFill="1" applyBorder="1" applyAlignment="1">
      <alignment horizontal="center" vertical="center" wrapText="1"/>
    </xf>
    <xf numFmtId="0" fontId="8" fillId="2" borderId="2" xfId="2" applyFont="1" applyFill="1" applyBorder="1" applyAlignment="1">
      <alignment horizontal="center" vertical="center" wrapText="1"/>
    </xf>
    <xf numFmtId="0" fontId="8" fillId="2" borderId="3" xfId="2" applyFont="1" applyFill="1" applyBorder="1" applyAlignment="1">
      <alignment horizontal="center" vertical="center" wrapText="1"/>
    </xf>
    <xf numFmtId="0" fontId="8" fillId="2" borderId="4" xfId="2" applyFont="1" applyFill="1" applyBorder="1" applyAlignment="1">
      <alignment horizontal="center" vertical="center" wrapText="1"/>
    </xf>
    <xf numFmtId="0" fontId="31" fillId="2" borderId="4" xfId="2" applyFont="1" applyFill="1" applyBorder="1" applyAlignment="1">
      <alignment horizontal="center" vertical="center" wrapText="1"/>
    </xf>
    <xf numFmtId="0" fontId="8" fillId="6" borderId="4" xfId="2" applyFont="1" applyFill="1" applyBorder="1" applyAlignment="1">
      <alignment horizontal="left" vertical="center" wrapText="1"/>
    </xf>
    <xf numFmtId="0" fontId="27" fillId="0" borderId="4" xfId="2" applyFont="1" applyFill="1" applyBorder="1" applyAlignment="1">
      <alignment horizontal="left" vertical="center" wrapText="1"/>
    </xf>
    <xf numFmtId="0" fontId="1" fillId="2" borderId="4" xfId="2" applyFont="1" applyFill="1" applyBorder="1" applyAlignment="1">
      <alignment horizontal="left" vertical="center" wrapText="1"/>
    </xf>
    <xf numFmtId="0" fontId="31" fillId="2" borderId="4" xfId="2" applyFont="1" applyFill="1" applyBorder="1" applyAlignment="1">
      <alignment horizontal="left" vertical="center" wrapText="1"/>
    </xf>
    <xf numFmtId="0" fontId="27" fillId="2" borderId="4" xfId="2" applyFont="1" applyFill="1" applyBorder="1" applyAlignment="1">
      <alignment horizontal="center" vertical="center" wrapText="1"/>
    </xf>
    <xf numFmtId="0" fontId="8" fillId="2" borderId="4" xfId="2" applyFont="1" applyFill="1" applyBorder="1" applyAlignment="1">
      <alignment horizontal="center" wrapText="1"/>
    </xf>
    <xf numFmtId="0" fontId="24" fillId="6" borderId="1" xfId="2" applyFont="1" applyFill="1" applyBorder="1" applyAlignment="1">
      <alignment horizontal="center" vertical="center" wrapText="1"/>
    </xf>
    <xf numFmtId="0" fontId="24" fillId="6" borderId="3" xfId="2" applyFont="1" applyFill="1" applyBorder="1" applyAlignment="1">
      <alignment horizontal="center" vertical="center" wrapText="1"/>
    </xf>
    <xf numFmtId="0" fontId="35" fillId="0" borderId="4" xfId="0" applyFont="1" applyBorder="1" applyAlignment="1">
      <alignment horizontal="left" vertical="center" wrapText="1"/>
    </xf>
    <xf numFmtId="0" fontId="32" fillId="2" borderId="4" xfId="2" applyFont="1" applyFill="1" applyBorder="1" applyAlignment="1">
      <alignment horizontal="left" vertical="center" wrapText="1"/>
    </xf>
    <xf numFmtId="0" fontId="1" fillId="2" borderId="4" xfId="2" applyFont="1" applyFill="1" applyBorder="1" applyAlignment="1">
      <alignment horizontal="center" vertical="center" wrapText="1"/>
    </xf>
    <xf numFmtId="0" fontId="1" fillId="6" borderId="4" xfId="2" applyFont="1" applyFill="1" applyBorder="1" applyAlignment="1">
      <alignment horizontal="center" vertical="center" wrapText="1"/>
    </xf>
    <xf numFmtId="0" fontId="7" fillId="2" borderId="4" xfId="2" applyFont="1" applyFill="1" applyBorder="1" applyAlignment="1">
      <alignment horizontal="left" vertical="center" wrapText="1"/>
    </xf>
    <xf numFmtId="0" fontId="9" fillId="2" borderId="4" xfId="2" applyFont="1" applyFill="1" applyBorder="1" applyAlignment="1">
      <alignment horizontal="left" vertical="center" wrapText="1"/>
    </xf>
    <xf numFmtId="14" fontId="1" fillId="2" borderId="4" xfId="2" applyNumberFormat="1" applyFont="1" applyFill="1" applyBorder="1" applyAlignment="1">
      <alignment horizontal="center" vertical="center" wrapText="1"/>
    </xf>
    <xf numFmtId="0" fontId="7" fillId="2" borderId="4" xfId="2" applyFont="1" applyFill="1" applyBorder="1" applyAlignment="1">
      <alignment horizontal="center" vertical="center" wrapText="1"/>
    </xf>
    <xf numFmtId="0" fontId="24" fillId="6" borderId="4" xfId="2" applyFont="1" applyFill="1" applyBorder="1" applyAlignment="1">
      <alignment vertical="center" wrapText="1"/>
    </xf>
    <xf numFmtId="0" fontId="24" fillId="6" borderId="4" xfId="2" applyFont="1" applyFill="1" applyBorder="1" applyAlignment="1">
      <alignment horizontal="center" vertical="center" wrapText="1"/>
    </xf>
    <xf numFmtId="0" fontId="8" fillId="0" borderId="4" xfId="2" applyFont="1" applyFill="1" applyBorder="1" applyAlignment="1">
      <alignment horizontal="left" vertical="center" wrapText="1"/>
    </xf>
    <xf numFmtId="165" fontId="8" fillId="3" borderId="4" xfId="2" applyNumberFormat="1" applyFont="1" applyFill="1" applyBorder="1" applyAlignment="1">
      <alignment horizontal="center" vertical="center" wrapText="1"/>
    </xf>
    <xf numFmtId="0" fontId="16" fillId="6" borderId="4" xfId="2" applyFont="1" applyFill="1" applyBorder="1" applyAlignment="1">
      <alignment horizontal="center" vertical="center" wrapText="1"/>
    </xf>
    <xf numFmtId="0" fontId="24" fillId="2" borderId="4" xfId="2" applyFont="1" applyFill="1" applyBorder="1" applyAlignment="1">
      <alignment horizontal="left" vertical="center" wrapText="1"/>
    </xf>
    <xf numFmtId="0" fontId="5" fillId="3" borderId="4" xfId="2" applyFont="1" applyFill="1" applyBorder="1" applyAlignment="1">
      <alignment horizontal="center" vertical="center" wrapText="1"/>
    </xf>
    <xf numFmtId="0" fontId="16" fillId="2" borderId="4" xfId="2" applyFont="1" applyFill="1" applyBorder="1" applyAlignment="1">
      <alignment horizontal="center" wrapText="1"/>
    </xf>
    <xf numFmtId="0" fontId="31" fillId="0" borderId="1" xfId="2" applyFont="1" applyFill="1" applyBorder="1" applyAlignment="1">
      <alignment horizontal="center" vertical="center" wrapText="1"/>
    </xf>
    <xf numFmtId="0" fontId="31" fillId="0" borderId="2" xfId="2" applyFont="1" applyFill="1" applyBorder="1" applyAlignment="1">
      <alignment horizontal="center" vertical="center" wrapText="1"/>
    </xf>
    <xf numFmtId="0" fontId="31" fillId="0" borderId="3" xfId="2" applyFont="1" applyFill="1" applyBorder="1" applyAlignment="1">
      <alignment horizontal="center" vertical="center" wrapText="1"/>
    </xf>
    <xf numFmtId="0" fontId="24" fillId="0" borderId="4" xfId="2" applyFont="1" applyBorder="1" applyAlignment="1">
      <alignment horizontal="left" vertical="center" wrapText="1"/>
    </xf>
    <xf numFmtId="14" fontId="16" fillId="6" borderId="4" xfId="2" applyNumberFormat="1" applyFont="1" applyFill="1" applyBorder="1" applyAlignment="1">
      <alignment horizontal="center" vertical="center" wrapText="1"/>
    </xf>
    <xf numFmtId="0" fontId="40" fillId="0" borderId="1" xfId="0" applyFont="1" applyBorder="1" applyAlignment="1">
      <alignment horizontal="center" vertical="center" wrapText="1"/>
    </xf>
    <xf numFmtId="0" fontId="40" fillId="0" borderId="3" xfId="0" applyFont="1" applyBorder="1" applyAlignment="1">
      <alignment horizontal="center" vertical="center" wrapText="1"/>
    </xf>
    <xf numFmtId="165" fontId="10" fillId="3" borderId="4" xfId="2" applyNumberFormat="1" applyFont="1" applyFill="1" applyBorder="1" applyAlignment="1">
      <alignment horizontal="center" vertical="center" wrapText="1"/>
    </xf>
    <xf numFmtId="0" fontId="16" fillId="0" borderId="1" xfId="2" applyFont="1" applyBorder="1" applyAlignment="1">
      <alignment horizontal="center" vertical="center" wrapText="1"/>
    </xf>
    <xf numFmtId="0" fontId="16" fillId="0" borderId="3" xfId="2" applyFont="1" applyBorder="1" applyAlignment="1">
      <alignment horizontal="center" vertical="center" wrapText="1"/>
    </xf>
    <xf numFmtId="0" fontId="16" fillId="6" borderId="1" xfId="2" applyFont="1" applyFill="1" applyBorder="1" applyAlignment="1">
      <alignment horizontal="center" wrapText="1"/>
    </xf>
    <xf numFmtId="0" fontId="16" fillId="6" borderId="3" xfId="2" applyFont="1" applyFill="1" applyBorder="1" applyAlignment="1">
      <alignment horizontal="center" wrapText="1"/>
    </xf>
    <xf numFmtId="0" fontId="16" fillId="2" borderId="1" xfId="2" applyFont="1" applyFill="1" applyBorder="1" applyAlignment="1">
      <alignment horizontal="center" vertical="center" wrapText="1"/>
    </xf>
    <xf numFmtId="0" fontId="16" fillId="2" borderId="3" xfId="2" applyFont="1" applyFill="1" applyBorder="1" applyAlignment="1">
      <alignment horizontal="center" vertical="center" wrapText="1"/>
    </xf>
    <xf numFmtId="0" fontId="22" fillId="2" borderId="1" xfId="2" applyFont="1" applyFill="1" applyBorder="1" applyAlignment="1">
      <alignment horizontal="center" vertical="center" wrapText="1"/>
    </xf>
    <xf numFmtId="0" fontId="22" fillId="2" borderId="3" xfId="2" applyFont="1" applyFill="1" applyBorder="1" applyAlignment="1">
      <alignment horizontal="center" vertical="center" wrapText="1"/>
    </xf>
    <xf numFmtId="0" fontId="1" fillId="6" borderId="1" xfId="2" applyFont="1" applyFill="1" applyBorder="1" applyAlignment="1">
      <alignment horizontal="center" wrapText="1"/>
    </xf>
    <xf numFmtId="0" fontId="1" fillId="6" borderId="2" xfId="2" applyFont="1" applyFill="1" applyBorder="1" applyAlignment="1">
      <alignment horizontal="center" wrapText="1"/>
    </xf>
    <xf numFmtId="0" fontId="1" fillId="6" borderId="3" xfId="2" applyFont="1" applyFill="1" applyBorder="1" applyAlignment="1">
      <alignment horizontal="center" wrapText="1"/>
    </xf>
    <xf numFmtId="0" fontId="1" fillId="2" borderId="1" xfId="2" applyFont="1" applyFill="1" applyBorder="1" applyAlignment="1">
      <alignment horizontal="center" vertical="center" wrapText="1"/>
    </xf>
    <xf numFmtId="0" fontId="1" fillId="2" borderId="2" xfId="2" applyFont="1" applyFill="1" applyBorder="1" applyAlignment="1">
      <alignment horizontal="center" vertical="center" wrapText="1"/>
    </xf>
    <xf numFmtId="0" fontId="1" fillId="2" borderId="3" xfId="2" applyFont="1" applyFill="1" applyBorder="1" applyAlignment="1">
      <alignment horizontal="center" vertical="center" wrapText="1"/>
    </xf>
    <xf numFmtId="0" fontId="16" fillId="2" borderId="1" xfId="2" applyFont="1" applyFill="1" applyBorder="1" applyAlignment="1">
      <alignment horizontal="center" wrapText="1"/>
    </xf>
    <xf numFmtId="0" fontId="16" fillId="2" borderId="3" xfId="2" applyFont="1" applyFill="1" applyBorder="1" applyAlignment="1">
      <alignment horizontal="center" wrapText="1"/>
    </xf>
    <xf numFmtId="0" fontId="16" fillId="6" borderId="1" xfId="2" applyFont="1" applyFill="1" applyBorder="1" applyAlignment="1">
      <alignment horizontal="center" vertical="center" wrapText="1"/>
    </xf>
    <xf numFmtId="0" fontId="16" fillId="6" borderId="3" xfId="2" applyFont="1" applyFill="1" applyBorder="1" applyAlignment="1">
      <alignment horizontal="center" vertical="center" wrapText="1"/>
    </xf>
    <xf numFmtId="0" fontId="30" fillId="2" borderId="1" xfId="2" applyFont="1" applyFill="1" applyBorder="1" applyAlignment="1">
      <alignment horizontal="center" wrapText="1"/>
    </xf>
    <xf numFmtId="0" fontId="30" fillId="2" borderId="2" xfId="2" applyFont="1" applyFill="1" applyBorder="1" applyAlignment="1">
      <alignment horizontal="center" wrapText="1"/>
    </xf>
    <xf numFmtId="0" fontId="30" fillId="2" borderId="3" xfId="2" applyFont="1" applyFill="1" applyBorder="1" applyAlignment="1">
      <alignment horizontal="center" wrapText="1"/>
    </xf>
    <xf numFmtId="0" fontId="30" fillId="0" borderId="1" xfId="2" applyFont="1" applyFill="1" applyBorder="1" applyAlignment="1">
      <alignment horizontal="left" vertical="center" wrapText="1"/>
    </xf>
    <xf numFmtId="0" fontId="30" fillId="0" borderId="2" xfId="2" applyFont="1" applyFill="1" applyBorder="1" applyAlignment="1">
      <alignment horizontal="left" vertical="center" wrapText="1"/>
    </xf>
    <xf numFmtId="0" fontId="30" fillId="0" borderId="3" xfId="2" applyFont="1" applyFill="1" applyBorder="1" applyAlignment="1">
      <alignment horizontal="left" vertical="center" wrapText="1"/>
    </xf>
    <xf numFmtId="0" fontId="16" fillId="0" borderId="1" xfId="2" applyFont="1" applyFill="1" applyBorder="1" applyAlignment="1">
      <alignment horizontal="center" vertical="center" wrapText="1"/>
    </xf>
    <xf numFmtId="0" fontId="16" fillId="0" borderId="3" xfId="2" applyFont="1" applyFill="1" applyBorder="1" applyAlignment="1">
      <alignment horizontal="center" vertical="center" wrapText="1"/>
    </xf>
    <xf numFmtId="0" fontId="8" fillId="6" borderId="1" xfId="2" applyFont="1" applyFill="1" applyBorder="1" applyAlignment="1">
      <alignment horizontal="left" vertical="center" wrapText="1"/>
    </xf>
    <xf numFmtId="0" fontId="8" fillId="6" borderId="2" xfId="2" applyFont="1" applyFill="1" applyBorder="1" applyAlignment="1">
      <alignment horizontal="left" vertical="center" wrapText="1"/>
    </xf>
    <xf numFmtId="0" fontId="8" fillId="6" borderId="3" xfId="2" applyFont="1" applyFill="1" applyBorder="1" applyAlignment="1">
      <alignment horizontal="left" vertical="center" wrapText="1"/>
    </xf>
    <xf numFmtId="10" fontId="24" fillId="2" borderId="1" xfId="2" applyNumberFormat="1" applyFont="1" applyFill="1" applyBorder="1" applyAlignment="1">
      <alignment horizontal="center" vertical="center" wrapText="1"/>
    </xf>
    <xf numFmtId="10" fontId="24" fillId="2" borderId="3" xfId="2" applyNumberFormat="1" applyFont="1" applyFill="1" applyBorder="1" applyAlignment="1">
      <alignment horizontal="center" vertical="center" wrapText="1"/>
    </xf>
    <xf numFmtId="0" fontId="24" fillId="2" borderId="26" xfId="2" applyFont="1" applyFill="1" applyBorder="1" applyAlignment="1">
      <alignment horizontal="center" vertical="center" wrapText="1"/>
    </xf>
    <xf numFmtId="0" fontId="24" fillId="2" borderId="12" xfId="2" applyFont="1" applyFill="1" applyBorder="1" applyAlignment="1">
      <alignment horizontal="center" vertical="center" wrapText="1"/>
    </xf>
    <xf numFmtId="0" fontId="24" fillId="2" borderId="25" xfId="2" applyFont="1" applyFill="1" applyBorder="1" applyAlignment="1">
      <alignment horizontal="center" vertical="center" wrapText="1"/>
    </xf>
    <xf numFmtId="0" fontId="24" fillId="2" borderId="1" xfId="2" applyFont="1" applyFill="1" applyBorder="1" applyAlignment="1">
      <alignment horizontal="center" vertical="center" wrapText="1"/>
    </xf>
    <xf numFmtId="0" fontId="24" fillId="2" borderId="3" xfId="2" applyFont="1" applyFill="1" applyBorder="1" applyAlignment="1">
      <alignment horizontal="center" vertical="center" wrapText="1"/>
    </xf>
    <xf numFmtId="0" fontId="8" fillId="2" borderId="25" xfId="2" applyFont="1" applyFill="1" applyBorder="1" applyAlignment="1">
      <alignment horizontal="left" vertical="center" wrapText="1"/>
    </xf>
    <xf numFmtId="0" fontId="16" fillId="2" borderId="2" xfId="2" applyFont="1" applyFill="1" applyBorder="1" applyAlignment="1">
      <alignment horizontal="center" vertical="center" wrapText="1"/>
    </xf>
    <xf numFmtId="0" fontId="24" fillId="6" borderId="7" xfId="2" applyFont="1" applyFill="1" applyBorder="1" applyAlignment="1">
      <alignment horizontal="center" vertical="center" wrapText="1"/>
    </xf>
    <xf numFmtId="0" fontId="24" fillId="6" borderId="8" xfId="2" applyFont="1" applyFill="1" applyBorder="1" applyAlignment="1">
      <alignment horizontal="center" vertical="center" wrapText="1"/>
    </xf>
    <xf numFmtId="0" fontId="24" fillId="6" borderId="11" xfId="2" applyFont="1" applyFill="1" applyBorder="1" applyAlignment="1">
      <alignment horizontal="center" vertical="center" wrapText="1"/>
    </xf>
    <xf numFmtId="0" fontId="24" fillId="6" borderId="21" xfId="2" applyFont="1" applyFill="1" applyBorder="1" applyAlignment="1">
      <alignment horizontal="center" vertical="center" wrapText="1"/>
    </xf>
    <xf numFmtId="0" fontId="24" fillId="6" borderId="10" xfId="2" applyFont="1" applyFill="1" applyBorder="1" applyAlignment="1">
      <alignment horizontal="center" vertical="center" wrapText="1"/>
    </xf>
    <xf numFmtId="0" fontId="24" fillId="6" borderId="9" xfId="2" applyFont="1" applyFill="1" applyBorder="1" applyAlignment="1">
      <alignment horizontal="center" vertical="center" wrapText="1"/>
    </xf>
    <xf numFmtId="0" fontId="39" fillId="0" borderId="7" xfId="2" applyFont="1" applyBorder="1" applyAlignment="1">
      <alignment horizontal="center" vertical="center" wrapText="1"/>
    </xf>
    <xf numFmtId="0" fontId="39" fillId="0" borderId="8" xfId="2" applyFont="1" applyBorder="1" applyAlignment="1">
      <alignment horizontal="center" vertical="center" wrapText="1"/>
    </xf>
    <xf numFmtId="0" fontId="39" fillId="0" borderId="11" xfId="2" applyFont="1" applyBorder="1" applyAlignment="1">
      <alignment horizontal="center" vertical="center" wrapText="1"/>
    </xf>
    <xf numFmtId="0" fontId="39" fillId="0" borderId="21" xfId="2" applyFont="1" applyBorder="1" applyAlignment="1">
      <alignment horizontal="center" vertical="center" wrapText="1"/>
    </xf>
    <xf numFmtId="0" fontId="39" fillId="0" borderId="10" xfId="2" applyFont="1" applyBorder="1" applyAlignment="1">
      <alignment horizontal="center" vertical="center" wrapText="1"/>
    </xf>
    <xf numFmtId="0" fontId="39" fillId="0" borderId="9" xfId="2" applyFont="1" applyBorder="1" applyAlignment="1">
      <alignment horizontal="center" vertical="center" wrapText="1"/>
    </xf>
    <xf numFmtId="0" fontId="16" fillId="2" borderId="7" xfId="2" applyFont="1" applyFill="1" applyBorder="1" applyAlignment="1">
      <alignment horizontal="center" vertical="center" wrapText="1"/>
    </xf>
    <xf numFmtId="0" fontId="16" fillId="2" borderId="8" xfId="2" applyFont="1" applyFill="1" applyBorder="1" applyAlignment="1">
      <alignment horizontal="center" vertical="center" wrapText="1"/>
    </xf>
    <xf numFmtId="0" fontId="16" fillId="2" borderId="10" xfId="2" applyFont="1" applyFill="1" applyBorder="1" applyAlignment="1">
      <alignment horizontal="center" vertical="center" wrapText="1"/>
    </xf>
    <xf numFmtId="0" fontId="16" fillId="2" borderId="9" xfId="2" applyFont="1" applyFill="1" applyBorder="1" applyAlignment="1">
      <alignment horizontal="center" vertical="center" wrapText="1"/>
    </xf>
    <xf numFmtId="0" fontId="5" fillId="3" borderId="7" xfId="2" applyFont="1" applyFill="1" applyBorder="1" applyAlignment="1">
      <alignment horizontal="center" vertical="center" wrapText="1"/>
    </xf>
    <xf numFmtId="0" fontId="5" fillId="3" borderId="6" xfId="2" applyFont="1" applyFill="1" applyBorder="1" applyAlignment="1">
      <alignment horizontal="center" vertical="center" wrapText="1"/>
    </xf>
    <xf numFmtId="0" fontId="5" fillId="3" borderId="8" xfId="2" applyFont="1" applyFill="1" applyBorder="1" applyAlignment="1">
      <alignment horizontal="center" vertical="center" wrapText="1"/>
    </xf>
    <xf numFmtId="0" fontId="30" fillId="2" borderId="1" xfId="2" applyFont="1" applyFill="1" applyBorder="1" applyAlignment="1">
      <alignment horizontal="left" vertical="center" wrapText="1"/>
    </xf>
    <xf numFmtId="0" fontId="30" fillId="2" borderId="2" xfId="2" applyFont="1" applyFill="1" applyBorder="1" applyAlignment="1">
      <alignment horizontal="left" vertical="center" wrapText="1"/>
    </xf>
    <xf numFmtId="0" fontId="30" fillId="2" borderId="3" xfId="2" applyFont="1" applyFill="1" applyBorder="1" applyAlignment="1">
      <alignment horizontal="left" vertical="center" wrapText="1"/>
    </xf>
    <xf numFmtId="0" fontId="8" fillId="0" borderId="4" xfId="2" applyFont="1" applyFill="1" applyBorder="1" applyAlignment="1">
      <alignment horizontal="center" vertical="center" wrapText="1"/>
    </xf>
    <xf numFmtId="0" fontId="8" fillId="2" borderId="1" xfId="2" applyFont="1" applyFill="1" applyBorder="1" applyAlignment="1">
      <alignment horizontal="left" vertical="center" wrapText="1"/>
    </xf>
    <xf numFmtId="0" fontId="8" fillId="2" borderId="2" xfId="2" applyFont="1" applyFill="1" applyBorder="1" applyAlignment="1">
      <alignment horizontal="left" vertical="center" wrapText="1"/>
    </xf>
    <xf numFmtId="0" fontId="8" fillId="2" borderId="3" xfId="2" applyFont="1" applyFill="1" applyBorder="1" applyAlignment="1">
      <alignment horizontal="left" vertical="center" wrapText="1"/>
    </xf>
    <xf numFmtId="14" fontId="1" fillId="2" borderId="1" xfId="2" applyNumberFormat="1" applyFont="1" applyFill="1" applyBorder="1" applyAlignment="1">
      <alignment horizontal="center" vertical="center" wrapText="1"/>
    </xf>
    <xf numFmtId="0" fontId="7" fillId="2" borderId="1" xfId="2" applyFont="1" applyFill="1" applyBorder="1" applyAlignment="1">
      <alignment horizontal="center" vertical="center" wrapText="1"/>
    </xf>
    <xf numFmtId="0" fontId="7" fillId="2" borderId="3" xfId="2" applyFont="1" applyFill="1" applyBorder="1" applyAlignment="1">
      <alignment horizontal="center" vertical="center" wrapText="1"/>
    </xf>
    <xf numFmtId="0" fontId="8" fillId="0" borderId="1" xfId="2" applyFont="1" applyFill="1" applyBorder="1" applyAlignment="1">
      <alignment horizontal="left" vertical="center" wrapText="1"/>
    </xf>
    <xf numFmtId="0" fontId="8" fillId="0" borderId="2" xfId="2" applyFont="1" applyFill="1" applyBorder="1" applyAlignment="1">
      <alignment horizontal="left" vertical="center" wrapText="1"/>
    </xf>
    <xf numFmtId="0" fontId="8" fillId="0" borderId="3" xfId="2" applyFont="1" applyFill="1" applyBorder="1" applyAlignment="1">
      <alignment horizontal="left" vertical="center" wrapText="1"/>
    </xf>
    <xf numFmtId="165" fontId="8" fillId="3" borderId="1" xfId="2" applyNumberFormat="1" applyFont="1" applyFill="1" applyBorder="1" applyAlignment="1">
      <alignment horizontal="center" vertical="center" wrapText="1"/>
    </xf>
    <xf numFmtId="165" fontId="8" fillId="3" borderId="3" xfId="2" applyNumberFormat="1" applyFont="1" applyFill="1" applyBorder="1" applyAlignment="1">
      <alignment horizontal="center" vertical="center" wrapText="1"/>
    </xf>
    <xf numFmtId="0" fontId="8" fillId="6" borderId="1" xfId="2" applyFont="1" applyFill="1" applyBorder="1" applyAlignment="1">
      <alignment horizontal="center" vertical="center" wrapText="1"/>
    </xf>
    <xf numFmtId="0" fontId="8" fillId="6" borderId="2" xfId="2" applyFont="1" applyFill="1" applyBorder="1" applyAlignment="1">
      <alignment horizontal="center" vertical="center" wrapText="1"/>
    </xf>
    <xf numFmtId="0" fontId="7" fillId="0" borderId="1" xfId="2" applyFont="1" applyFill="1" applyBorder="1" applyAlignment="1">
      <alignment horizontal="left" vertical="center" wrapText="1"/>
    </xf>
    <xf numFmtId="0" fontId="7" fillId="0" borderId="2" xfId="2" applyFont="1" applyFill="1" applyBorder="1" applyAlignment="1">
      <alignment horizontal="left" vertical="center" wrapText="1"/>
    </xf>
    <xf numFmtId="0" fontId="7" fillId="0" borderId="3" xfId="2" applyFont="1" applyFill="1" applyBorder="1" applyAlignment="1">
      <alignment horizontal="left" vertical="center" wrapText="1"/>
    </xf>
    <xf numFmtId="0" fontId="1" fillId="6" borderId="2" xfId="2" applyFont="1" applyFill="1" applyBorder="1" applyAlignment="1">
      <alignment horizontal="left" vertical="center" wrapText="1"/>
    </xf>
    <xf numFmtId="0" fontId="1" fillId="6" borderId="3" xfId="2" applyFont="1" applyFill="1" applyBorder="1" applyAlignment="1">
      <alignment horizontal="left" vertical="center" wrapText="1"/>
    </xf>
    <xf numFmtId="0" fontId="8" fillId="6" borderId="3" xfId="2" applyFont="1" applyFill="1" applyBorder="1" applyAlignment="1">
      <alignment horizontal="center" vertical="center" wrapText="1"/>
    </xf>
    <xf numFmtId="0" fontId="32" fillId="2" borderId="7" xfId="2" applyFont="1" applyFill="1" applyBorder="1" applyAlignment="1">
      <alignment horizontal="left" vertical="center" wrapText="1"/>
    </xf>
    <xf numFmtId="0" fontId="32" fillId="2" borderId="6" xfId="2" applyFont="1" applyFill="1" applyBorder="1" applyAlignment="1">
      <alignment horizontal="left" vertical="center" wrapText="1"/>
    </xf>
    <xf numFmtId="0" fontId="32" fillId="2" borderId="8" xfId="2" applyFont="1" applyFill="1" applyBorder="1" applyAlignment="1">
      <alignment horizontal="left" vertical="center" wrapText="1"/>
    </xf>
    <xf numFmtId="0" fontId="8" fillId="6" borderId="10" xfId="2" applyFont="1" applyFill="1" applyBorder="1" applyAlignment="1">
      <alignment horizontal="left" vertical="center" wrapText="1"/>
    </xf>
    <xf numFmtId="0" fontId="8" fillId="6" borderId="5" xfId="2" applyFont="1" applyFill="1" applyBorder="1" applyAlignment="1">
      <alignment horizontal="left" vertical="center" wrapText="1"/>
    </xf>
    <xf numFmtId="0" fontId="8" fillId="6" borderId="9" xfId="2" applyFont="1" applyFill="1" applyBorder="1" applyAlignment="1">
      <alignment horizontal="left" vertical="center" wrapText="1"/>
    </xf>
    <xf numFmtId="0" fontId="30" fillId="2" borderId="7" xfId="2" applyFont="1" applyFill="1" applyBorder="1" applyAlignment="1">
      <alignment horizontal="left" vertical="center" wrapText="1"/>
    </xf>
    <xf numFmtId="0" fontId="30" fillId="2" borderId="6" xfId="2" applyFont="1" applyFill="1" applyBorder="1" applyAlignment="1">
      <alignment horizontal="left" vertical="center" wrapText="1"/>
    </xf>
    <xf numFmtId="0" fontId="30" fillId="2" borderId="8" xfId="2" applyFont="1" applyFill="1" applyBorder="1" applyAlignment="1">
      <alignment horizontal="left" vertical="center" wrapText="1"/>
    </xf>
    <xf numFmtId="0" fontId="8" fillId="6" borderId="25" xfId="2" applyFont="1" applyFill="1" applyBorder="1" applyAlignment="1">
      <alignment horizontal="center" vertical="center" wrapText="1"/>
    </xf>
    <xf numFmtId="0" fontId="1" fillId="2" borderId="1" xfId="2" applyFont="1" applyFill="1" applyBorder="1" applyAlignment="1">
      <alignment horizontal="left" vertical="center" wrapText="1"/>
    </xf>
    <xf numFmtId="0" fontId="1" fillId="2" borderId="2" xfId="2" applyFont="1" applyFill="1" applyBorder="1" applyAlignment="1">
      <alignment horizontal="left" vertical="center" wrapText="1"/>
    </xf>
    <xf numFmtId="0" fontId="1" fillId="2" borderId="3" xfId="2" applyFont="1" applyFill="1" applyBorder="1" applyAlignment="1">
      <alignment horizontal="left" vertical="center" wrapText="1"/>
    </xf>
    <xf numFmtId="0" fontId="1" fillId="0" borderId="1" xfId="2" applyFont="1" applyFill="1" applyBorder="1" applyAlignment="1">
      <alignment horizontal="left" vertical="center" wrapText="1"/>
    </xf>
    <xf numFmtId="0" fontId="1" fillId="0" borderId="2" xfId="2" applyFont="1" applyFill="1" applyBorder="1" applyAlignment="1">
      <alignment horizontal="left" vertical="center" wrapText="1"/>
    </xf>
    <xf numFmtId="0" fontId="1" fillId="0" borderId="3" xfId="2" applyFont="1" applyFill="1" applyBorder="1" applyAlignment="1">
      <alignment horizontal="left" vertical="center" wrapText="1"/>
    </xf>
    <xf numFmtId="0" fontId="8" fillId="6" borderId="1" xfId="2" applyFont="1" applyFill="1" applyBorder="1" applyAlignment="1">
      <alignment horizontal="center" wrapText="1"/>
    </xf>
    <xf numFmtId="0" fontId="8" fillId="6" borderId="2" xfId="2" applyFont="1" applyFill="1" applyBorder="1" applyAlignment="1">
      <alignment horizontal="center" wrapText="1"/>
    </xf>
    <xf numFmtId="0" fontId="8" fillId="6" borderId="3" xfId="2" applyFont="1" applyFill="1" applyBorder="1" applyAlignment="1">
      <alignment horizontal="center" wrapText="1"/>
    </xf>
    <xf numFmtId="0" fontId="8" fillId="2" borderId="1" xfId="2" applyFont="1" applyFill="1" applyBorder="1" applyAlignment="1">
      <alignment horizontal="center" wrapText="1"/>
    </xf>
    <xf numFmtId="0" fontId="8" fillId="2" borderId="2" xfId="2" applyFont="1" applyFill="1" applyBorder="1" applyAlignment="1">
      <alignment horizontal="center" wrapText="1"/>
    </xf>
    <xf numFmtId="0" fontId="8" fillId="2" borderId="3" xfId="2" applyFont="1" applyFill="1" applyBorder="1" applyAlignment="1">
      <alignment horizontal="center" wrapText="1"/>
    </xf>
    <xf numFmtId="0" fontId="31" fillId="2" borderId="1" xfId="2" applyFont="1" applyFill="1" applyBorder="1" applyAlignment="1">
      <alignment horizontal="left" vertical="center" wrapText="1"/>
    </xf>
    <xf numFmtId="0" fontId="1" fillId="6" borderId="4" xfId="2" applyFont="1" applyFill="1" applyBorder="1" applyAlignment="1">
      <alignment horizontal="left" vertical="center" wrapText="1"/>
    </xf>
    <xf numFmtId="10" fontId="8" fillId="6" borderId="1" xfId="2" applyNumberFormat="1" applyFont="1" applyFill="1" applyBorder="1" applyAlignment="1">
      <alignment horizontal="center" vertical="center" wrapText="1"/>
    </xf>
    <xf numFmtId="10" fontId="8" fillId="6" borderId="3" xfId="2" applyNumberFormat="1" applyFont="1" applyFill="1" applyBorder="1" applyAlignment="1">
      <alignment horizontal="center" vertical="center" wrapText="1"/>
    </xf>
    <xf numFmtId="10" fontId="8" fillId="2" borderId="1" xfId="2" applyNumberFormat="1" applyFont="1" applyFill="1" applyBorder="1" applyAlignment="1">
      <alignment horizontal="center" vertical="center" wrapText="1"/>
    </xf>
    <xf numFmtId="10" fontId="8" fillId="2" borderId="3" xfId="2" applyNumberFormat="1" applyFont="1" applyFill="1" applyBorder="1" applyAlignment="1">
      <alignment horizontal="center" vertical="center" wrapText="1"/>
    </xf>
    <xf numFmtId="0" fontId="8" fillId="6" borderId="1" xfId="0" applyFont="1" applyFill="1" applyBorder="1" applyAlignment="1">
      <alignment horizontal="center" vertical="center" wrapText="1"/>
    </xf>
    <xf numFmtId="0" fontId="8" fillId="6" borderId="2" xfId="0" applyFont="1" applyFill="1" applyBorder="1" applyAlignment="1">
      <alignment horizontal="center" vertical="center" wrapText="1"/>
    </xf>
    <xf numFmtId="0" fontId="8" fillId="6" borderId="3" xfId="0" applyFont="1" applyFill="1" applyBorder="1" applyAlignment="1">
      <alignment horizontal="center" vertical="center" wrapText="1"/>
    </xf>
    <xf numFmtId="0" fontId="1" fillId="2" borderId="1" xfId="0" applyFont="1" applyFill="1" applyBorder="1" applyAlignment="1">
      <alignment horizontal="left" vertical="center" wrapText="1"/>
    </xf>
    <xf numFmtId="0" fontId="1" fillId="2" borderId="2" xfId="0" applyFont="1" applyFill="1" applyBorder="1" applyAlignment="1">
      <alignment horizontal="left" vertical="center" wrapText="1"/>
    </xf>
    <xf numFmtId="0" fontId="1" fillId="2" borderId="3" xfId="0" applyFont="1" applyFill="1" applyBorder="1" applyAlignment="1">
      <alignment horizontal="left" vertical="center" wrapText="1"/>
    </xf>
    <xf numFmtId="0" fontId="8" fillId="2" borderId="1"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16" fillId="0" borderId="1" xfId="0" applyFont="1" applyBorder="1" applyAlignment="1">
      <alignment horizontal="center"/>
    </xf>
    <xf numFmtId="0" fontId="16" fillId="0" borderId="3" xfId="0" applyFont="1" applyBorder="1" applyAlignment="1">
      <alignment horizontal="center"/>
    </xf>
    <xf numFmtId="0" fontId="16" fillId="6" borderId="1" xfId="0" applyFont="1" applyFill="1" applyBorder="1" applyAlignment="1">
      <alignment horizontal="center"/>
    </xf>
    <xf numFmtId="0" fontId="16" fillId="6" borderId="3" xfId="0" applyFont="1" applyFill="1" applyBorder="1" applyAlignment="1">
      <alignment horizontal="center"/>
    </xf>
    <xf numFmtId="0" fontId="35" fillId="0" borderId="2" xfId="0" applyFont="1" applyBorder="1" applyAlignment="1">
      <alignment horizontal="left" vertical="center" wrapText="1"/>
    </xf>
    <xf numFmtId="0" fontId="35" fillId="0" borderId="3" xfId="0" applyFont="1" applyBorder="1" applyAlignment="1">
      <alignment horizontal="left" vertical="center" wrapText="1"/>
    </xf>
    <xf numFmtId="0" fontId="9" fillId="0" borderId="4" xfId="0" applyFont="1" applyBorder="1" applyAlignment="1">
      <alignment horizontal="left" vertical="center"/>
    </xf>
    <xf numFmtId="0" fontId="1" fillId="0" borderId="4" xfId="0" applyFont="1" applyBorder="1" applyAlignment="1">
      <alignment horizontal="center"/>
    </xf>
    <xf numFmtId="0" fontId="1" fillId="0" borderId="4" xfId="0" applyFont="1" applyBorder="1" applyAlignment="1">
      <alignment horizontal="center" vertical="center"/>
    </xf>
    <xf numFmtId="0" fontId="1" fillId="0" borderId="4" xfId="0" applyFont="1" applyBorder="1" applyAlignment="1">
      <alignment horizontal="center" vertical="center" wrapText="1"/>
    </xf>
    <xf numFmtId="0" fontId="1" fillId="0" borderId="6" xfId="0" applyFont="1" applyBorder="1" applyAlignment="1">
      <alignment horizontal="center"/>
    </xf>
    <xf numFmtId="0" fontId="9" fillId="0" borderId="0" xfId="0" applyFont="1" applyAlignment="1">
      <alignment horizontal="left" vertical="center"/>
    </xf>
    <xf numFmtId="0" fontId="8" fillId="6" borderId="4" xfId="0" applyFont="1" applyFill="1" applyBorder="1" applyAlignment="1">
      <alignment horizontal="center" vertical="center"/>
    </xf>
    <xf numFmtId="0" fontId="1" fillId="0" borderId="0" xfId="0" applyFont="1" applyBorder="1" applyAlignment="1">
      <alignment horizontal="center"/>
    </xf>
    <xf numFmtId="0" fontId="7" fillId="0" borderId="0" xfId="0" applyFont="1" applyAlignment="1">
      <alignment horizontal="left" vertical="center"/>
    </xf>
    <xf numFmtId="0" fontId="22" fillId="0" borderId="4" xfId="0" applyFont="1" applyBorder="1" applyAlignment="1">
      <alignment horizontal="left" vertical="center" wrapText="1"/>
    </xf>
    <xf numFmtId="0" fontId="22" fillId="0" borderId="4" xfId="0" applyFont="1" applyFill="1" applyBorder="1" applyAlignment="1">
      <alignment horizontal="left" vertical="center" wrapText="1"/>
    </xf>
    <xf numFmtId="0" fontId="28" fillId="0" borderId="4" xfId="0" applyFont="1" applyBorder="1" applyAlignment="1">
      <alignment vertical="center"/>
    </xf>
    <xf numFmtId="0" fontId="24" fillId="6" borderId="4" xfId="0" applyFont="1" applyFill="1" applyBorder="1" applyAlignment="1">
      <alignment horizontal="center" vertical="center" wrapText="1"/>
    </xf>
    <xf numFmtId="0" fontId="24" fillId="0" borderId="4" xfId="0" applyFont="1" applyFill="1" applyBorder="1" applyAlignment="1">
      <alignment horizontal="center" vertical="center"/>
    </xf>
    <xf numFmtId="169" fontId="11" fillId="10" borderId="4" xfId="1" applyNumberFormat="1" applyFont="1" applyFill="1" applyBorder="1" applyAlignment="1">
      <alignment horizontal="right" vertical="center"/>
    </xf>
    <xf numFmtId="169" fontId="11" fillId="0" borderId="4" xfId="1" applyNumberFormat="1" applyFont="1" applyFill="1" applyBorder="1" applyAlignment="1">
      <alignment horizontal="right" vertical="center"/>
    </xf>
    <xf numFmtId="0" fontId="29" fillId="6" borderId="4" xfId="0" applyFont="1" applyFill="1" applyBorder="1" applyAlignment="1">
      <alignment horizontal="center" vertical="center" wrapText="1"/>
    </xf>
    <xf numFmtId="0" fontId="8" fillId="6" borderId="7" xfId="2" applyFont="1" applyFill="1" applyBorder="1" applyAlignment="1">
      <alignment horizontal="center" vertical="center" wrapText="1"/>
    </xf>
    <xf numFmtId="0" fontId="8" fillId="6" borderId="6" xfId="2" applyFont="1" applyFill="1" applyBorder="1" applyAlignment="1">
      <alignment horizontal="center" vertical="center" wrapText="1"/>
    </xf>
    <xf numFmtId="0" fontId="8" fillId="6" borderId="8" xfId="2" applyFont="1" applyFill="1" applyBorder="1" applyAlignment="1">
      <alignment horizontal="center" vertical="center" wrapText="1"/>
    </xf>
    <xf numFmtId="0" fontId="38" fillId="0" borderId="1" xfId="2" applyFont="1" applyBorder="1" applyAlignment="1">
      <alignment horizontal="center" vertical="center"/>
    </xf>
    <xf numFmtId="0" fontId="38" fillId="0" borderId="2" xfId="2" applyFont="1" applyBorder="1" applyAlignment="1">
      <alignment horizontal="center" vertical="center"/>
    </xf>
    <xf numFmtId="0" fontId="38" fillId="0" borderId="3" xfId="2" applyFont="1" applyBorder="1" applyAlignment="1">
      <alignment horizontal="center" vertical="center"/>
    </xf>
    <xf numFmtId="0" fontId="22" fillId="0" borderId="4" xfId="0" applyFont="1" applyFill="1" applyBorder="1" applyAlignment="1">
      <alignment horizontal="center" vertical="center" wrapText="1"/>
    </xf>
    <xf numFmtId="0" fontId="22" fillId="6" borderId="4" xfId="0" applyFont="1" applyFill="1" applyBorder="1" applyAlignment="1">
      <alignment horizontal="center" vertical="center"/>
    </xf>
    <xf numFmtId="0" fontId="22" fillId="6" borderId="4" xfId="0" applyFont="1" applyFill="1" applyBorder="1" applyAlignment="1">
      <alignment horizontal="center" vertical="center" wrapText="1"/>
    </xf>
    <xf numFmtId="0" fontId="22" fillId="0" borderId="4" xfId="2" applyFont="1" applyBorder="1" applyAlignment="1">
      <alignment horizontal="left" vertical="center"/>
    </xf>
    <xf numFmtId="0" fontId="7" fillId="0" borderId="4" xfId="0" applyFont="1" applyFill="1" applyBorder="1" applyAlignment="1">
      <alignment horizontal="center" vertical="center"/>
    </xf>
    <xf numFmtId="169" fontId="23" fillId="0" borderId="4" xfId="1" applyNumberFormat="1" applyFont="1" applyFill="1" applyBorder="1" applyAlignment="1">
      <alignment horizontal="right" vertical="center"/>
    </xf>
    <xf numFmtId="169" fontId="23" fillId="10" borderId="4" xfId="1" applyNumberFormat="1" applyFont="1" applyFill="1" applyBorder="1" applyAlignment="1">
      <alignment horizontal="right" vertical="center"/>
    </xf>
    <xf numFmtId="0" fontId="16" fillId="0" borderId="2" xfId="0" applyFont="1" applyBorder="1" applyAlignment="1">
      <alignment horizontal="center"/>
    </xf>
    <xf numFmtId="0" fontId="11" fillId="3" borderId="1" xfId="0" applyFont="1" applyFill="1" applyBorder="1" applyAlignment="1">
      <alignment horizontal="center"/>
    </xf>
    <xf numFmtId="0" fontId="11" fillId="3" borderId="2" xfId="0" applyFont="1" applyFill="1" applyBorder="1" applyAlignment="1">
      <alignment horizontal="center"/>
    </xf>
    <xf numFmtId="0" fontId="11" fillId="3" borderId="3" xfId="0" applyFont="1" applyFill="1" applyBorder="1" applyAlignment="1">
      <alignment horizontal="center"/>
    </xf>
    <xf numFmtId="0" fontId="0" fillId="0" borderId="1" xfId="0" applyBorder="1" applyAlignment="1">
      <alignment horizontal="center"/>
    </xf>
    <xf numFmtId="0" fontId="0" fillId="0" borderId="2" xfId="0" applyBorder="1" applyAlignment="1">
      <alignment horizontal="center"/>
    </xf>
    <xf numFmtId="0" fontId="0" fillId="0" borderId="3" xfId="0" applyBorder="1" applyAlignment="1">
      <alignment horizontal="center"/>
    </xf>
    <xf numFmtId="0" fontId="0" fillId="0" borderId="6" xfId="0" applyBorder="1" applyAlignment="1">
      <alignment horizontal="center"/>
    </xf>
    <xf numFmtId="0" fontId="8" fillId="6" borderId="37" xfId="0" applyFont="1" applyFill="1" applyBorder="1" applyAlignment="1">
      <alignment horizontal="center" wrapText="1"/>
    </xf>
    <xf numFmtId="0" fontId="8" fillId="6" borderId="38" xfId="0" applyFont="1" applyFill="1" applyBorder="1" applyAlignment="1">
      <alignment horizontal="center"/>
    </xf>
    <xf numFmtId="169" fontId="8" fillId="6" borderId="39" xfId="0" applyNumberFormat="1" applyFont="1" applyFill="1" applyBorder="1" applyAlignment="1">
      <alignment horizontal="center"/>
    </xf>
    <xf numFmtId="169" fontId="8" fillId="6" borderId="40" xfId="0" applyNumberFormat="1" applyFont="1" applyFill="1" applyBorder="1" applyAlignment="1">
      <alignment horizontal="center"/>
    </xf>
    <xf numFmtId="169" fontId="8" fillId="6" borderId="41" xfId="0" applyNumberFormat="1" applyFont="1" applyFill="1" applyBorder="1" applyAlignment="1">
      <alignment horizontal="center"/>
    </xf>
    <xf numFmtId="0" fontId="8" fillId="0" borderId="35"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6" xfId="0" applyFont="1" applyBorder="1" applyAlignment="1">
      <alignment horizontal="center" vertical="center" wrapText="1"/>
    </xf>
    <xf numFmtId="0" fontId="1" fillId="0" borderId="35" xfId="0" applyFont="1" applyBorder="1" applyAlignment="1">
      <alignment horizontal="center"/>
    </xf>
    <xf numFmtId="0" fontId="1" fillId="0" borderId="2" xfId="0" applyFont="1" applyBorder="1" applyAlignment="1">
      <alignment horizontal="center"/>
    </xf>
    <xf numFmtId="0" fontId="1" fillId="0" borderId="36" xfId="0" applyFont="1" applyBorder="1" applyAlignment="1">
      <alignment horizontal="center"/>
    </xf>
    <xf numFmtId="0" fontId="8" fillId="6" borderId="30" xfId="0" applyFont="1" applyFill="1" applyBorder="1" applyAlignment="1">
      <alignment horizontal="center" vertical="center" wrapText="1"/>
    </xf>
    <xf numFmtId="0" fontId="8" fillId="6" borderId="31" xfId="0" applyFont="1" applyFill="1" applyBorder="1" applyAlignment="1">
      <alignment horizontal="center" vertical="center"/>
    </xf>
    <xf numFmtId="0" fontId="8" fillId="6" borderId="32" xfId="0" applyFont="1" applyFill="1" applyBorder="1" applyAlignment="1">
      <alignment horizontal="center" vertical="center"/>
    </xf>
    <xf numFmtId="0" fontId="8" fillId="0" borderId="33" xfId="0" applyFont="1" applyBorder="1" applyAlignment="1">
      <alignment horizontal="right" vertical="center" wrapText="1"/>
    </xf>
    <xf numFmtId="0" fontId="8" fillId="0" borderId="27" xfId="0" applyFont="1" applyBorder="1" applyAlignment="1">
      <alignment horizontal="right" vertical="center"/>
    </xf>
    <xf numFmtId="169" fontId="8" fillId="0" borderId="27" xfId="0" applyNumberFormat="1" applyFont="1" applyBorder="1" applyAlignment="1">
      <alignment horizontal="right"/>
    </xf>
    <xf numFmtId="0" fontId="8" fillId="6" borderId="33" xfId="0" applyFont="1" applyFill="1" applyBorder="1" applyAlignment="1">
      <alignment horizontal="center" vertical="center" wrapText="1"/>
    </xf>
    <xf numFmtId="0" fontId="8" fillId="6" borderId="27" xfId="0" applyFont="1" applyFill="1" applyBorder="1" applyAlignment="1">
      <alignment horizontal="center" vertical="center"/>
    </xf>
    <xf numFmtId="0" fontId="8" fillId="6" borderId="34" xfId="0" applyFont="1" applyFill="1" applyBorder="1" applyAlignment="1">
      <alignment horizontal="center" vertical="center"/>
    </xf>
    <xf numFmtId="0" fontId="8" fillId="0" borderId="27" xfId="0" applyFont="1" applyBorder="1" applyAlignment="1">
      <alignment horizontal="right"/>
    </xf>
    <xf numFmtId="0" fontId="1" fillId="0" borderId="33" xfId="0" applyFont="1" applyBorder="1" applyAlignment="1">
      <alignment horizontal="center"/>
    </xf>
    <xf numFmtId="0" fontId="1" fillId="0" borderId="27" xfId="0" applyFont="1" applyBorder="1" applyAlignment="1">
      <alignment horizontal="center"/>
    </xf>
  </cellXfs>
  <cellStyles count="7">
    <cellStyle name="Hiperlink" xfId="6" builtinId="8"/>
    <cellStyle name="Moeda" xfId="3" builtinId="4"/>
    <cellStyle name="Normal" xfId="0" builtinId="0"/>
    <cellStyle name="Normal 2" xfId="2"/>
    <cellStyle name="Normal 9" xfId="4"/>
    <cellStyle name="Vírgula" xfId="1" builtinId="3"/>
    <cellStyle name="Vírgula 5" xfId="5"/>
  </cellStyles>
  <dxfs count="0"/>
  <tableStyles count="0" defaultTableStyle="TableStyleMedium2" defaultPivotStyle="PivotStyleLight16"/>
  <colors>
    <mruColors>
      <color rgb="FFB3EBFF"/>
      <color rgb="FFB0FCF8"/>
      <color rgb="FFB6EBF6"/>
      <color rgb="FF9FE6FF"/>
      <color rgb="FFFFFF99"/>
      <color rgb="FF3BCCFF"/>
      <color rgb="FFFFFFCC"/>
      <color rgb="FF69D8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USUARIO\Desktop\PLANILHA%20-%20MME%20-%20RECEP&#199;&#195;O%20-%20%20AJUSTADA%20(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Z:\Ano%20de%202020\RDJ\LICITA&#199;&#213;ES%20E%20PROPOSTAS\27-%20TRT%2010\PROPOSTA\PROPOSTA%20E%20PLANILHAS\PLANILHA%20TRT%2010%20-%20Arquivo.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Z:\Ano%20de%202020\RDJ\LICITA&#199;&#213;ES%20E%20PROPOSTAS\21-%20ANATEL%20PE%2010.2020%20ALMOXARIFE\Planilha_de_Custos_e_Formacao_de_Prec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T Proposta"/>
      <sheetName val="Resumo"/>
      <sheetName val="Planilha4"/>
      <sheetName val="Supervisora"/>
      <sheetName val="Recepcionista"/>
      <sheetName val="Montador"/>
      <sheetName val="Tec em Arquivo"/>
      <sheetName val="Uniformes"/>
      <sheetName val="Equipamentos"/>
      <sheetName val="Planilha1"/>
      <sheetName val="Uniforme"/>
      <sheetName val="Mem. Cálculo"/>
      <sheetName val="PROPOSTA "/>
      <sheetName val="Apropriação "/>
    </sheetNames>
    <sheetDataSet>
      <sheetData sheetId="0"/>
      <sheetData sheetId="1">
        <row r="3">
          <cell r="B3" t="str">
            <v>SUPERVISOR(a)</v>
          </cell>
          <cell r="C3">
            <v>1</v>
          </cell>
        </row>
        <row r="4">
          <cell r="B4" t="str">
            <v>RECEPCIONISTA</v>
          </cell>
          <cell r="C4">
            <v>30</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o"/>
      <sheetName val="Ass. Arq. I"/>
      <sheetName val="Ass. Arq. II"/>
      <sheetName val="Ass. Arq. III"/>
      <sheetName val="Uniforme"/>
      <sheetName val="Mem. Cálculo"/>
      <sheetName val="PROPOSTA"/>
    </sheetNames>
    <sheetDataSet>
      <sheetData sheetId="0">
        <row r="3">
          <cell r="B3" t="str">
            <v>ASSISTENTE DE ARQUIVO - NIVEL I</v>
          </cell>
          <cell r="C3">
            <v>10</v>
          </cell>
        </row>
      </sheetData>
      <sheetData sheetId="1">
        <row r="126">
          <cell r="C126">
            <v>3846.7866367309293</v>
          </cell>
        </row>
      </sheetData>
      <sheetData sheetId="2">
        <row r="126">
          <cell r="C126">
            <v>6758.4280073932141</v>
          </cell>
        </row>
      </sheetData>
      <sheetData sheetId="3">
        <row r="126">
          <cell r="C126">
            <v>12847.462700735477</v>
          </cell>
        </row>
      </sheetData>
      <sheetData sheetId="4"/>
      <sheetData sheetId="5"/>
      <sheetData sheetId="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ncarregado"/>
      <sheetName val="Auxiliar Encarregado"/>
      <sheetName val="Almoxarife"/>
      <sheetName val="Quadro Resumo"/>
      <sheetName val="UNIFORME"/>
      <sheetName val="PROPOSTA "/>
      <sheetName val="APROPRIAÇÃO "/>
    </sheetNames>
    <sheetDataSet>
      <sheetData sheetId="0"/>
      <sheetData sheetId="1"/>
      <sheetData sheetId="2"/>
      <sheetData sheetId="3">
        <row r="25">
          <cell r="A25" t="str">
            <v xml:space="preserve">RDJ Assessoria e Gestão Empresarial Eireli </v>
          </cell>
          <cell r="B25">
            <v>0</v>
          </cell>
          <cell r="C25">
            <v>0</v>
          </cell>
          <cell r="D25">
            <v>0</v>
          </cell>
          <cell r="E25">
            <v>0</v>
          </cell>
          <cell r="F25">
            <v>0</v>
          </cell>
        </row>
        <row r="26">
          <cell r="A26" t="str">
            <v xml:space="preserve">Edilson de Freitas </v>
          </cell>
          <cell r="B26">
            <v>0</v>
          </cell>
          <cell r="C26">
            <v>0</v>
          </cell>
          <cell r="D26">
            <v>0</v>
          </cell>
          <cell r="E26">
            <v>0</v>
          </cell>
          <cell r="F26">
            <v>0</v>
          </cell>
        </row>
        <row r="27">
          <cell r="A27" t="str">
            <v>Procurador</v>
          </cell>
          <cell r="B27">
            <v>0</v>
          </cell>
          <cell r="C27">
            <v>0</v>
          </cell>
          <cell r="D27">
            <v>0</v>
          </cell>
          <cell r="E27">
            <v>0</v>
          </cell>
          <cell r="F27">
            <v>0</v>
          </cell>
        </row>
      </sheetData>
      <sheetData sheetId="4"/>
      <sheetData sheetId="5"/>
      <sheetData sheetId="6"/>
    </sheetDataSet>
  </externalBook>
</externalLink>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comercial@rdjgestao.com.br"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5"/>
  <sheetViews>
    <sheetView topLeftCell="A49" workbookViewId="0">
      <selection activeCell="A65" sqref="A65:J65"/>
    </sheetView>
  </sheetViews>
  <sheetFormatPr defaultRowHeight="15" x14ac:dyDescent="0.25"/>
  <cols>
    <col min="1" max="1" width="21.140625" style="16" customWidth="1"/>
    <col min="2" max="2" width="13.42578125" style="16" customWidth="1"/>
    <col min="3" max="3" width="8.85546875" style="16" customWidth="1"/>
    <col min="4" max="4" width="8.85546875" style="16" hidden="1" customWidth="1"/>
    <col min="5" max="5" width="14.140625" style="16" customWidth="1"/>
    <col min="6" max="6" width="17.140625" style="16" customWidth="1"/>
    <col min="7" max="7" width="9.140625" style="16"/>
    <col min="8" max="8" width="15.28515625" style="16" bestFit="1" customWidth="1"/>
    <col min="9" max="9" width="9.140625" style="16"/>
    <col min="10" max="10" width="39.7109375" style="16" customWidth="1"/>
  </cols>
  <sheetData>
    <row r="1" spans="1:10" x14ac:dyDescent="0.25">
      <c r="A1" s="180" t="s">
        <v>158</v>
      </c>
      <c r="B1" s="180"/>
      <c r="C1" s="180"/>
      <c r="D1" s="180"/>
      <c r="E1" s="180"/>
      <c r="F1" s="180"/>
      <c r="G1" s="180"/>
      <c r="H1" s="180"/>
      <c r="I1" s="180"/>
      <c r="J1" s="180"/>
    </row>
    <row r="2" spans="1:10" x14ac:dyDescent="0.25">
      <c r="A2" s="180" t="s">
        <v>207</v>
      </c>
      <c r="B2" s="180"/>
      <c r="C2" s="180"/>
      <c r="D2" s="180"/>
      <c r="E2" s="180"/>
      <c r="F2" s="180"/>
      <c r="G2" s="180"/>
      <c r="H2" s="180"/>
      <c r="I2" s="180"/>
      <c r="J2" s="180"/>
    </row>
    <row r="3" spans="1:10" x14ac:dyDescent="0.25">
      <c r="A3" s="181"/>
      <c r="B3" s="181"/>
      <c r="C3" s="181"/>
      <c r="D3" s="181"/>
      <c r="E3" s="181"/>
      <c r="F3" s="181"/>
      <c r="G3" s="181"/>
      <c r="H3" s="181"/>
      <c r="I3" s="181"/>
      <c r="J3" s="181"/>
    </row>
    <row r="4" spans="1:10" x14ac:dyDescent="0.25">
      <c r="A4" s="182" t="s">
        <v>17</v>
      </c>
      <c r="B4" s="182"/>
      <c r="C4" s="182"/>
      <c r="D4" s="182"/>
      <c r="E4" s="182"/>
      <c r="F4" s="182"/>
      <c r="G4" s="182"/>
      <c r="H4" s="182"/>
      <c r="I4" s="182"/>
      <c r="J4" s="182"/>
    </row>
    <row r="5" spans="1:10" x14ac:dyDescent="0.25">
      <c r="A5" s="182" t="s">
        <v>209</v>
      </c>
      <c r="B5" s="182"/>
      <c r="C5" s="182"/>
      <c r="D5" s="182"/>
      <c r="E5" s="182"/>
      <c r="F5" s="182"/>
      <c r="G5" s="182"/>
      <c r="H5" s="182"/>
      <c r="I5" s="182"/>
      <c r="J5" s="182"/>
    </row>
    <row r="6" spans="1:10" x14ac:dyDescent="0.25">
      <c r="A6" s="182" t="s">
        <v>1</v>
      </c>
      <c r="B6" s="182"/>
      <c r="C6" s="182"/>
      <c r="D6" s="182"/>
      <c r="E6" s="182"/>
      <c r="F6" s="182"/>
      <c r="G6" s="182"/>
      <c r="H6" s="182"/>
      <c r="I6" s="182"/>
      <c r="J6" s="182"/>
    </row>
    <row r="7" spans="1:10" x14ac:dyDescent="0.25">
      <c r="A7" s="182" t="s">
        <v>210</v>
      </c>
      <c r="B7" s="182"/>
      <c r="C7" s="182"/>
      <c r="D7" s="182"/>
      <c r="E7" s="182"/>
      <c r="F7" s="182"/>
      <c r="G7" s="182"/>
      <c r="H7" s="182"/>
      <c r="I7" s="182"/>
      <c r="J7" s="182"/>
    </row>
    <row r="8" spans="1:10" x14ac:dyDescent="0.25">
      <c r="A8" s="182" t="s">
        <v>159</v>
      </c>
      <c r="B8" s="182"/>
      <c r="C8" s="182"/>
      <c r="D8" s="182"/>
      <c r="E8" s="182"/>
      <c r="F8" s="182"/>
      <c r="G8" s="182"/>
      <c r="H8" s="182"/>
      <c r="I8" s="182"/>
      <c r="J8" s="182"/>
    </row>
    <row r="9" spans="1:10" ht="15.75" x14ac:dyDescent="0.25">
      <c r="A9" s="183" t="s">
        <v>160</v>
      </c>
      <c r="B9" s="184"/>
      <c r="C9" s="184"/>
      <c r="D9" s="184"/>
      <c r="E9" s="184"/>
      <c r="F9" s="184"/>
      <c r="G9" s="184"/>
      <c r="H9" s="184"/>
      <c r="I9" s="184"/>
      <c r="J9" s="184"/>
    </row>
    <row r="10" spans="1:10" x14ac:dyDescent="0.25">
      <c r="A10" s="179"/>
      <c r="B10" s="179"/>
      <c r="C10" s="179"/>
      <c r="D10" s="179"/>
      <c r="E10" s="179"/>
      <c r="F10" s="179"/>
      <c r="G10" s="179"/>
      <c r="H10" s="179"/>
      <c r="I10" s="179"/>
      <c r="J10" s="179"/>
    </row>
    <row r="11" spans="1:10" ht="14.45" customHeight="1" x14ac:dyDescent="0.25">
      <c r="A11" s="185" t="s">
        <v>211</v>
      </c>
      <c r="B11" s="182"/>
      <c r="C11" s="182"/>
      <c r="D11" s="182"/>
      <c r="E11" s="182"/>
      <c r="F11" s="182"/>
      <c r="G11" s="182"/>
      <c r="H11" s="182"/>
      <c r="I11" s="182"/>
      <c r="J11" s="182"/>
    </row>
    <row r="12" spans="1:10" ht="14.45" customHeight="1" x14ac:dyDescent="0.25">
      <c r="A12" s="185" t="s">
        <v>161</v>
      </c>
      <c r="B12" s="182"/>
      <c r="C12" s="182"/>
      <c r="D12" s="182"/>
      <c r="E12" s="182"/>
      <c r="F12" s="182"/>
      <c r="G12" s="182"/>
      <c r="H12" s="182"/>
      <c r="I12" s="182"/>
      <c r="J12" s="182"/>
    </row>
    <row r="13" spans="1:10" x14ac:dyDescent="0.25">
      <c r="A13" s="179"/>
      <c r="B13" s="179"/>
      <c r="C13" s="179"/>
      <c r="D13" s="179"/>
      <c r="E13" s="179"/>
      <c r="F13" s="179"/>
      <c r="G13" s="179"/>
      <c r="H13" s="179"/>
      <c r="I13" s="179"/>
      <c r="J13" s="179"/>
    </row>
    <row r="14" spans="1:10" x14ac:dyDescent="0.25">
      <c r="A14" s="179" t="s">
        <v>208</v>
      </c>
      <c r="B14" s="179"/>
      <c r="C14" s="179"/>
      <c r="D14" s="179"/>
      <c r="E14" s="179"/>
      <c r="F14" s="179"/>
      <c r="G14" s="179"/>
      <c r="H14" s="179"/>
      <c r="I14" s="179"/>
      <c r="J14" s="179"/>
    </row>
    <row r="15" spans="1:10" x14ac:dyDescent="0.25">
      <c r="A15" s="179"/>
      <c r="B15" s="179"/>
      <c r="C15" s="179"/>
      <c r="D15" s="179"/>
      <c r="E15" s="179"/>
      <c r="F15" s="179"/>
      <c r="G15" s="179"/>
      <c r="H15" s="179"/>
      <c r="I15" s="179"/>
      <c r="J15" s="179"/>
    </row>
    <row r="16" spans="1:10" ht="90" customHeight="1" x14ac:dyDescent="0.25">
      <c r="A16" s="178" t="s">
        <v>215</v>
      </c>
      <c r="B16" s="178"/>
      <c r="C16" s="178"/>
      <c r="D16" s="178"/>
      <c r="E16" s="178"/>
      <c r="F16" s="178"/>
      <c r="G16" s="178"/>
      <c r="H16" s="178"/>
      <c r="I16" s="178"/>
      <c r="J16" s="178"/>
    </row>
    <row r="17" spans="1:10" x14ac:dyDescent="0.25">
      <c r="A17" s="229"/>
      <c r="B17" s="229"/>
      <c r="C17" s="229"/>
      <c r="D17" s="229"/>
      <c r="E17" s="229"/>
      <c r="F17" s="229"/>
      <c r="G17" s="229"/>
      <c r="H17" s="229"/>
      <c r="I17" s="229"/>
      <c r="J17" s="229"/>
    </row>
    <row r="18" spans="1:10" x14ac:dyDescent="0.25">
      <c r="A18" s="186" t="s">
        <v>162</v>
      </c>
      <c r="B18" s="179"/>
      <c r="C18" s="179"/>
      <c r="D18" s="179"/>
      <c r="E18" s="179"/>
      <c r="F18" s="179"/>
      <c r="G18" s="179"/>
      <c r="H18" s="179"/>
      <c r="I18" s="179"/>
      <c r="J18" s="179"/>
    </row>
    <row r="19" spans="1:10" x14ac:dyDescent="0.25">
      <c r="A19" s="187" t="s">
        <v>103</v>
      </c>
      <c r="B19" s="187" t="s">
        <v>163</v>
      </c>
      <c r="C19" s="187" t="s">
        <v>164</v>
      </c>
      <c r="D19" s="187" t="s">
        <v>165</v>
      </c>
      <c r="E19" s="187" t="s">
        <v>166</v>
      </c>
      <c r="F19" s="187" t="s">
        <v>167</v>
      </c>
      <c r="G19" s="232"/>
      <c r="H19" s="233"/>
      <c r="I19" s="233"/>
      <c r="J19" s="233"/>
    </row>
    <row r="20" spans="1:10" x14ac:dyDescent="0.25">
      <c r="A20" s="187"/>
      <c r="B20" s="187"/>
      <c r="C20" s="187"/>
      <c r="D20" s="187"/>
      <c r="E20" s="187"/>
      <c r="F20" s="187"/>
      <c r="G20" s="232"/>
      <c r="H20" s="233"/>
      <c r="I20" s="233"/>
      <c r="J20" s="233"/>
    </row>
    <row r="21" spans="1:10" x14ac:dyDescent="0.25">
      <c r="A21" s="187"/>
      <c r="B21" s="187"/>
      <c r="C21" s="187"/>
      <c r="D21" s="187"/>
      <c r="E21" s="187"/>
      <c r="F21" s="187"/>
      <c r="G21" s="232"/>
      <c r="H21" s="233"/>
      <c r="I21" s="233"/>
      <c r="J21" s="233"/>
    </row>
    <row r="22" spans="1:10" x14ac:dyDescent="0.25">
      <c r="A22" s="7" t="str">
        <f>[1]Resumo!B3</f>
        <v>SUPERVISOR(a)</v>
      </c>
      <c r="B22" s="8">
        <f>' RESUMO GERAL (MO+MAT.)'!C12</f>
        <v>5677.1101390973799</v>
      </c>
      <c r="C22" s="7">
        <f>[1]Resumo!C3</f>
        <v>1</v>
      </c>
      <c r="D22" s="7"/>
      <c r="E22" s="8">
        <f>' RESUMO GERAL (MO+MAT.)'!E12</f>
        <v>5677.1101390973799</v>
      </c>
      <c r="F22" s="8">
        <f>E22*12</f>
        <v>68125.321669168567</v>
      </c>
      <c r="G22" s="232"/>
      <c r="H22" s="233"/>
      <c r="I22" s="233"/>
      <c r="J22" s="233"/>
    </row>
    <row r="23" spans="1:10" x14ac:dyDescent="0.25">
      <c r="A23" s="9" t="str">
        <f>[1]Resumo!B4</f>
        <v>RECEPCIONISTA</v>
      </c>
      <c r="B23" s="10">
        <f>' RESUMO GERAL (MO+MAT.)'!C13</f>
        <v>4530.1317378438207</v>
      </c>
      <c r="C23" s="11">
        <f>[1]Resumo!C4</f>
        <v>30</v>
      </c>
      <c r="D23" s="11">
        <f>[2]Resumo!C3</f>
        <v>10</v>
      </c>
      <c r="E23" s="12">
        <f>' RESUMO GERAL (MO+MAT.)'!G13</f>
        <v>135903.95213531461</v>
      </c>
      <c r="F23" s="17">
        <f t="shared" ref="F23:F24" si="0">E23*12</f>
        <v>1630847.4256237755</v>
      </c>
      <c r="G23" s="232"/>
      <c r="H23" s="233"/>
      <c r="I23" s="233"/>
      <c r="J23" s="233"/>
    </row>
    <row r="24" spans="1:10" x14ac:dyDescent="0.25">
      <c r="A24" s="191" t="s">
        <v>168</v>
      </c>
      <c r="B24" s="191"/>
      <c r="C24" s="191"/>
      <c r="D24" s="191"/>
      <c r="E24" s="13">
        <f>SUM(E22:E23)</f>
        <v>141581.06227441199</v>
      </c>
      <c r="F24" s="18">
        <f t="shared" si="0"/>
        <v>1698972.7472929438</v>
      </c>
      <c r="G24" s="232"/>
      <c r="H24" s="233"/>
      <c r="I24" s="233"/>
      <c r="J24" s="233"/>
    </row>
    <row r="25" spans="1:10" x14ac:dyDescent="0.25">
      <c r="A25" s="192" t="s">
        <v>169</v>
      </c>
      <c r="B25" s="192"/>
      <c r="C25" s="192"/>
      <c r="D25" s="192"/>
      <c r="E25" s="192"/>
      <c r="F25" s="14">
        <f>F24</f>
        <v>1698972.7472929438</v>
      </c>
      <c r="G25" s="232"/>
      <c r="H25" s="233"/>
      <c r="I25" s="233"/>
      <c r="J25" s="233"/>
    </row>
    <row r="26" spans="1:10" x14ac:dyDescent="0.25">
      <c r="A26" s="29"/>
      <c r="B26" s="29"/>
      <c r="C26" s="29"/>
      <c r="D26" s="29"/>
      <c r="E26" s="29"/>
      <c r="F26" s="30"/>
      <c r="G26" s="232"/>
      <c r="H26" s="233"/>
      <c r="I26" s="233"/>
      <c r="J26" s="233"/>
    </row>
    <row r="27" spans="1:10" x14ac:dyDescent="0.25">
      <c r="A27" s="186"/>
      <c r="B27" s="179"/>
      <c r="C27" s="179"/>
      <c r="D27" s="179"/>
      <c r="E27" s="179"/>
      <c r="F27" s="179"/>
      <c r="G27" s="179"/>
      <c r="H27" s="179"/>
      <c r="I27" s="179"/>
      <c r="J27" s="179"/>
    </row>
    <row r="28" spans="1:10" x14ac:dyDescent="0.25">
      <c r="A28" s="186"/>
      <c r="B28" s="179"/>
      <c r="C28" s="179"/>
      <c r="D28" s="179"/>
      <c r="E28" s="179"/>
      <c r="F28" s="179"/>
      <c r="G28" s="179"/>
      <c r="H28" s="179"/>
      <c r="I28" s="179"/>
      <c r="J28" s="179"/>
    </row>
    <row r="29" spans="1:10" x14ac:dyDescent="0.25">
      <c r="A29" s="193" t="s">
        <v>170</v>
      </c>
      <c r="B29" s="193"/>
      <c r="C29" s="193"/>
      <c r="D29" s="193"/>
      <c r="E29" s="193"/>
      <c r="F29" s="193"/>
      <c r="G29" s="193"/>
      <c r="H29" s="193"/>
      <c r="I29" s="193"/>
      <c r="J29" s="19">
        <f>F25</f>
        <v>1698972.7472929438</v>
      </c>
    </row>
    <row r="30" spans="1:10" x14ac:dyDescent="0.25">
      <c r="A30" s="194" t="s">
        <v>171</v>
      </c>
      <c r="B30" s="194"/>
      <c r="C30" s="194"/>
      <c r="D30" s="194"/>
      <c r="E30" s="194"/>
      <c r="F30" s="194"/>
      <c r="G30" s="194"/>
      <c r="H30" s="194"/>
      <c r="I30" s="194"/>
      <c r="J30" s="194"/>
    </row>
    <row r="31" spans="1:10" x14ac:dyDescent="0.25">
      <c r="A31" s="195"/>
      <c r="B31" s="195"/>
      <c r="C31" s="195"/>
      <c r="D31" s="195"/>
      <c r="E31" s="195"/>
      <c r="F31" s="195"/>
      <c r="G31" s="195"/>
      <c r="H31" s="195"/>
      <c r="I31" s="195"/>
      <c r="J31" s="195"/>
    </row>
    <row r="32" spans="1:10" ht="15.75" thickBot="1" x14ac:dyDescent="0.3">
      <c r="A32" s="196" t="s">
        <v>172</v>
      </c>
      <c r="B32" s="197"/>
      <c r="C32" s="197"/>
      <c r="D32" s="197"/>
      <c r="E32" s="197"/>
      <c r="F32" s="197"/>
      <c r="G32" s="197"/>
      <c r="H32" s="197"/>
      <c r="I32" s="197"/>
      <c r="J32" s="197"/>
    </row>
    <row r="33" spans="1:10" x14ac:dyDescent="0.25">
      <c r="A33" s="198" t="s">
        <v>173</v>
      </c>
      <c r="B33" s="199"/>
      <c r="C33" s="200" t="s">
        <v>174</v>
      </c>
      <c r="D33" s="201"/>
      <c r="E33" s="201"/>
      <c r="F33" s="201"/>
      <c r="G33" s="201"/>
      <c r="H33" s="201"/>
      <c r="I33" s="201"/>
      <c r="J33" s="202"/>
    </row>
    <row r="34" spans="1:10" x14ac:dyDescent="0.25">
      <c r="A34" s="188" t="s">
        <v>175</v>
      </c>
      <c r="B34" s="189"/>
      <c r="C34" s="185" t="s">
        <v>176</v>
      </c>
      <c r="D34" s="182"/>
      <c r="E34" s="182"/>
      <c r="F34" s="182"/>
      <c r="G34" s="182"/>
      <c r="H34" s="182"/>
      <c r="I34" s="182"/>
      <c r="J34" s="190"/>
    </row>
    <row r="35" spans="1:10" x14ac:dyDescent="0.25">
      <c r="A35" s="188" t="s">
        <v>177</v>
      </c>
      <c r="B35" s="189"/>
      <c r="C35" s="185" t="s">
        <v>178</v>
      </c>
      <c r="D35" s="182"/>
      <c r="E35" s="182"/>
      <c r="F35" s="182"/>
      <c r="G35" s="182"/>
      <c r="H35" s="182"/>
      <c r="I35" s="182"/>
      <c r="J35" s="190"/>
    </row>
    <row r="36" spans="1:10" x14ac:dyDescent="0.25">
      <c r="A36" s="188" t="s">
        <v>179</v>
      </c>
      <c r="B36" s="189"/>
      <c r="C36" s="203" t="s">
        <v>180</v>
      </c>
      <c r="D36" s="204"/>
      <c r="E36" s="204"/>
      <c r="F36" s="204"/>
      <c r="G36" s="204"/>
      <c r="H36" s="204"/>
      <c r="I36" s="204"/>
      <c r="J36" s="205"/>
    </row>
    <row r="37" spans="1:10" x14ac:dyDescent="0.25">
      <c r="A37" s="188" t="s">
        <v>181</v>
      </c>
      <c r="B37" s="189"/>
      <c r="C37" s="185" t="s">
        <v>182</v>
      </c>
      <c r="D37" s="182"/>
      <c r="E37" s="182"/>
      <c r="F37" s="182"/>
      <c r="G37" s="182"/>
      <c r="H37" s="182"/>
      <c r="I37" s="182"/>
      <c r="J37" s="190"/>
    </row>
    <row r="38" spans="1:10" ht="15.75" thickBot="1" x14ac:dyDescent="0.3">
      <c r="A38" s="206" t="s">
        <v>183</v>
      </c>
      <c r="B38" s="207"/>
      <c r="C38" s="208" t="s">
        <v>184</v>
      </c>
      <c r="D38" s="209"/>
      <c r="E38" s="209"/>
      <c r="F38" s="209"/>
      <c r="G38" s="209"/>
      <c r="H38" s="209"/>
      <c r="I38" s="209"/>
      <c r="J38" s="210"/>
    </row>
    <row r="39" spans="1:10" x14ac:dyDescent="0.25">
      <c r="A39" s="231"/>
      <c r="B39" s="231"/>
      <c r="C39" s="231"/>
      <c r="D39" s="231"/>
      <c r="E39" s="231"/>
      <c r="F39" s="231"/>
      <c r="G39" s="231"/>
      <c r="H39" s="231"/>
      <c r="I39" s="231"/>
      <c r="J39" s="231"/>
    </row>
    <row r="40" spans="1:10" ht="15.75" thickBot="1" x14ac:dyDescent="0.3">
      <c r="A40" s="196" t="s">
        <v>185</v>
      </c>
      <c r="B40" s="197"/>
      <c r="C40" s="197"/>
      <c r="D40" s="197"/>
      <c r="E40" s="197"/>
      <c r="F40" s="197"/>
      <c r="G40" s="197"/>
      <c r="H40" s="197"/>
      <c r="I40" s="197"/>
      <c r="J40" s="197"/>
    </row>
    <row r="41" spans="1:10" x14ac:dyDescent="0.25">
      <c r="A41" s="198" t="s">
        <v>186</v>
      </c>
      <c r="B41" s="211"/>
      <c r="C41" s="200" t="s">
        <v>187</v>
      </c>
      <c r="D41" s="201"/>
      <c r="E41" s="201"/>
      <c r="F41" s="201"/>
      <c r="G41" s="201"/>
      <c r="H41" s="201"/>
      <c r="I41" s="201"/>
      <c r="J41" s="202"/>
    </row>
    <row r="42" spans="1:10" x14ac:dyDescent="0.25">
      <c r="A42" s="188" t="s">
        <v>188</v>
      </c>
      <c r="B42" s="212"/>
      <c r="C42" s="185" t="s">
        <v>189</v>
      </c>
      <c r="D42" s="182"/>
      <c r="E42" s="182"/>
      <c r="F42" s="182" t="s">
        <v>190</v>
      </c>
      <c r="G42" s="182"/>
      <c r="H42" s="182"/>
      <c r="I42" s="182"/>
      <c r="J42" s="190"/>
    </row>
    <row r="43" spans="1:10" ht="15.75" thickBot="1" x14ac:dyDescent="0.3">
      <c r="A43" s="206" t="s">
        <v>191</v>
      </c>
      <c r="B43" s="213"/>
      <c r="C43" s="208" t="s">
        <v>192</v>
      </c>
      <c r="D43" s="209"/>
      <c r="E43" s="209"/>
      <c r="F43" s="209"/>
      <c r="G43" s="209"/>
      <c r="H43" s="209"/>
      <c r="I43" s="209"/>
      <c r="J43" s="210"/>
    </row>
    <row r="44" spans="1:10" ht="15.75" thickBot="1" x14ac:dyDescent="0.3">
      <c r="A44" s="217"/>
      <c r="B44" s="217"/>
      <c r="C44" s="217"/>
      <c r="D44" s="217"/>
      <c r="E44" s="217"/>
      <c r="F44" s="217"/>
      <c r="G44" s="217"/>
      <c r="H44" s="217"/>
      <c r="I44" s="217"/>
      <c r="J44" s="217"/>
    </row>
    <row r="45" spans="1:10" x14ac:dyDescent="0.25">
      <c r="A45" s="200" t="s">
        <v>193</v>
      </c>
      <c r="B45" s="201"/>
      <c r="C45" s="201"/>
      <c r="D45" s="201"/>
      <c r="E45" s="201"/>
      <c r="F45" s="201"/>
      <c r="G45" s="201"/>
      <c r="H45" s="201"/>
      <c r="I45" s="201"/>
      <c r="J45" s="202"/>
    </row>
    <row r="46" spans="1:10" x14ac:dyDescent="0.25">
      <c r="A46" s="214" t="s">
        <v>194</v>
      </c>
      <c r="B46" s="215"/>
      <c r="C46" s="215"/>
      <c r="D46" s="215"/>
      <c r="E46" s="215"/>
      <c r="F46" s="215"/>
      <c r="G46" s="215"/>
      <c r="H46" s="215"/>
      <c r="I46" s="215"/>
      <c r="J46" s="216"/>
    </row>
    <row r="47" spans="1:10" x14ac:dyDescent="0.25">
      <c r="A47" s="188" t="s">
        <v>195</v>
      </c>
      <c r="B47" s="212"/>
      <c r="C47" s="212"/>
      <c r="D47" s="212"/>
      <c r="E47" s="212"/>
      <c r="F47" s="212"/>
      <c r="G47" s="212"/>
      <c r="H47" s="212"/>
      <c r="I47" s="212"/>
      <c r="J47" s="189"/>
    </row>
    <row r="48" spans="1:10" ht="14.45" customHeight="1" x14ac:dyDescent="0.25">
      <c r="A48" s="188" t="s">
        <v>196</v>
      </c>
      <c r="B48" s="212"/>
      <c r="C48" s="212"/>
      <c r="D48" s="212"/>
      <c r="E48" s="212"/>
      <c r="F48" s="212"/>
      <c r="G48" s="212"/>
      <c r="H48" s="212"/>
      <c r="I48" s="212"/>
      <c r="J48" s="189"/>
    </row>
    <row r="49" spans="1:10" ht="25.15" customHeight="1" x14ac:dyDescent="0.25">
      <c r="A49" s="188" t="s">
        <v>197</v>
      </c>
      <c r="B49" s="212"/>
      <c r="C49" s="212"/>
      <c r="D49" s="212"/>
      <c r="E49" s="212"/>
      <c r="F49" s="212"/>
      <c r="G49" s="212"/>
      <c r="H49" s="212"/>
      <c r="I49" s="212"/>
      <c r="J49" s="189"/>
    </row>
    <row r="50" spans="1:10" ht="34.9" customHeight="1" x14ac:dyDescent="0.25">
      <c r="A50" s="188" t="s">
        <v>198</v>
      </c>
      <c r="B50" s="212"/>
      <c r="C50" s="212"/>
      <c r="D50" s="212"/>
      <c r="E50" s="212"/>
      <c r="F50" s="212"/>
      <c r="G50" s="212"/>
      <c r="H50" s="212"/>
      <c r="I50" s="212"/>
      <c r="J50" s="189"/>
    </row>
    <row r="51" spans="1:10" ht="25.15" customHeight="1" x14ac:dyDescent="0.25">
      <c r="A51" s="188" t="s">
        <v>199</v>
      </c>
      <c r="B51" s="212"/>
      <c r="C51" s="212"/>
      <c r="D51" s="212"/>
      <c r="E51" s="212"/>
      <c r="F51" s="212"/>
      <c r="G51" s="212"/>
      <c r="H51" s="212"/>
      <c r="I51" s="212"/>
      <c r="J51" s="189"/>
    </row>
    <row r="52" spans="1:10" ht="25.15" customHeight="1" x14ac:dyDescent="0.25">
      <c r="A52" s="223" t="s">
        <v>200</v>
      </c>
      <c r="B52" s="224"/>
      <c r="C52" s="224"/>
      <c r="D52" s="224"/>
      <c r="E52" s="224"/>
      <c r="F52" s="224"/>
      <c r="G52" s="224"/>
      <c r="H52" s="224"/>
      <c r="I52" s="224"/>
      <c r="J52" s="225"/>
    </row>
    <row r="53" spans="1:10" x14ac:dyDescent="0.25">
      <c r="A53" s="223" t="s">
        <v>201</v>
      </c>
      <c r="B53" s="224"/>
      <c r="C53" s="224"/>
      <c r="D53" s="224"/>
      <c r="E53" s="224"/>
      <c r="F53" s="224"/>
      <c r="G53" s="224"/>
      <c r="H53" s="224"/>
      <c r="I53" s="224"/>
      <c r="J53" s="225"/>
    </row>
    <row r="54" spans="1:10" x14ac:dyDescent="0.25">
      <c r="A54" s="220" t="s">
        <v>202</v>
      </c>
      <c r="B54" s="221"/>
      <c r="C54" s="221"/>
      <c r="D54" s="221"/>
      <c r="E54" s="221"/>
      <c r="F54" s="221"/>
      <c r="G54" s="221"/>
      <c r="H54" s="221"/>
      <c r="I54" s="221"/>
      <c r="J54" s="222"/>
    </row>
    <row r="55" spans="1:10" x14ac:dyDescent="0.25">
      <c r="A55" s="223" t="s">
        <v>203</v>
      </c>
      <c r="B55" s="224"/>
      <c r="C55" s="224"/>
      <c r="D55" s="224"/>
      <c r="E55" s="224"/>
      <c r="F55" s="224"/>
      <c r="G55" s="224"/>
      <c r="H55" s="224"/>
      <c r="I55" s="224"/>
      <c r="J55" s="225"/>
    </row>
    <row r="56" spans="1:10" x14ac:dyDescent="0.25">
      <c r="A56" s="223" t="s">
        <v>204</v>
      </c>
      <c r="B56" s="224"/>
      <c r="C56" s="224"/>
      <c r="D56" s="224"/>
      <c r="E56" s="224"/>
      <c r="F56" s="224"/>
      <c r="G56" s="224"/>
      <c r="H56" s="224"/>
      <c r="I56" s="224"/>
      <c r="J56" s="225"/>
    </row>
    <row r="57" spans="1:10" x14ac:dyDescent="0.25">
      <c r="A57" s="220" t="s">
        <v>205</v>
      </c>
      <c r="B57" s="221"/>
      <c r="C57" s="221"/>
      <c r="D57" s="221"/>
      <c r="E57" s="221"/>
      <c r="F57" s="221"/>
      <c r="G57" s="221"/>
      <c r="H57" s="221"/>
      <c r="I57" s="221"/>
      <c r="J57" s="222"/>
    </row>
    <row r="58" spans="1:10" ht="30" customHeight="1" thickBot="1" x14ac:dyDescent="0.3">
      <c r="A58" s="226" t="s">
        <v>206</v>
      </c>
      <c r="B58" s="227"/>
      <c r="C58" s="227"/>
      <c r="D58" s="227"/>
      <c r="E58" s="227"/>
      <c r="F58" s="227"/>
      <c r="G58" s="227"/>
      <c r="H58" s="227"/>
      <c r="I58" s="227"/>
      <c r="J58" s="228"/>
    </row>
    <row r="59" spans="1:10" x14ac:dyDescent="0.25">
      <c r="A59" s="230"/>
      <c r="B59" s="230"/>
      <c r="C59" s="230"/>
      <c r="D59" s="230"/>
      <c r="E59" s="230"/>
      <c r="F59" s="230"/>
      <c r="G59" s="230"/>
      <c r="H59" s="230"/>
      <c r="I59" s="230"/>
      <c r="J59" s="230"/>
    </row>
    <row r="60" spans="1:10" x14ac:dyDescent="0.25">
      <c r="A60" s="229" t="s">
        <v>214</v>
      </c>
      <c r="B60" s="229"/>
      <c r="C60" s="229"/>
      <c r="D60" s="229"/>
      <c r="E60" s="229"/>
      <c r="F60" s="229"/>
      <c r="G60" s="229"/>
      <c r="H60" s="229"/>
      <c r="I60" s="229"/>
      <c r="J60" s="229"/>
    </row>
    <row r="61" spans="1:10" x14ac:dyDescent="0.25">
      <c r="A61" s="229"/>
      <c r="B61" s="229"/>
      <c r="C61" s="229"/>
      <c r="D61" s="229"/>
      <c r="E61" s="229"/>
      <c r="F61" s="229"/>
      <c r="G61" s="229"/>
      <c r="H61" s="229"/>
      <c r="I61" s="229"/>
      <c r="J61" s="229"/>
    </row>
    <row r="62" spans="1:10" x14ac:dyDescent="0.25">
      <c r="A62" s="229"/>
      <c r="B62" s="229"/>
      <c r="C62" s="229"/>
      <c r="D62" s="229"/>
      <c r="E62" s="229"/>
      <c r="F62" s="229"/>
      <c r="G62" s="229"/>
      <c r="H62" s="229"/>
      <c r="I62" s="229"/>
      <c r="J62" s="229"/>
    </row>
    <row r="63" spans="1:10" x14ac:dyDescent="0.25">
      <c r="A63" s="218" t="str">
        <f>'[3]Quadro Resumo'!A25:F25</f>
        <v xml:space="preserve">RDJ Assessoria e Gestão Empresarial Eireli </v>
      </c>
      <c r="B63" s="218"/>
      <c r="C63" s="218"/>
      <c r="D63" s="218"/>
      <c r="E63" s="218"/>
      <c r="F63" s="218"/>
      <c r="G63" s="218"/>
      <c r="H63" s="218"/>
      <c r="I63" s="218"/>
      <c r="J63" s="218"/>
    </row>
    <row r="64" spans="1:10" x14ac:dyDescent="0.25">
      <c r="A64" s="219" t="str">
        <f>'[3]Quadro Resumo'!A26:F26</f>
        <v xml:space="preserve">Edilson de Freitas </v>
      </c>
      <c r="B64" s="219"/>
      <c r="C64" s="219"/>
      <c r="D64" s="219"/>
      <c r="E64" s="219"/>
      <c r="F64" s="219"/>
      <c r="G64" s="219"/>
      <c r="H64" s="219"/>
      <c r="I64" s="219"/>
      <c r="J64" s="219"/>
    </row>
    <row r="65" spans="1:10" x14ac:dyDescent="0.25">
      <c r="A65" s="219" t="str">
        <f>'[3]Quadro Resumo'!A27:F27</f>
        <v>Procurador</v>
      </c>
      <c r="B65" s="219"/>
      <c r="C65" s="219"/>
      <c r="D65" s="219"/>
      <c r="E65" s="219"/>
      <c r="F65" s="219"/>
      <c r="G65" s="219"/>
      <c r="H65" s="219"/>
      <c r="I65" s="219"/>
      <c r="J65" s="219"/>
    </row>
  </sheetData>
  <mergeCells count="83">
    <mergeCell ref="A17:J17"/>
    <mergeCell ref="A59:J59"/>
    <mergeCell ref="A61:J61"/>
    <mergeCell ref="A62:J62"/>
    <mergeCell ref="A39:J39"/>
    <mergeCell ref="A27:J27"/>
    <mergeCell ref="G19:J19"/>
    <mergeCell ref="G20:J20"/>
    <mergeCell ref="G21:J21"/>
    <mergeCell ref="G22:J22"/>
    <mergeCell ref="G23:J23"/>
    <mergeCell ref="G24:J24"/>
    <mergeCell ref="G25:J25"/>
    <mergeCell ref="G26:J26"/>
    <mergeCell ref="A52:J52"/>
    <mergeCell ref="A53:J53"/>
    <mergeCell ref="A63:J63"/>
    <mergeCell ref="A64:J64"/>
    <mergeCell ref="A65:J65"/>
    <mergeCell ref="A15:J15"/>
    <mergeCell ref="A6:J6"/>
    <mergeCell ref="A7:J7"/>
    <mergeCell ref="A54:J54"/>
    <mergeCell ref="A55:J55"/>
    <mergeCell ref="A56:J56"/>
    <mergeCell ref="A57:J57"/>
    <mergeCell ref="A58:J58"/>
    <mergeCell ref="A60:J60"/>
    <mergeCell ref="A48:J48"/>
    <mergeCell ref="A49:J49"/>
    <mergeCell ref="A50:J50"/>
    <mergeCell ref="A51:J51"/>
    <mergeCell ref="A43:B43"/>
    <mergeCell ref="C43:J43"/>
    <mergeCell ref="A45:J45"/>
    <mergeCell ref="A46:J46"/>
    <mergeCell ref="A47:J47"/>
    <mergeCell ref="A44:J44"/>
    <mergeCell ref="A40:J40"/>
    <mergeCell ref="A41:B41"/>
    <mergeCell ref="C41:J41"/>
    <mergeCell ref="A42:B42"/>
    <mergeCell ref="C42:E42"/>
    <mergeCell ref="F42:J42"/>
    <mergeCell ref="A36:B36"/>
    <mergeCell ref="C36:J36"/>
    <mergeCell ref="A37:B37"/>
    <mergeCell ref="C37:J37"/>
    <mergeCell ref="A38:B38"/>
    <mergeCell ref="C38:J38"/>
    <mergeCell ref="A35:B35"/>
    <mergeCell ref="C35:J35"/>
    <mergeCell ref="A24:D24"/>
    <mergeCell ref="A25:E25"/>
    <mergeCell ref="A28:J28"/>
    <mergeCell ref="A29:I29"/>
    <mergeCell ref="A30:J30"/>
    <mergeCell ref="A31:J31"/>
    <mergeCell ref="A32:J32"/>
    <mergeCell ref="A33:B33"/>
    <mergeCell ref="C33:J33"/>
    <mergeCell ref="A34:B34"/>
    <mergeCell ref="C34:J34"/>
    <mergeCell ref="A18:J18"/>
    <mergeCell ref="A19:A21"/>
    <mergeCell ref="B19:B21"/>
    <mergeCell ref="C19:C21"/>
    <mergeCell ref="D19:D21"/>
    <mergeCell ref="E19:E21"/>
    <mergeCell ref="F19:F21"/>
    <mergeCell ref="A16:J16"/>
    <mergeCell ref="A13:J13"/>
    <mergeCell ref="A10:J10"/>
    <mergeCell ref="A1:J1"/>
    <mergeCell ref="A2:J2"/>
    <mergeCell ref="A3:J3"/>
    <mergeCell ref="A4:J4"/>
    <mergeCell ref="A5:J5"/>
    <mergeCell ref="A8:J8"/>
    <mergeCell ref="A14:J14"/>
    <mergeCell ref="A9:J9"/>
    <mergeCell ref="A11:J11"/>
    <mergeCell ref="A12:J12"/>
  </mergeCells>
  <hyperlinks>
    <hyperlink ref="C36" r:id="rId1"/>
  </hyperlinks>
  <printOptions horizontalCentered="1"/>
  <pageMargins left="0.51181102362204722" right="0.51181102362204722" top="1.3779527559055118" bottom="0.78740157480314965" header="0.31496062992125984" footer="0.31496062992125984"/>
  <pageSetup paperSize="9" scale="60" orientation="portrait"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156"/>
  <sheetViews>
    <sheetView topLeftCell="A143" zoomScale="120" zoomScaleNormal="120" workbookViewId="0">
      <selection activeCell="H58" sqref="H58"/>
    </sheetView>
  </sheetViews>
  <sheetFormatPr defaultRowHeight="15" x14ac:dyDescent="0.25"/>
  <cols>
    <col min="1" max="1" width="6.140625" style="53" customWidth="1"/>
    <col min="2" max="5" width="15.7109375" style="53" customWidth="1"/>
    <col min="6" max="6" width="12.7109375" style="131" customWidth="1"/>
    <col min="7" max="7" width="11.42578125" style="131" bestFit="1" customWidth="1"/>
    <col min="8" max="8" width="12.7109375" style="131" customWidth="1"/>
    <col min="9" max="9" width="9.85546875" style="131" bestFit="1" customWidth="1"/>
  </cols>
  <sheetData>
    <row r="1" spans="1:9" x14ac:dyDescent="0.25">
      <c r="A1" s="277" t="s">
        <v>216</v>
      </c>
      <c r="B1" s="277"/>
      <c r="C1" s="277"/>
      <c r="D1" s="277"/>
      <c r="E1" s="277"/>
      <c r="F1" s="277"/>
      <c r="G1" s="277"/>
      <c r="H1" s="282"/>
      <c r="I1" s="283"/>
    </row>
    <row r="2" spans="1:9" x14ac:dyDescent="0.25">
      <c r="A2" s="277" t="s">
        <v>0</v>
      </c>
      <c r="B2" s="277"/>
      <c r="C2" s="277"/>
      <c r="D2" s="277"/>
      <c r="E2" s="277"/>
      <c r="F2" s="277"/>
      <c r="G2" s="277"/>
      <c r="H2" s="326" t="s">
        <v>279</v>
      </c>
      <c r="I2" s="327"/>
    </row>
    <row r="3" spans="1:9" x14ac:dyDescent="0.25">
      <c r="A3" s="277" t="s">
        <v>1</v>
      </c>
      <c r="B3" s="277"/>
      <c r="C3" s="277"/>
      <c r="D3" s="277"/>
      <c r="E3" s="277"/>
      <c r="F3" s="277"/>
      <c r="G3" s="277"/>
      <c r="H3" s="328"/>
      <c r="I3" s="329"/>
    </row>
    <row r="4" spans="1:9" x14ac:dyDescent="0.25">
      <c r="A4" s="277" t="s">
        <v>2</v>
      </c>
      <c r="B4" s="277"/>
      <c r="C4" s="277"/>
      <c r="D4" s="277"/>
      <c r="E4" s="277"/>
      <c r="F4" s="277"/>
      <c r="G4" s="277"/>
      <c r="H4" s="328"/>
      <c r="I4" s="329"/>
    </row>
    <row r="5" spans="1:9" x14ac:dyDescent="0.25">
      <c r="A5" s="277" t="s">
        <v>3</v>
      </c>
      <c r="B5" s="277"/>
      <c r="C5" s="277"/>
      <c r="D5" s="277"/>
      <c r="E5" s="277"/>
      <c r="F5" s="277"/>
      <c r="G5" s="277"/>
      <c r="H5" s="328"/>
      <c r="I5" s="329"/>
    </row>
    <row r="6" spans="1:9" ht="12.75" customHeight="1" x14ac:dyDescent="0.25">
      <c r="A6" s="273"/>
      <c r="B6" s="273"/>
      <c r="C6" s="273"/>
      <c r="D6" s="273"/>
      <c r="E6" s="273"/>
      <c r="F6" s="273"/>
      <c r="G6" s="273"/>
      <c r="H6" s="328"/>
      <c r="I6" s="329"/>
    </row>
    <row r="7" spans="1:9" ht="24.75" customHeight="1" x14ac:dyDescent="0.25">
      <c r="A7" s="236" t="s">
        <v>142</v>
      </c>
      <c r="B7" s="236"/>
      <c r="C7" s="236"/>
      <c r="D7" s="236"/>
      <c r="E7" s="236"/>
      <c r="F7" s="236"/>
      <c r="G7" s="236"/>
      <c r="H7" s="328"/>
      <c r="I7" s="329"/>
    </row>
    <row r="8" spans="1:9" x14ac:dyDescent="0.25">
      <c r="A8" s="274" t="s">
        <v>278</v>
      </c>
      <c r="B8" s="275"/>
      <c r="C8" s="275"/>
      <c r="D8" s="275"/>
      <c r="E8" s="275"/>
      <c r="F8" s="275"/>
      <c r="G8" s="276"/>
      <c r="H8" s="328"/>
      <c r="I8" s="329"/>
    </row>
    <row r="9" spans="1:9" x14ac:dyDescent="0.25">
      <c r="A9" s="271" t="s">
        <v>217</v>
      </c>
      <c r="B9" s="271"/>
      <c r="C9" s="271"/>
      <c r="D9" s="271"/>
      <c r="E9" s="271"/>
      <c r="F9" s="271"/>
      <c r="G9" s="271"/>
      <c r="H9" s="328"/>
      <c r="I9" s="329"/>
    </row>
    <row r="10" spans="1:9" x14ac:dyDescent="0.25">
      <c r="A10" s="271" t="s">
        <v>218</v>
      </c>
      <c r="B10" s="271"/>
      <c r="C10" s="271"/>
      <c r="D10" s="271"/>
      <c r="E10" s="271"/>
      <c r="F10" s="271"/>
      <c r="G10" s="271"/>
      <c r="H10" s="328"/>
      <c r="I10" s="329"/>
    </row>
    <row r="11" spans="1:9" x14ac:dyDescent="0.25">
      <c r="A11" s="271" t="s">
        <v>155</v>
      </c>
      <c r="B11" s="271"/>
      <c r="C11" s="271"/>
      <c r="D11" s="271"/>
      <c r="E11" s="271"/>
      <c r="F11" s="271"/>
      <c r="G11" s="271"/>
      <c r="H11" s="330"/>
      <c r="I11" s="331"/>
    </row>
    <row r="12" spans="1:9" x14ac:dyDescent="0.25">
      <c r="A12" s="236" t="s">
        <v>16</v>
      </c>
      <c r="B12" s="236"/>
      <c r="C12" s="236"/>
      <c r="D12" s="236"/>
      <c r="E12" s="236"/>
      <c r="F12" s="236"/>
      <c r="G12" s="236"/>
      <c r="H12" s="256"/>
      <c r="I12" s="257"/>
    </row>
    <row r="13" spans="1:9" x14ac:dyDescent="0.25">
      <c r="A13" s="54" t="s">
        <v>17</v>
      </c>
      <c r="B13" s="266" t="s">
        <v>18</v>
      </c>
      <c r="C13" s="266"/>
      <c r="D13" s="266"/>
      <c r="E13" s="266"/>
      <c r="F13" s="278">
        <f ca="1">NOW()</f>
        <v>44531.408488425928</v>
      </c>
      <c r="G13" s="278"/>
      <c r="H13" s="278">
        <f ca="1">NOW()</f>
        <v>44531.408488425928</v>
      </c>
      <c r="I13" s="278"/>
    </row>
    <row r="14" spans="1:9" x14ac:dyDescent="0.25">
      <c r="A14" s="54" t="s">
        <v>19</v>
      </c>
      <c r="B14" s="266" t="s">
        <v>20</v>
      </c>
      <c r="C14" s="266"/>
      <c r="D14" s="266"/>
      <c r="E14" s="266"/>
      <c r="F14" s="270" t="s">
        <v>21</v>
      </c>
      <c r="G14" s="270"/>
      <c r="H14" s="270" t="s">
        <v>21</v>
      </c>
      <c r="I14" s="270"/>
    </row>
    <row r="15" spans="1:9" ht="24.75" customHeight="1" x14ac:dyDescent="0.25">
      <c r="A15" s="54" t="s">
        <v>22</v>
      </c>
      <c r="B15" s="266" t="s">
        <v>23</v>
      </c>
      <c r="C15" s="266"/>
      <c r="D15" s="266"/>
      <c r="E15" s="266"/>
      <c r="F15" s="256" t="s">
        <v>280</v>
      </c>
      <c r="G15" s="257"/>
      <c r="H15" s="267" t="s">
        <v>100</v>
      </c>
      <c r="I15" s="267"/>
    </row>
    <row r="16" spans="1:9" x14ac:dyDescent="0.25">
      <c r="A16" s="54" t="s">
        <v>24</v>
      </c>
      <c r="B16" s="266" t="s">
        <v>281</v>
      </c>
      <c r="C16" s="266"/>
      <c r="D16" s="266"/>
      <c r="E16" s="266"/>
      <c r="F16" s="267">
        <v>12</v>
      </c>
      <c r="G16" s="267"/>
      <c r="H16" s="256">
        <v>12</v>
      </c>
      <c r="I16" s="257"/>
    </row>
    <row r="17" spans="1:10" ht="12.75" customHeight="1" x14ac:dyDescent="0.25">
      <c r="A17" s="52"/>
      <c r="B17" s="290"/>
      <c r="C17" s="291"/>
      <c r="D17" s="291"/>
      <c r="E17" s="292"/>
      <c r="F17" s="284"/>
      <c r="G17" s="285"/>
      <c r="H17" s="284"/>
      <c r="I17" s="285"/>
    </row>
    <row r="18" spans="1:10" x14ac:dyDescent="0.25">
      <c r="A18" s="236" t="s">
        <v>25</v>
      </c>
      <c r="B18" s="236"/>
      <c r="C18" s="236"/>
      <c r="D18" s="236"/>
      <c r="E18" s="236"/>
      <c r="F18" s="236"/>
      <c r="G18" s="236"/>
      <c r="H18" s="256"/>
      <c r="I18" s="257"/>
    </row>
    <row r="19" spans="1:10" ht="32.25" customHeight="1" x14ac:dyDescent="0.25">
      <c r="A19" s="236" t="s">
        <v>26</v>
      </c>
      <c r="B19" s="236"/>
      <c r="C19" s="236"/>
      <c r="D19" s="236"/>
      <c r="E19" s="55" t="s">
        <v>27</v>
      </c>
      <c r="F19" s="267" t="s">
        <v>28</v>
      </c>
      <c r="G19" s="267"/>
      <c r="H19" s="267" t="s">
        <v>28</v>
      </c>
      <c r="I19" s="267"/>
    </row>
    <row r="20" spans="1:10" ht="15.75" x14ac:dyDescent="0.25">
      <c r="A20" s="272" t="s">
        <v>154</v>
      </c>
      <c r="B20" s="272"/>
      <c r="C20" s="272"/>
      <c r="D20" s="272"/>
      <c r="E20" s="55" t="s">
        <v>29</v>
      </c>
      <c r="F20" s="267">
        <v>1</v>
      </c>
      <c r="G20" s="267"/>
      <c r="H20" s="267">
        <v>1</v>
      </c>
      <c r="I20" s="267"/>
    </row>
    <row r="21" spans="1:10" ht="23.25" customHeight="1" x14ac:dyDescent="0.25">
      <c r="A21" s="238" t="s">
        <v>242</v>
      </c>
      <c r="B21" s="238"/>
      <c r="C21" s="238"/>
      <c r="D21" s="238"/>
      <c r="E21" s="238"/>
      <c r="F21" s="238"/>
      <c r="G21" s="238"/>
      <c r="H21" s="332"/>
      <c r="I21" s="333"/>
    </row>
    <row r="22" spans="1:10" ht="23.25" customHeight="1" x14ac:dyDescent="0.25">
      <c r="A22" s="238" t="s">
        <v>243</v>
      </c>
      <c r="B22" s="238"/>
      <c r="C22" s="238"/>
      <c r="D22" s="238"/>
      <c r="E22" s="238"/>
      <c r="F22" s="238"/>
      <c r="G22" s="238"/>
      <c r="H22" s="334"/>
      <c r="I22" s="335"/>
    </row>
    <row r="23" spans="1:10" ht="12" customHeight="1" x14ac:dyDescent="0.25">
      <c r="A23" s="57"/>
      <c r="B23" s="300"/>
      <c r="C23" s="301"/>
      <c r="D23" s="301"/>
      <c r="E23" s="301"/>
      <c r="F23" s="301"/>
      <c r="G23" s="302"/>
      <c r="H23" s="296"/>
      <c r="I23" s="297"/>
    </row>
    <row r="24" spans="1:10" x14ac:dyDescent="0.25">
      <c r="A24" s="236" t="s">
        <v>30</v>
      </c>
      <c r="B24" s="236"/>
      <c r="C24" s="236"/>
      <c r="D24" s="236"/>
      <c r="E24" s="236"/>
      <c r="F24" s="236"/>
      <c r="G24" s="236"/>
      <c r="H24" s="320"/>
      <c r="I24" s="321"/>
    </row>
    <row r="25" spans="1:10" x14ac:dyDescent="0.25">
      <c r="A25" s="236" t="s">
        <v>31</v>
      </c>
      <c r="B25" s="236"/>
      <c r="C25" s="236"/>
      <c r="D25" s="236"/>
      <c r="E25" s="236"/>
      <c r="F25" s="236"/>
      <c r="G25" s="236"/>
      <c r="H25" s="322"/>
      <c r="I25" s="323"/>
    </row>
    <row r="26" spans="1:10" x14ac:dyDescent="0.25">
      <c r="A26" s="236" t="s">
        <v>32</v>
      </c>
      <c r="B26" s="236"/>
      <c r="C26" s="236"/>
      <c r="D26" s="236"/>
      <c r="E26" s="236"/>
      <c r="F26" s="236"/>
      <c r="G26" s="236"/>
      <c r="H26" s="324"/>
      <c r="I26" s="325"/>
    </row>
    <row r="27" spans="1:10" x14ac:dyDescent="0.25">
      <c r="A27" s="31">
        <v>1</v>
      </c>
      <c r="B27" s="239" t="s">
        <v>33</v>
      </c>
      <c r="C27" s="239"/>
      <c r="D27" s="239"/>
      <c r="E27" s="239"/>
      <c r="F27" s="248" t="str">
        <f>A20</f>
        <v>Supervisor(a)</v>
      </c>
      <c r="G27" s="248"/>
      <c r="H27" s="248" t="str">
        <f>A20</f>
        <v>Supervisor(a)</v>
      </c>
      <c r="I27" s="248"/>
    </row>
    <row r="28" spans="1:10" x14ac:dyDescent="0.25">
      <c r="A28" s="31">
        <v>2</v>
      </c>
      <c r="B28" s="239" t="s">
        <v>34</v>
      </c>
      <c r="C28" s="239"/>
      <c r="D28" s="239"/>
      <c r="E28" s="239"/>
      <c r="F28" s="265" t="s">
        <v>131</v>
      </c>
      <c r="G28" s="265"/>
      <c r="H28" s="265" t="s">
        <v>131</v>
      </c>
      <c r="I28" s="265"/>
    </row>
    <row r="29" spans="1:10" x14ac:dyDescent="0.25">
      <c r="A29" s="32">
        <v>3</v>
      </c>
      <c r="B29" s="268" t="s">
        <v>245</v>
      </c>
      <c r="C29" s="268"/>
      <c r="D29" s="268"/>
      <c r="E29" s="268"/>
      <c r="F29" s="269">
        <v>2474.4699999999998</v>
      </c>
      <c r="G29" s="269"/>
      <c r="H29" s="281">
        <v>2575.91</v>
      </c>
      <c r="I29" s="281"/>
      <c r="J29" s="81">
        <v>2575.92</v>
      </c>
    </row>
    <row r="30" spans="1:10" x14ac:dyDescent="0.25">
      <c r="A30" s="31">
        <v>4</v>
      </c>
      <c r="B30" s="239" t="s">
        <v>35</v>
      </c>
      <c r="C30" s="239"/>
      <c r="D30" s="239"/>
      <c r="E30" s="239"/>
      <c r="F30" s="248" t="str">
        <f>A20</f>
        <v>Supervisor(a)</v>
      </c>
      <c r="G30" s="248"/>
      <c r="H30" s="248" t="str">
        <f>A20</f>
        <v>Supervisor(a)</v>
      </c>
      <c r="I30" s="248"/>
      <c r="J30" s="5"/>
    </row>
    <row r="31" spans="1:10" ht="21" customHeight="1" x14ac:dyDescent="0.25">
      <c r="A31" s="31">
        <v>5</v>
      </c>
      <c r="B31" s="239" t="s">
        <v>246</v>
      </c>
      <c r="C31" s="239"/>
      <c r="D31" s="239"/>
      <c r="E31" s="239"/>
      <c r="F31" s="264" t="s">
        <v>101</v>
      </c>
      <c r="G31" s="260"/>
      <c r="H31" s="264" t="s">
        <v>101</v>
      </c>
      <c r="I31" s="260"/>
      <c r="J31" s="5"/>
    </row>
    <row r="32" spans="1:10" ht="12.75" customHeight="1" x14ac:dyDescent="0.25">
      <c r="A32" s="260"/>
      <c r="B32" s="260"/>
      <c r="C32" s="260"/>
      <c r="D32" s="260"/>
      <c r="E32" s="260"/>
      <c r="F32" s="260"/>
      <c r="G32" s="260"/>
      <c r="H32" s="286"/>
      <c r="I32" s="287"/>
      <c r="J32" s="5"/>
    </row>
    <row r="33" spans="1:10" x14ac:dyDescent="0.25">
      <c r="A33" s="50"/>
      <c r="B33" s="261" t="s">
        <v>229</v>
      </c>
      <c r="C33" s="261"/>
      <c r="D33" s="261"/>
      <c r="E33" s="261"/>
      <c r="F33" s="298"/>
      <c r="G33" s="299"/>
      <c r="H33" s="298"/>
      <c r="I33" s="299"/>
      <c r="J33" s="5"/>
    </row>
    <row r="34" spans="1:10" x14ac:dyDescent="0.25">
      <c r="A34" s="55">
        <v>1</v>
      </c>
      <c r="B34" s="236" t="s">
        <v>36</v>
      </c>
      <c r="C34" s="236"/>
      <c r="D34" s="236"/>
      <c r="E34" s="236"/>
      <c r="F34" s="54" t="s">
        <v>37</v>
      </c>
      <c r="G34" s="54" t="s">
        <v>8</v>
      </c>
      <c r="H34" s="54" t="s">
        <v>37</v>
      </c>
      <c r="I34" s="54" t="s">
        <v>8</v>
      </c>
      <c r="J34" s="5"/>
    </row>
    <row r="35" spans="1:10" x14ac:dyDescent="0.25">
      <c r="A35" s="32" t="s">
        <v>17</v>
      </c>
      <c r="B35" s="262" t="s">
        <v>38</v>
      </c>
      <c r="C35" s="263"/>
      <c r="D35" s="263"/>
      <c r="E35" s="263"/>
      <c r="F35" s="82">
        <v>1</v>
      </c>
      <c r="G35" s="83">
        <f>F29</f>
        <v>2474.4699999999998</v>
      </c>
      <c r="H35" s="82">
        <v>1</v>
      </c>
      <c r="I35" s="83">
        <f>H29</f>
        <v>2575.91</v>
      </c>
      <c r="J35" s="5"/>
    </row>
    <row r="36" spans="1:10" x14ac:dyDescent="0.25">
      <c r="A36" s="31" t="s">
        <v>19</v>
      </c>
      <c r="B36" s="239" t="s">
        <v>230</v>
      </c>
      <c r="C36" s="239"/>
      <c r="D36" s="239"/>
      <c r="E36" s="239"/>
      <c r="F36" s="84">
        <v>0</v>
      </c>
      <c r="G36" s="85">
        <f>G35*F36</f>
        <v>0</v>
      </c>
      <c r="H36" s="84">
        <v>0</v>
      </c>
      <c r="I36" s="85">
        <f>I35*H36</f>
        <v>0</v>
      </c>
      <c r="J36" s="5"/>
    </row>
    <row r="37" spans="1:10" x14ac:dyDescent="0.25">
      <c r="A37" s="31" t="s">
        <v>22</v>
      </c>
      <c r="B37" s="239" t="s">
        <v>39</v>
      </c>
      <c r="C37" s="239"/>
      <c r="D37" s="239"/>
      <c r="E37" s="239"/>
      <c r="F37" s="86">
        <v>0</v>
      </c>
      <c r="G37" s="87">
        <f>G36*F37</f>
        <v>0</v>
      </c>
      <c r="H37" s="86">
        <v>0</v>
      </c>
      <c r="I37" s="87">
        <f>I36*H37</f>
        <v>0</v>
      </c>
      <c r="J37" s="5"/>
    </row>
    <row r="38" spans="1:10" x14ac:dyDescent="0.25">
      <c r="A38" s="31" t="s">
        <v>24</v>
      </c>
      <c r="B38" s="239" t="s">
        <v>40</v>
      </c>
      <c r="C38" s="239"/>
      <c r="D38" s="239"/>
      <c r="E38" s="239"/>
      <c r="F38" s="86">
        <v>0</v>
      </c>
      <c r="G38" s="87">
        <f>G37*F38</f>
        <v>0</v>
      </c>
      <c r="H38" s="86">
        <v>0</v>
      </c>
      <c r="I38" s="87">
        <f>I37*H38</f>
        <v>0</v>
      </c>
      <c r="J38" s="5"/>
    </row>
    <row r="39" spans="1:10" x14ac:dyDescent="0.25">
      <c r="A39" s="31" t="s">
        <v>41</v>
      </c>
      <c r="B39" s="239" t="s">
        <v>42</v>
      </c>
      <c r="C39" s="239"/>
      <c r="D39" s="239"/>
      <c r="E39" s="239"/>
      <c r="F39" s="86">
        <v>0</v>
      </c>
      <c r="G39" s="87">
        <f>G38*F39</f>
        <v>0</v>
      </c>
      <c r="H39" s="86">
        <v>0</v>
      </c>
      <c r="I39" s="87">
        <f>I38*H39</f>
        <v>0</v>
      </c>
      <c r="J39" s="5"/>
    </row>
    <row r="40" spans="1:10" x14ac:dyDescent="0.25">
      <c r="A40" s="31" t="s">
        <v>43</v>
      </c>
      <c r="B40" s="239" t="s">
        <v>44</v>
      </c>
      <c r="C40" s="239"/>
      <c r="D40" s="239"/>
      <c r="E40" s="239"/>
      <c r="F40" s="86"/>
      <c r="G40" s="87"/>
      <c r="H40" s="86"/>
      <c r="I40" s="87"/>
      <c r="J40" s="5"/>
    </row>
    <row r="41" spans="1:10" x14ac:dyDescent="0.25">
      <c r="A41" s="63"/>
      <c r="B41" s="236" t="s">
        <v>45</v>
      </c>
      <c r="C41" s="236"/>
      <c r="D41" s="236"/>
      <c r="E41" s="236"/>
      <c r="F41" s="88">
        <f>SUM(F35:F40)</f>
        <v>1</v>
      </c>
      <c r="G41" s="89">
        <f>SUM(G35:G40)</f>
        <v>2474.4699999999998</v>
      </c>
      <c r="H41" s="88">
        <f>SUM(H35:H40)</f>
        <v>1</v>
      </c>
      <c r="I41" s="89">
        <f>SUM(I35:I40)</f>
        <v>2575.91</v>
      </c>
      <c r="J41" s="5"/>
    </row>
    <row r="42" spans="1:10" ht="12.75" customHeight="1" x14ac:dyDescent="0.25">
      <c r="A42" s="303" t="s">
        <v>247</v>
      </c>
      <c r="B42" s="304"/>
      <c r="C42" s="304"/>
      <c r="D42" s="304"/>
      <c r="E42" s="305"/>
      <c r="F42" s="306"/>
      <c r="G42" s="307"/>
      <c r="H42" s="306"/>
      <c r="I42" s="307"/>
      <c r="J42" s="5"/>
    </row>
    <row r="43" spans="1:10" ht="12.75" customHeight="1" x14ac:dyDescent="0.25">
      <c r="A43" s="62"/>
      <c r="B43" s="293"/>
      <c r="C43" s="294"/>
      <c r="D43" s="294"/>
      <c r="E43" s="295"/>
      <c r="F43" s="286"/>
      <c r="G43" s="287"/>
      <c r="H43" s="286"/>
      <c r="I43" s="287"/>
      <c r="J43" s="5"/>
    </row>
    <row r="44" spans="1:10" x14ac:dyDescent="0.25">
      <c r="A44" s="51"/>
      <c r="B44" s="236" t="s">
        <v>46</v>
      </c>
      <c r="C44" s="236"/>
      <c r="D44" s="236"/>
      <c r="E44" s="236"/>
      <c r="F44" s="256"/>
      <c r="G44" s="257"/>
      <c r="H44" s="256"/>
      <c r="I44" s="257"/>
      <c r="J44" s="5"/>
    </row>
    <row r="45" spans="1:10" x14ac:dyDescent="0.25">
      <c r="A45" s="250" t="s">
        <v>47</v>
      </c>
      <c r="B45" s="250"/>
      <c r="C45" s="250"/>
      <c r="D45" s="250"/>
      <c r="E45" s="250"/>
      <c r="F45" s="250"/>
      <c r="G45" s="250"/>
      <c r="H45" s="256"/>
      <c r="I45" s="257"/>
      <c r="J45" s="5"/>
    </row>
    <row r="46" spans="1:10" ht="15" customHeight="1" x14ac:dyDescent="0.25">
      <c r="A46" s="55" t="s">
        <v>48</v>
      </c>
      <c r="B46" s="308" t="s">
        <v>49</v>
      </c>
      <c r="C46" s="309"/>
      <c r="D46" s="309"/>
      <c r="E46" s="310"/>
      <c r="F46" s="90"/>
      <c r="G46" s="54" t="s">
        <v>8</v>
      </c>
      <c r="H46" s="60"/>
      <c r="I46" s="91" t="s">
        <v>8</v>
      </c>
      <c r="J46" s="5"/>
    </row>
    <row r="47" spans="1:10" x14ac:dyDescent="0.25">
      <c r="A47" s="31" t="s">
        <v>17</v>
      </c>
      <c r="B47" s="239" t="s">
        <v>50</v>
      </c>
      <c r="C47" s="239"/>
      <c r="D47" s="239"/>
      <c r="E47" s="239"/>
      <c r="F47" s="68">
        <v>8.3299999999999999E-2</v>
      </c>
      <c r="G47" s="87">
        <f>F47*G41</f>
        <v>206.12335099999999</v>
      </c>
      <c r="H47" s="68">
        <v>8.3299999999999999E-2</v>
      </c>
      <c r="I47" s="87">
        <f>H47*I41</f>
        <v>214.57330299999998</v>
      </c>
      <c r="J47" s="5"/>
    </row>
    <row r="48" spans="1:10" x14ac:dyDescent="0.25">
      <c r="A48" s="31" t="s">
        <v>19</v>
      </c>
      <c r="B48" s="239" t="s">
        <v>51</v>
      </c>
      <c r="C48" s="239"/>
      <c r="D48" s="239"/>
      <c r="E48" s="239"/>
      <c r="F48" s="68">
        <f>8.33%+(8.33%*1/3)</f>
        <v>0.11106666666666666</v>
      </c>
      <c r="G48" s="87">
        <f>F48*G41</f>
        <v>274.83113466666663</v>
      </c>
      <c r="H48" s="68">
        <f>8.33%+(8.33%*1/3)</f>
        <v>0.11106666666666666</v>
      </c>
      <c r="I48" s="87">
        <f>H48*I41</f>
        <v>286.09773733333333</v>
      </c>
      <c r="J48" s="5"/>
    </row>
    <row r="49" spans="1:10" x14ac:dyDescent="0.25">
      <c r="A49" s="51"/>
      <c r="B49" s="236" t="s">
        <v>14</v>
      </c>
      <c r="C49" s="236"/>
      <c r="D49" s="236"/>
      <c r="E49" s="236"/>
      <c r="F49" s="92">
        <f>SUM(F47:F48)</f>
        <v>0.19436666666666666</v>
      </c>
      <c r="G49" s="89">
        <f>SUM(G47:G48)</f>
        <v>480.95448566666664</v>
      </c>
      <c r="H49" s="92">
        <f>SUM(H47:H48)</f>
        <v>0.19436666666666666</v>
      </c>
      <c r="I49" s="89">
        <f>SUM(I47:I48)</f>
        <v>500.67104033333328</v>
      </c>
      <c r="J49" s="5"/>
    </row>
    <row r="50" spans="1:10" ht="21" customHeight="1" x14ac:dyDescent="0.25">
      <c r="A50" s="238" t="s">
        <v>248</v>
      </c>
      <c r="B50" s="238"/>
      <c r="C50" s="238"/>
      <c r="D50" s="238"/>
      <c r="E50" s="238"/>
      <c r="F50" s="238"/>
      <c r="G50" s="238"/>
      <c r="H50" s="286"/>
      <c r="I50" s="287"/>
      <c r="J50" s="5"/>
    </row>
    <row r="51" spans="1:10" x14ac:dyDescent="0.25">
      <c r="A51" s="238" t="s">
        <v>249</v>
      </c>
      <c r="B51" s="238"/>
      <c r="C51" s="238"/>
      <c r="D51" s="238"/>
      <c r="E51" s="238"/>
      <c r="F51" s="238"/>
      <c r="G51" s="238"/>
      <c r="H51" s="286"/>
      <c r="I51" s="287"/>
      <c r="J51" s="5"/>
    </row>
    <row r="52" spans="1:10" ht="20.25" customHeight="1" x14ac:dyDescent="0.25">
      <c r="A52" s="258" t="s">
        <v>250</v>
      </c>
      <c r="B52" s="258"/>
      <c r="C52" s="258"/>
      <c r="D52" s="258"/>
      <c r="E52" s="258"/>
      <c r="F52" s="258"/>
      <c r="G52" s="258"/>
      <c r="H52" s="279"/>
      <c r="I52" s="280"/>
      <c r="J52" s="5"/>
    </row>
    <row r="53" spans="1:10" ht="12.75" customHeight="1" x14ac:dyDescent="0.25">
      <c r="A53" s="293"/>
      <c r="B53" s="294"/>
      <c r="C53" s="294"/>
      <c r="D53" s="294"/>
      <c r="E53" s="294"/>
      <c r="F53" s="294"/>
      <c r="G53" s="295"/>
      <c r="H53" s="286"/>
      <c r="I53" s="287"/>
      <c r="J53" s="5"/>
    </row>
    <row r="54" spans="1:10" ht="31.5" customHeight="1" x14ac:dyDescent="0.25">
      <c r="A54" s="250" t="s">
        <v>52</v>
      </c>
      <c r="B54" s="250"/>
      <c r="C54" s="250"/>
      <c r="D54" s="250"/>
      <c r="E54" s="250"/>
      <c r="F54" s="250"/>
      <c r="G54" s="250"/>
      <c r="H54" s="93"/>
      <c r="I54" s="94"/>
      <c r="J54" s="5"/>
    </row>
    <row r="55" spans="1:10" x14ac:dyDescent="0.25">
      <c r="A55" s="31" t="s">
        <v>53</v>
      </c>
      <c r="B55" s="239" t="s">
        <v>54</v>
      </c>
      <c r="C55" s="252"/>
      <c r="D55" s="252"/>
      <c r="E55" s="252"/>
      <c r="F55" s="35" t="s">
        <v>55</v>
      </c>
      <c r="G55" s="33" t="s">
        <v>8</v>
      </c>
      <c r="H55" s="35" t="s">
        <v>55</v>
      </c>
      <c r="I55" s="33" t="s">
        <v>8</v>
      </c>
      <c r="J55" s="5"/>
    </row>
    <row r="56" spans="1:10" x14ac:dyDescent="0.25">
      <c r="A56" s="31" t="s">
        <v>17</v>
      </c>
      <c r="B56" s="239" t="s">
        <v>56</v>
      </c>
      <c r="C56" s="239"/>
      <c r="D56" s="239"/>
      <c r="E56" s="239"/>
      <c r="F56" s="68">
        <v>0.2</v>
      </c>
      <c r="G56" s="95">
        <f>F56*(G41+G49+G122)</f>
        <v>598.47531419999996</v>
      </c>
      <c r="H56" s="68">
        <v>0.2</v>
      </c>
      <c r="I56" s="95">
        <f>H56*(I41+I49+I122)</f>
        <v>623.00959259999991</v>
      </c>
      <c r="J56" s="5"/>
    </row>
    <row r="57" spans="1:10" x14ac:dyDescent="0.25">
      <c r="A57" s="31" t="s">
        <v>19</v>
      </c>
      <c r="B57" s="239" t="s">
        <v>57</v>
      </c>
      <c r="C57" s="239"/>
      <c r="D57" s="239"/>
      <c r="E57" s="239"/>
      <c r="F57" s="68">
        <v>2.5000000000000001E-2</v>
      </c>
      <c r="G57" s="95">
        <f>F57*(G41+G49+G122)</f>
        <v>74.809414274999995</v>
      </c>
      <c r="H57" s="68">
        <v>2.5000000000000001E-2</v>
      </c>
      <c r="I57" s="95">
        <f>H57*(I41+I49+I122)</f>
        <v>77.876199074999988</v>
      </c>
      <c r="J57" s="5"/>
    </row>
    <row r="58" spans="1:10" x14ac:dyDescent="0.25">
      <c r="A58" s="31" t="s">
        <v>22</v>
      </c>
      <c r="B58" s="239" t="s">
        <v>156</v>
      </c>
      <c r="C58" s="239"/>
      <c r="D58" s="239"/>
      <c r="E58" s="239"/>
      <c r="F58" s="68">
        <v>1.9199999999999998E-2</v>
      </c>
      <c r="G58" s="95">
        <f>F58*(G41+G49+G122)</f>
        <v>57.453630163199989</v>
      </c>
      <c r="H58" s="176">
        <v>1.8200000000000001E-2</v>
      </c>
      <c r="I58" s="95">
        <f>H58*(I41+I49+I122)</f>
        <v>56.693872926599994</v>
      </c>
      <c r="J58" s="5"/>
    </row>
    <row r="59" spans="1:10" x14ac:dyDescent="0.25">
      <c r="A59" s="31" t="s">
        <v>24</v>
      </c>
      <c r="B59" s="239" t="s">
        <v>58</v>
      </c>
      <c r="C59" s="239"/>
      <c r="D59" s="239"/>
      <c r="E59" s="239"/>
      <c r="F59" s="68">
        <v>1.4999999999999999E-2</v>
      </c>
      <c r="G59" s="95">
        <f>F59*(G41+G49+G122)</f>
        <v>44.885648564999997</v>
      </c>
      <c r="H59" s="68">
        <v>1.4999999999999999E-2</v>
      </c>
      <c r="I59" s="95">
        <f>H59*(I41+I49+I122)</f>
        <v>46.725719444999989</v>
      </c>
      <c r="J59" s="5"/>
    </row>
    <row r="60" spans="1:10" x14ac:dyDescent="0.25">
      <c r="A60" s="31" t="s">
        <v>41</v>
      </c>
      <c r="B60" s="239" t="s">
        <v>59</v>
      </c>
      <c r="C60" s="239"/>
      <c r="D60" s="239"/>
      <c r="E60" s="239"/>
      <c r="F60" s="68">
        <v>0.01</v>
      </c>
      <c r="G60" s="95">
        <f>F60*(G41+G49+G122)</f>
        <v>29.923765709999998</v>
      </c>
      <c r="H60" s="68">
        <v>0.01</v>
      </c>
      <c r="I60" s="95">
        <f>H60*(I41+I49+I122)</f>
        <v>31.150479629999996</v>
      </c>
      <c r="J60" s="5"/>
    </row>
    <row r="61" spans="1:10" x14ac:dyDescent="0.25">
      <c r="A61" s="31" t="s">
        <v>43</v>
      </c>
      <c r="B61" s="239" t="s">
        <v>60</v>
      </c>
      <c r="C61" s="239"/>
      <c r="D61" s="239"/>
      <c r="E61" s="239"/>
      <c r="F61" s="68">
        <v>6.0000000000000001E-3</v>
      </c>
      <c r="G61" s="95">
        <f>F61*(G41+G49+G122)</f>
        <v>17.954259426</v>
      </c>
      <c r="H61" s="68">
        <v>6.0000000000000001E-3</v>
      </c>
      <c r="I61" s="95">
        <f>H61*(I41+I49+I122)</f>
        <v>18.690287777999998</v>
      </c>
      <c r="J61" s="5"/>
    </row>
    <row r="62" spans="1:10" x14ac:dyDescent="0.25">
      <c r="A62" s="31" t="s">
        <v>61</v>
      </c>
      <c r="B62" s="239" t="s">
        <v>62</v>
      </c>
      <c r="C62" s="239"/>
      <c r="D62" s="239"/>
      <c r="E62" s="239"/>
      <c r="F62" s="68">
        <v>2E-3</v>
      </c>
      <c r="G62" s="95">
        <f>F62*(G41+G49+G122)</f>
        <v>5.9847531419999997</v>
      </c>
      <c r="H62" s="68">
        <v>2E-3</v>
      </c>
      <c r="I62" s="95">
        <f>H62*(I41+I49+I122)</f>
        <v>6.2300959259999988</v>
      </c>
      <c r="J62" s="5"/>
    </row>
    <row r="63" spans="1:10" x14ac:dyDescent="0.25">
      <c r="A63" s="31" t="s">
        <v>63</v>
      </c>
      <c r="B63" s="239" t="s">
        <v>64</v>
      </c>
      <c r="C63" s="239"/>
      <c r="D63" s="239"/>
      <c r="E63" s="239"/>
      <c r="F63" s="68">
        <v>0.08</v>
      </c>
      <c r="G63" s="95">
        <f>F63*(G41+G49+G122)</f>
        <v>239.39012567999998</v>
      </c>
      <c r="H63" s="68">
        <v>0.08</v>
      </c>
      <c r="I63" s="95">
        <f>H63*(I41+I49+I122)</f>
        <v>249.20383703999997</v>
      </c>
      <c r="J63" s="5"/>
    </row>
    <row r="64" spans="1:10" x14ac:dyDescent="0.25">
      <c r="A64" s="51"/>
      <c r="B64" s="236" t="s">
        <v>14</v>
      </c>
      <c r="C64" s="236"/>
      <c r="D64" s="236"/>
      <c r="E64" s="236"/>
      <c r="F64" s="92">
        <f>SUM(F56:F63)</f>
        <v>0.35720000000000002</v>
      </c>
      <c r="G64" s="96">
        <f>SUM(G56:G63)</f>
        <v>1068.8769111612</v>
      </c>
      <c r="H64" s="92">
        <f>SUM(H56:H63)</f>
        <v>0.35620000000000002</v>
      </c>
      <c r="I64" s="96">
        <f>SUM(I56:I63)</f>
        <v>1109.5800844205996</v>
      </c>
      <c r="J64" s="5"/>
    </row>
    <row r="65" spans="1:10" x14ac:dyDescent="0.25">
      <c r="A65" s="238" t="s">
        <v>236</v>
      </c>
      <c r="B65" s="238"/>
      <c r="C65" s="238"/>
      <c r="D65" s="238"/>
      <c r="E65" s="238"/>
      <c r="F65" s="238"/>
      <c r="G65" s="238"/>
      <c r="H65" s="286"/>
      <c r="I65" s="287"/>
      <c r="J65" s="5"/>
    </row>
    <row r="66" spans="1:10" x14ac:dyDescent="0.25">
      <c r="A66" s="238" t="s">
        <v>237</v>
      </c>
      <c r="B66" s="238"/>
      <c r="C66" s="238"/>
      <c r="D66" s="238"/>
      <c r="E66" s="238"/>
      <c r="F66" s="238"/>
      <c r="G66" s="238"/>
      <c r="H66" s="286"/>
      <c r="I66" s="287"/>
      <c r="J66" s="5"/>
    </row>
    <row r="67" spans="1:10" x14ac:dyDescent="0.25">
      <c r="A67" s="259" t="s">
        <v>65</v>
      </c>
      <c r="B67" s="259"/>
      <c r="C67" s="259"/>
      <c r="D67" s="259"/>
      <c r="E67" s="259"/>
      <c r="F67" s="259"/>
      <c r="G67" s="259"/>
      <c r="H67" s="288"/>
      <c r="I67" s="289"/>
      <c r="J67" s="5"/>
    </row>
    <row r="68" spans="1:10" ht="12.75" customHeight="1" x14ac:dyDescent="0.25">
      <c r="A68" s="245"/>
      <c r="B68" s="246"/>
      <c r="C68" s="246"/>
      <c r="D68" s="246"/>
      <c r="E68" s="246"/>
      <c r="F68" s="246"/>
      <c r="G68" s="247"/>
      <c r="H68" s="311"/>
      <c r="I68" s="312"/>
      <c r="J68" s="5"/>
    </row>
    <row r="69" spans="1:10" x14ac:dyDescent="0.25">
      <c r="A69" s="250" t="s">
        <v>66</v>
      </c>
      <c r="B69" s="250"/>
      <c r="C69" s="250"/>
      <c r="D69" s="250"/>
      <c r="E69" s="250"/>
      <c r="F69" s="250"/>
      <c r="G69" s="250"/>
      <c r="H69" s="256"/>
      <c r="I69" s="257"/>
      <c r="J69" s="5"/>
    </row>
    <row r="70" spans="1:10" x14ac:dyDescent="0.25">
      <c r="A70" s="55" t="s">
        <v>67</v>
      </c>
      <c r="B70" s="236" t="s">
        <v>68</v>
      </c>
      <c r="C70" s="236"/>
      <c r="D70" s="236"/>
      <c r="E70" s="236"/>
      <c r="F70" s="236"/>
      <c r="G70" s="54" t="s">
        <v>8</v>
      </c>
      <c r="H70" s="54"/>
      <c r="I70" s="54" t="s">
        <v>8</v>
      </c>
      <c r="J70" s="5"/>
    </row>
    <row r="71" spans="1:10" ht="25.5" customHeight="1" x14ac:dyDescent="0.25">
      <c r="A71" s="31" t="s">
        <v>17</v>
      </c>
      <c r="B71" s="252" t="s">
        <v>232</v>
      </c>
      <c r="C71" s="252"/>
      <c r="D71" s="252"/>
      <c r="E71" s="252"/>
      <c r="F71" s="252"/>
      <c r="G71" s="87">
        <f>((5.5)*2*21)-6%*G41</f>
        <v>82.531800000000004</v>
      </c>
      <c r="H71" s="97"/>
      <c r="I71" s="87">
        <f>((5.5)*2*21)-6%*I41</f>
        <v>76.445400000000006</v>
      </c>
      <c r="J71" s="5"/>
    </row>
    <row r="72" spans="1:10" x14ac:dyDescent="0.25">
      <c r="A72" s="31" t="s">
        <v>19</v>
      </c>
      <c r="B72" s="252" t="s">
        <v>233</v>
      </c>
      <c r="C72" s="252"/>
      <c r="D72" s="252"/>
      <c r="E72" s="252"/>
      <c r="F72" s="252"/>
      <c r="G72" s="87">
        <f>33.62*21</f>
        <v>706.02</v>
      </c>
      <c r="H72" s="98"/>
      <c r="I72" s="87">
        <f>35*21</f>
        <v>735</v>
      </c>
      <c r="J72" s="5"/>
    </row>
    <row r="73" spans="1:10" x14ac:dyDescent="0.25">
      <c r="A73" s="31" t="s">
        <v>22</v>
      </c>
      <c r="B73" s="239" t="s">
        <v>219</v>
      </c>
      <c r="C73" s="252"/>
      <c r="D73" s="252"/>
      <c r="E73" s="252"/>
      <c r="F73" s="252"/>
      <c r="G73" s="87">
        <v>153.77000000000001</v>
      </c>
      <c r="H73" s="98"/>
      <c r="I73" s="87">
        <v>160.07</v>
      </c>
      <c r="J73" s="5"/>
    </row>
    <row r="74" spans="1:10" x14ac:dyDescent="0.25">
      <c r="A74" s="31" t="s">
        <v>24</v>
      </c>
      <c r="B74" s="239" t="s">
        <v>234</v>
      </c>
      <c r="C74" s="239"/>
      <c r="D74" s="239"/>
      <c r="E74" s="239"/>
      <c r="F74" s="239"/>
      <c r="G74" s="87">
        <v>10.63</v>
      </c>
      <c r="H74" s="98"/>
      <c r="I74" s="87">
        <v>10.63</v>
      </c>
      <c r="J74" s="5"/>
    </row>
    <row r="75" spans="1:10" x14ac:dyDescent="0.25">
      <c r="A75" s="31" t="s">
        <v>41</v>
      </c>
      <c r="B75" s="239" t="s">
        <v>69</v>
      </c>
      <c r="C75" s="239"/>
      <c r="D75" s="239"/>
      <c r="E75" s="239"/>
      <c r="F75" s="239"/>
      <c r="G75" s="87"/>
      <c r="H75" s="98"/>
      <c r="I75" s="87"/>
      <c r="J75" s="5"/>
    </row>
    <row r="76" spans="1:10" x14ac:dyDescent="0.25">
      <c r="A76" s="31" t="s">
        <v>43</v>
      </c>
      <c r="B76" s="239" t="s">
        <v>235</v>
      </c>
      <c r="C76" s="239"/>
      <c r="D76" s="239"/>
      <c r="E76" s="239"/>
      <c r="F76" s="239"/>
      <c r="G76" s="87">
        <v>2</v>
      </c>
      <c r="H76" s="98"/>
      <c r="I76" s="87">
        <v>2.2999999999999998</v>
      </c>
      <c r="J76" s="5"/>
    </row>
    <row r="77" spans="1:10" x14ac:dyDescent="0.25">
      <c r="A77" s="63"/>
      <c r="B77" s="236" t="s">
        <v>14</v>
      </c>
      <c r="C77" s="236"/>
      <c r="D77" s="236"/>
      <c r="E77" s="236"/>
      <c r="F77" s="236"/>
      <c r="G77" s="89">
        <f>SUM(G71:G76)</f>
        <v>954.95179999999993</v>
      </c>
      <c r="H77" s="89"/>
      <c r="I77" s="89">
        <f>SUM(I71:I76)</f>
        <v>984.44539999999995</v>
      </c>
      <c r="J77" s="5"/>
    </row>
    <row r="78" spans="1:10" x14ac:dyDescent="0.25">
      <c r="A78" s="238" t="s">
        <v>238</v>
      </c>
      <c r="B78" s="238"/>
      <c r="C78" s="238"/>
      <c r="D78" s="238"/>
      <c r="E78" s="238"/>
      <c r="F78" s="238"/>
      <c r="G78" s="238"/>
      <c r="H78" s="286"/>
      <c r="I78" s="287"/>
      <c r="J78" s="5"/>
    </row>
    <row r="79" spans="1:10" ht="17.25" customHeight="1" x14ac:dyDescent="0.25">
      <c r="A79" s="238" t="s">
        <v>239</v>
      </c>
      <c r="B79" s="238"/>
      <c r="C79" s="238"/>
      <c r="D79" s="238"/>
      <c r="E79" s="238"/>
      <c r="F79" s="238"/>
      <c r="G79" s="238"/>
      <c r="H79" s="286"/>
      <c r="I79" s="287"/>
      <c r="J79" s="5"/>
    </row>
    <row r="80" spans="1:10" ht="12.75" customHeight="1" x14ac:dyDescent="0.25">
      <c r="A80" s="34"/>
      <c r="B80" s="293"/>
      <c r="C80" s="294"/>
      <c r="D80" s="294"/>
      <c r="E80" s="294"/>
      <c r="F80" s="295"/>
      <c r="G80" s="99"/>
      <c r="H80" s="286"/>
      <c r="I80" s="287"/>
      <c r="J80" s="5"/>
    </row>
    <row r="81" spans="1:10" x14ac:dyDescent="0.25">
      <c r="A81" s="51"/>
      <c r="B81" s="236" t="s">
        <v>70</v>
      </c>
      <c r="C81" s="236"/>
      <c r="D81" s="236"/>
      <c r="E81" s="236"/>
      <c r="F81" s="236"/>
      <c r="G81" s="90"/>
      <c r="H81" s="78"/>
      <c r="I81" s="90"/>
      <c r="J81" s="5"/>
    </row>
    <row r="82" spans="1:10" x14ac:dyDescent="0.25">
      <c r="A82" s="31">
        <v>2</v>
      </c>
      <c r="B82" s="248" t="s">
        <v>71</v>
      </c>
      <c r="C82" s="248"/>
      <c r="D82" s="248"/>
      <c r="E82" s="248"/>
      <c r="F82" s="248"/>
      <c r="G82" s="33" t="s">
        <v>8</v>
      </c>
      <c r="H82" s="313"/>
      <c r="I82" s="33" t="s">
        <v>8</v>
      </c>
      <c r="J82" s="5"/>
    </row>
    <row r="83" spans="1:10" x14ac:dyDescent="0.25">
      <c r="A83" s="61" t="s">
        <v>48</v>
      </c>
      <c r="B83" s="318" t="s">
        <v>72</v>
      </c>
      <c r="C83" s="318"/>
      <c r="D83" s="318"/>
      <c r="E83" s="318"/>
      <c r="F83" s="318"/>
      <c r="G83" s="100">
        <f>G49</f>
        <v>480.95448566666664</v>
      </c>
      <c r="H83" s="314"/>
      <c r="I83" s="100">
        <f>I49</f>
        <v>500.67104033333328</v>
      </c>
      <c r="J83" s="5"/>
    </row>
    <row r="84" spans="1:10" x14ac:dyDescent="0.25">
      <c r="A84" s="31" t="s">
        <v>53</v>
      </c>
      <c r="B84" s="239" t="s">
        <v>54</v>
      </c>
      <c r="C84" s="239"/>
      <c r="D84" s="239"/>
      <c r="E84" s="239"/>
      <c r="F84" s="239"/>
      <c r="G84" s="87">
        <f>G64</f>
        <v>1068.8769111612</v>
      </c>
      <c r="H84" s="314"/>
      <c r="I84" s="87">
        <f>I64</f>
        <v>1109.5800844205996</v>
      </c>
      <c r="J84" s="5"/>
    </row>
    <row r="85" spans="1:10" x14ac:dyDescent="0.25">
      <c r="A85" s="31" t="s">
        <v>67</v>
      </c>
      <c r="B85" s="239" t="s">
        <v>68</v>
      </c>
      <c r="C85" s="239"/>
      <c r="D85" s="239"/>
      <c r="E85" s="239"/>
      <c r="F85" s="239"/>
      <c r="G85" s="87">
        <f>G77</f>
        <v>954.95179999999993</v>
      </c>
      <c r="H85" s="314"/>
      <c r="I85" s="87">
        <f>I77</f>
        <v>984.44539999999995</v>
      </c>
      <c r="J85" s="5"/>
    </row>
    <row r="86" spans="1:10" x14ac:dyDescent="0.25">
      <c r="A86" s="49"/>
      <c r="B86" s="255" t="s">
        <v>14</v>
      </c>
      <c r="C86" s="255"/>
      <c r="D86" s="255"/>
      <c r="E86" s="255"/>
      <c r="F86" s="255"/>
      <c r="G86" s="101">
        <f>SUM(G83:G85)</f>
        <v>2504.7831968278665</v>
      </c>
      <c r="H86" s="315"/>
      <c r="I86" s="101">
        <f>SUM(I83:I85)</f>
        <v>2594.6965247539329</v>
      </c>
      <c r="J86" s="5"/>
    </row>
    <row r="87" spans="1:10" ht="12.75" customHeight="1" x14ac:dyDescent="0.25">
      <c r="A87" s="255"/>
      <c r="B87" s="255"/>
      <c r="C87" s="255"/>
      <c r="D87" s="255"/>
      <c r="E87" s="255"/>
      <c r="F87" s="255"/>
      <c r="G87" s="255"/>
      <c r="H87" s="316"/>
      <c r="I87" s="317"/>
      <c r="J87" s="5"/>
    </row>
    <row r="88" spans="1:10" x14ac:dyDescent="0.25">
      <c r="A88" s="50"/>
      <c r="B88" s="236" t="s">
        <v>73</v>
      </c>
      <c r="C88" s="236"/>
      <c r="D88" s="236"/>
      <c r="E88" s="236"/>
      <c r="F88" s="256"/>
      <c r="G88" s="257"/>
      <c r="H88" s="256"/>
      <c r="I88" s="257"/>
      <c r="J88" s="5"/>
    </row>
    <row r="89" spans="1:10" x14ac:dyDescent="0.25">
      <c r="A89" s="55">
        <v>3</v>
      </c>
      <c r="B89" s="236" t="s">
        <v>74</v>
      </c>
      <c r="C89" s="236"/>
      <c r="D89" s="236"/>
      <c r="E89" s="236"/>
      <c r="F89" s="92" t="s">
        <v>55</v>
      </c>
      <c r="G89" s="54" t="s">
        <v>8</v>
      </c>
      <c r="H89" s="92" t="s">
        <v>55</v>
      </c>
      <c r="I89" s="54" t="s">
        <v>8</v>
      </c>
      <c r="J89" s="5"/>
    </row>
    <row r="90" spans="1:10" ht="32.25" customHeight="1" x14ac:dyDescent="0.25">
      <c r="A90" s="31" t="s">
        <v>17</v>
      </c>
      <c r="B90" s="252" t="s">
        <v>251</v>
      </c>
      <c r="C90" s="252"/>
      <c r="D90" s="252"/>
      <c r="E90" s="252"/>
      <c r="F90" s="102">
        <v>4.1700000000000001E-3</v>
      </c>
      <c r="G90" s="87">
        <f>F90*(G41+G49)</f>
        <v>12.32412010523</v>
      </c>
      <c r="H90" s="102">
        <v>4.1700000000000001E-3</v>
      </c>
      <c r="I90" s="87">
        <f>H90*(I41+I49)</f>
        <v>12.829342938189999</v>
      </c>
      <c r="J90" s="5"/>
    </row>
    <row r="91" spans="1:10" x14ac:dyDescent="0.25">
      <c r="A91" s="31" t="s">
        <v>19</v>
      </c>
      <c r="B91" s="252" t="s">
        <v>253</v>
      </c>
      <c r="C91" s="252"/>
      <c r="D91" s="252"/>
      <c r="E91" s="252"/>
      <c r="F91" s="102">
        <f>F63*F90</f>
        <v>3.3360000000000003E-4</v>
      </c>
      <c r="G91" s="87">
        <f>F91*(G41+G49)</f>
        <v>0.98592960841840005</v>
      </c>
      <c r="H91" s="102">
        <f>H63*H90</f>
        <v>3.3360000000000003E-4</v>
      </c>
      <c r="I91" s="87">
        <f>H91*(I41+I49)</f>
        <v>1.0263474350552</v>
      </c>
      <c r="J91" s="5"/>
    </row>
    <row r="92" spans="1:10" ht="33.75" customHeight="1" x14ac:dyDescent="0.25">
      <c r="A92" s="31" t="s">
        <v>22</v>
      </c>
      <c r="B92" s="252" t="s">
        <v>252</v>
      </c>
      <c r="C92" s="252"/>
      <c r="D92" s="252"/>
      <c r="E92" s="252"/>
      <c r="F92" s="102">
        <f xml:space="preserve"> (40%)*F90</f>
        <v>1.6680000000000002E-3</v>
      </c>
      <c r="G92" s="87">
        <f>F92*(G41+G49)</f>
        <v>4.9296480420920004</v>
      </c>
      <c r="H92" s="102">
        <f xml:space="preserve"> (40%)*H90</f>
        <v>1.6680000000000002E-3</v>
      </c>
      <c r="I92" s="87">
        <f>H92*(I41+I49)</f>
        <v>5.1317371752760002</v>
      </c>
      <c r="J92" s="5"/>
    </row>
    <row r="93" spans="1:10" ht="70.5" customHeight="1" x14ac:dyDescent="0.25">
      <c r="A93" s="32" t="s">
        <v>24</v>
      </c>
      <c r="B93" s="251" t="s">
        <v>240</v>
      </c>
      <c r="C93" s="251"/>
      <c r="D93" s="251"/>
      <c r="E93" s="251"/>
      <c r="F93" s="103">
        <v>4.0000000000000002E-4</v>
      </c>
      <c r="G93" s="104">
        <f>F93*(G41+G49)</f>
        <v>1.1821697942666667</v>
      </c>
      <c r="H93" s="103">
        <v>4.0000000000000002E-4</v>
      </c>
      <c r="I93" s="104">
        <f>H93*(I41+I49)</f>
        <v>1.2306324161333333</v>
      </c>
      <c r="J93" s="5"/>
    </row>
    <row r="94" spans="1:10" ht="26.25" customHeight="1" x14ac:dyDescent="0.25">
      <c r="A94" s="32" t="s">
        <v>41</v>
      </c>
      <c r="B94" s="234" t="s">
        <v>254</v>
      </c>
      <c r="C94" s="234"/>
      <c r="D94" s="234"/>
      <c r="E94" s="234"/>
      <c r="F94" s="103">
        <f>F64*F93</f>
        <v>1.4288000000000001E-4</v>
      </c>
      <c r="G94" s="104">
        <f>F94*(G41+G49)</f>
        <v>0.42227105051205333</v>
      </c>
      <c r="H94" s="103">
        <f>H64*H93</f>
        <v>1.4248E-4</v>
      </c>
      <c r="I94" s="104">
        <f>H94*(I41+I49)</f>
        <v>0.43835126662669333</v>
      </c>
      <c r="J94" s="5"/>
    </row>
    <row r="95" spans="1:10" x14ac:dyDescent="0.25">
      <c r="A95" s="31" t="s">
        <v>43</v>
      </c>
      <c r="B95" s="252" t="s">
        <v>255</v>
      </c>
      <c r="C95" s="252"/>
      <c r="D95" s="252"/>
      <c r="E95" s="252"/>
      <c r="F95" s="68">
        <f>40%*F93</f>
        <v>1.6000000000000001E-4</v>
      </c>
      <c r="G95" s="85">
        <f>F95*(G41+G49)</f>
        <v>0.4728679177066667</v>
      </c>
      <c r="H95" s="68">
        <f>40%*H93</f>
        <v>1.6000000000000001E-4</v>
      </c>
      <c r="I95" s="85">
        <f>H95*(I41+I49)</f>
        <v>0.49225296645333333</v>
      </c>
      <c r="J95" s="5"/>
    </row>
    <row r="96" spans="1:10" x14ac:dyDescent="0.25">
      <c r="A96" s="51"/>
      <c r="B96" s="236" t="s">
        <v>14</v>
      </c>
      <c r="C96" s="236"/>
      <c r="D96" s="236"/>
      <c r="E96" s="236"/>
      <c r="F96" s="105">
        <f>SUM(F90:F95)</f>
        <v>6.8744800000000005E-3</v>
      </c>
      <c r="G96" s="89">
        <f>SUM(G90:G95)</f>
        <v>20.317006518225785</v>
      </c>
      <c r="H96" s="105">
        <f>SUM(H90:H95)</f>
        <v>6.8740800000000012E-3</v>
      </c>
      <c r="I96" s="89">
        <f>SUM(I90:I95)</f>
        <v>21.148664197734558</v>
      </c>
      <c r="J96" s="5"/>
    </row>
    <row r="97" spans="1:10" ht="12.75" customHeight="1" x14ac:dyDescent="0.25">
      <c r="A97" s="36"/>
      <c r="B97" s="245"/>
      <c r="C97" s="246"/>
      <c r="D97" s="246"/>
      <c r="E97" s="247"/>
      <c r="F97" s="106"/>
      <c r="G97" s="106"/>
      <c r="H97" s="316"/>
      <c r="I97" s="317"/>
      <c r="J97" s="5"/>
    </row>
    <row r="98" spans="1:10" x14ac:dyDescent="0.25">
      <c r="A98" s="51"/>
      <c r="B98" s="236" t="s">
        <v>75</v>
      </c>
      <c r="C98" s="236"/>
      <c r="D98" s="236"/>
      <c r="E98" s="236"/>
      <c r="F98" s="256"/>
      <c r="G98" s="257"/>
      <c r="H98" s="256"/>
      <c r="I98" s="257"/>
      <c r="J98" s="5"/>
    </row>
    <row r="99" spans="1:10" ht="24" customHeight="1" x14ac:dyDescent="0.25">
      <c r="A99" s="253" t="s">
        <v>241</v>
      </c>
      <c r="B99" s="238"/>
      <c r="C99" s="238"/>
      <c r="D99" s="238"/>
      <c r="E99" s="238"/>
      <c r="F99" s="238"/>
      <c r="G99" s="238"/>
      <c r="H99" s="286"/>
      <c r="I99" s="287"/>
      <c r="J99" s="5"/>
    </row>
    <row r="100" spans="1:10" ht="12.75" customHeight="1" x14ac:dyDescent="0.25">
      <c r="A100" s="254"/>
      <c r="B100" s="254"/>
      <c r="C100" s="254"/>
      <c r="D100" s="254"/>
      <c r="E100" s="254"/>
      <c r="F100" s="254"/>
      <c r="G100" s="254"/>
      <c r="H100" s="286"/>
      <c r="I100" s="287"/>
      <c r="J100" s="5"/>
    </row>
    <row r="101" spans="1:10" x14ac:dyDescent="0.25">
      <c r="A101" s="250" t="s">
        <v>76</v>
      </c>
      <c r="B101" s="250"/>
      <c r="C101" s="250"/>
      <c r="D101" s="250"/>
      <c r="E101" s="250"/>
      <c r="F101" s="250"/>
      <c r="G101" s="250"/>
      <c r="H101" s="256"/>
      <c r="I101" s="257"/>
      <c r="J101" s="5"/>
    </row>
    <row r="102" spans="1:10" x14ac:dyDescent="0.25">
      <c r="A102" s="55" t="s">
        <v>77</v>
      </c>
      <c r="B102" s="236" t="s">
        <v>78</v>
      </c>
      <c r="C102" s="236"/>
      <c r="D102" s="236"/>
      <c r="E102" s="236"/>
      <c r="F102" s="92" t="s">
        <v>55</v>
      </c>
      <c r="G102" s="54" t="s">
        <v>8</v>
      </c>
      <c r="H102" s="92" t="s">
        <v>55</v>
      </c>
      <c r="I102" s="54" t="s">
        <v>8</v>
      </c>
      <c r="J102" s="5"/>
    </row>
    <row r="103" spans="1:10" x14ac:dyDescent="0.25">
      <c r="A103" s="31" t="s">
        <v>17</v>
      </c>
      <c r="B103" s="239" t="s">
        <v>79</v>
      </c>
      <c r="C103" s="239"/>
      <c r="D103" s="239"/>
      <c r="E103" s="239"/>
      <c r="F103" s="68">
        <f>(8.33%+(8.33%*1/3))/12</f>
        <v>9.2555555555555551E-3</v>
      </c>
      <c r="G103" s="87">
        <f>F103*G41</f>
        <v>22.902594555555552</v>
      </c>
      <c r="H103" s="68">
        <f>(8.33%+(8.33%*1/3))/12</f>
        <v>9.2555555555555551E-3</v>
      </c>
      <c r="I103" s="87">
        <f>H103*I41</f>
        <v>23.841478111111108</v>
      </c>
      <c r="J103" s="5"/>
    </row>
    <row r="104" spans="1:10" x14ac:dyDescent="0.25">
      <c r="A104" s="31" t="s">
        <v>19</v>
      </c>
      <c r="B104" s="239" t="s">
        <v>275</v>
      </c>
      <c r="C104" s="239"/>
      <c r="D104" s="239"/>
      <c r="E104" s="239"/>
      <c r="F104" s="68">
        <f>(1/12)/30</f>
        <v>2.7777777777777775E-3</v>
      </c>
      <c r="G104" s="87">
        <f>F104*G41</f>
        <v>6.8735277777777766</v>
      </c>
      <c r="H104" s="68">
        <f>(1/12)/30</f>
        <v>2.7777777777777775E-3</v>
      </c>
      <c r="I104" s="87">
        <f>H104*I41</f>
        <v>7.1553055555555547</v>
      </c>
      <c r="J104" s="5"/>
    </row>
    <row r="105" spans="1:10" x14ac:dyDescent="0.25">
      <c r="A105" s="31" t="s">
        <v>22</v>
      </c>
      <c r="B105" s="239" t="s">
        <v>276</v>
      </c>
      <c r="C105" s="239"/>
      <c r="D105" s="239"/>
      <c r="E105" s="239"/>
      <c r="F105" s="102">
        <f>1.5%/12</f>
        <v>1.25E-3</v>
      </c>
      <c r="G105" s="87">
        <f>F105*G41</f>
        <v>3.0930874999999998</v>
      </c>
      <c r="H105" s="102">
        <f>1.5%/12</f>
        <v>1.25E-3</v>
      </c>
      <c r="I105" s="87">
        <f>H105*I41</f>
        <v>3.2198875</v>
      </c>
      <c r="J105" s="5"/>
    </row>
    <row r="106" spans="1:10" ht="60.75" customHeight="1" x14ac:dyDescent="0.25">
      <c r="A106" s="31" t="s">
        <v>24</v>
      </c>
      <c r="B106" s="251" t="s">
        <v>282</v>
      </c>
      <c r="C106" s="251"/>
      <c r="D106" s="251"/>
      <c r="E106" s="251"/>
      <c r="F106" s="103">
        <v>2.9999999999999997E-4</v>
      </c>
      <c r="G106" s="104">
        <f>F106*G41</f>
        <v>0.74234099999999992</v>
      </c>
      <c r="H106" s="103">
        <v>2.9999999999999997E-4</v>
      </c>
      <c r="I106" s="104">
        <f>H106*I41</f>
        <v>0.77277299999999993</v>
      </c>
      <c r="J106" s="5"/>
    </row>
    <row r="107" spans="1:10" ht="21" customHeight="1" x14ac:dyDescent="0.25">
      <c r="A107" s="31" t="s">
        <v>41</v>
      </c>
      <c r="B107" s="252" t="s">
        <v>273</v>
      </c>
      <c r="C107" s="252"/>
      <c r="D107" s="252"/>
      <c r="E107" s="252"/>
      <c r="F107" s="107">
        <f>1.5%/12</f>
        <v>1.25E-3</v>
      </c>
      <c r="G107" s="87">
        <f>F107*G41</f>
        <v>3.0930874999999998</v>
      </c>
      <c r="H107" s="107">
        <f>1.5%/12</f>
        <v>1.25E-3</v>
      </c>
      <c r="I107" s="87">
        <f>H107*I41</f>
        <v>3.2198875</v>
      </c>
      <c r="J107" s="5"/>
    </row>
    <row r="108" spans="1:10" x14ac:dyDescent="0.25">
      <c r="A108" s="31" t="s">
        <v>43</v>
      </c>
      <c r="B108" s="252" t="s">
        <v>274</v>
      </c>
      <c r="C108" s="252"/>
      <c r="D108" s="252"/>
      <c r="E108" s="252"/>
      <c r="F108" s="68">
        <v>1E-4</v>
      </c>
      <c r="G108" s="87">
        <f>F108*G41</f>
        <v>0.247447</v>
      </c>
      <c r="H108" s="68">
        <v>1E-4</v>
      </c>
      <c r="I108" s="87">
        <f>H108*I41</f>
        <v>0.25759100000000001</v>
      </c>
      <c r="J108" s="5"/>
    </row>
    <row r="109" spans="1:10" x14ac:dyDescent="0.25">
      <c r="A109" s="51"/>
      <c r="B109" s="236" t="s">
        <v>14</v>
      </c>
      <c r="C109" s="236"/>
      <c r="D109" s="236"/>
      <c r="E109" s="236"/>
      <c r="F109" s="92">
        <f>SUM(F103:F108)</f>
        <v>1.4933333333333331E-2</v>
      </c>
      <c r="G109" s="89">
        <f>SUM(G103:G108)</f>
        <v>36.952085333333336</v>
      </c>
      <c r="H109" s="92">
        <f>SUM(H103:H108)</f>
        <v>1.4933333333333331E-2</v>
      </c>
      <c r="I109" s="89">
        <f>SUM(I103:I108)</f>
        <v>38.466922666666662</v>
      </c>
      <c r="J109" s="5"/>
    </row>
    <row r="110" spans="1:10" ht="20.25" customHeight="1" x14ac:dyDescent="0.25">
      <c r="A110" s="238" t="s">
        <v>244</v>
      </c>
      <c r="B110" s="238"/>
      <c r="C110" s="238"/>
      <c r="D110" s="238"/>
      <c r="E110" s="238"/>
      <c r="F110" s="238"/>
      <c r="G110" s="238"/>
      <c r="H110" s="286"/>
      <c r="I110" s="287"/>
      <c r="J110" s="5"/>
    </row>
    <row r="111" spans="1:10" ht="12.75" customHeight="1" x14ac:dyDescent="0.25">
      <c r="A111" s="249"/>
      <c r="B111" s="249"/>
      <c r="C111" s="249"/>
      <c r="D111" s="249"/>
      <c r="E111" s="249"/>
      <c r="F111" s="249"/>
      <c r="G111" s="249"/>
      <c r="H111" s="316"/>
      <c r="I111" s="317"/>
      <c r="J111" s="5"/>
    </row>
    <row r="112" spans="1:10" x14ac:dyDescent="0.25">
      <c r="A112" s="250" t="s">
        <v>80</v>
      </c>
      <c r="B112" s="250"/>
      <c r="C112" s="250"/>
      <c r="D112" s="250"/>
      <c r="E112" s="250"/>
      <c r="F112" s="250"/>
      <c r="G112" s="250"/>
      <c r="H112" s="256"/>
      <c r="I112" s="257"/>
      <c r="J112" s="5"/>
    </row>
    <row r="113" spans="1:10" x14ac:dyDescent="0.25">
      <c r="A113" s="55" t="s">
        <v>81</v>
      </c>
      <c r="B113" s="236" t="s">
        <v>82</v>
      </c>
      <c r="C113" s="236"/>
      <c r="D113" s="236"/>
      <c r="E113" s="236"/>
      <c r="F113" s="92" t="s">
        <v>55</v>
      </c>
      <c r="G113" s="54" t="s">
        <v>8</v>
      </c>
      <c r="H113" s="92" t="s">
        <v>55</v>
      </c>
      <c r="I113" s="54" t="s">
        <v>8</v>
      </c>
      <c r="J113" s="5"/>
    </row>
    <row r="114" spans="1:10" x14ac:dyDescent="0.25">
      <c r="A114" s="32" t="s">
        <v>17</v>
      </c>
      <c r="B114" s="239" t="s">
        <v>83</v>
      </c>
      <c r="C114" s="239"/>
      <c r="D114" s="239"/>
      <c r="E114" s="239"/>
      <c r="F114" s="108"/>
      <c r="G114" s="87"/>
      <c r="H114" s="108"/>
      <c r="I114" s="87"/>
      <c r="J114" s="5"/>
    </row>
    <row r="115" spans="1:10" x14ac:dyDescent="0.25">
      <c r="A115" s="51"/>
      <c r="B115" s="236" t="s">
        <v>14</v>
      </c>
      <c r="C115" s="236"/>
      <c r="D115" s="236"/>
      <c r="E115" s="236"/>
      <c r="F115" s="109"/>
      <c r="G115" s="110"/>
      <c r="H115" s="109"/>
      <c r="I115" s="110"/>
      <c r="J115" s="5"/>
    </row>
    <row r="116" spans="1:10" ht="24.75" customHeight="1" x14ac:dyDescent="0.25">
      <c r="A116" s="238" t="s">
        <v>256</v>
      </c>
      <c r="B116" s="238"/>
      <c r="C116" s="238"/>
      <c r="D116" s="238"/>
      <c r="E116" s="238"/>
      <c r="F116" s="238"/>
      <c r="G116" s="238"/>
      <c r="H116" s="286"/>
      <c r="I116" s="287"/>
      <c r="J116" s="5"/>
    </row>
    <row r="117" spans="1:10" ht="12.75" customHeight="1" x14ac:dyDescent="0.25">
      <c r="A117" s="243"/>
      <c r="B117" s="243"/>
      <c r="C117" s="243"/>
      <c r="D117" s="243"/>
      <c r="E117" s="243"/>
      <c r="F117" s="243"/>
      <c r="G117" s="243"/>
      <c r="H117" s="286"/>
      <c r="I117" s="287"/>
      <c r="J117" s="5"/>
    </row>
    <row r="118" spans="1:10" x14ac:dyDescent="0.25">
      <c r="A118" s="51"/>
      <c r="B118" s="236" t="s">
        <v>84</v>
      </c>
      <c r="C118" s="236"/>
      <c r="D118" s="236"/>
      <c r="E118" s="236"/>
      <c r="F118" s="236"/>
      <c r="G118" s="90"/>
      <c r="H118" s="111"/>
      <c r="I118" s="112"/>
      <c r="J118" s="5"/>
    </row>
    <row r="119" spans="1:10" x14ac:dyDescent="0.25">
      <c r="A119" s="31">
        <v>4</v>
      </c>
      <c r="B119" s="248" t="s">
        <v>85</v>
      </c>
      <c r="C119" s="248"/>
      <c r="D119" s="248"/>
      <c r="E119" s="248"/>
      <c r="F119" s="35" t="s">
        <v>55</v>
      </c>
      <c r="G119" s="33" t="s">
        <v>8</v>
      </c>
      <c r="H119" s="35" t="s">
        <v>55</v>
      </c>
      <c r="I119" s="33" t="s">
        <v>8</v>
      </c>
      <c r="J119" s="5"/>
    </row>
    <row r="120" spans="1:10" x14ac:dyDescent="0.25">
      <c r="A120" s="31" t="s">
        <v>77</v>
      </c>
      <c r="B120" s="239" t="s">
        <v>86</v>
      </c>
      <c r="C120" s="239"/>
      <c r="D120" s="239"/>
      <c r="E120" s="239"/>
      <c r="F120" s="35">
        <f>F109</f>
        <v>1.4933333333333331E-2</v>
      </c>
      <c r="G120" s="95">
        <f>G109</f>
        <v>36.952085333333336</v>
      </c>
      <c r="H120" s="35">
        <f>H109</f>
        <v>1.4933333333333331E-2</v>
      </c>
      <c r="I120" s="95">
        <f>I109</f>
        <v>38.466922666666662</v>
      </c>
      <c r="J120" s="5"/>
    </row>
    <row r="121" spans="1:10" x14ac:dyDescent="0.25">
      <c r="A121" s="31" t="s">
        <v>81</v>
      </c>
      <c r="B121" s="239" t="s">
        <v>82</v>
      </c>
      <c r="C121" s="239"/>
      <c r="D121" s="239"/>
      <c r="E121" s="239"/>
      <c r="F121" s="35"/>
      <c r="G121" s="113"/>
      <c r="H121" s="35"/>
      <c r="I121" s="113"/>
      <c r="J121" s="5"/>
    </row>
    <row r="122" spans="1:10" x14ac:dyDescent="0.25">
      <c r="A122" s="51"/>
      <c r="B122" s="236" t="s">
        <v>14</v>
      </c>
      <c r="C122" s="236"/>
      <c r="D122" s="236"/>
      <c r="E122" s="236"/>
      <c r="F122" s="92"/>
      <c r="G122" s="89">
        <f>SUM(G120:G121)</f>
        <v>36.952085333333336</v>
      </c>
      <c r="H122" s="92"/>
      <c r="I122" s="89">
        <f>SUM(I120:I121)</f>
        <v>38.466922666666662</v>
      </c>
      <c r="J122" s="5"/>
    </row>
    <row r="123" spans="1:10" ht="12.75" customHeight="1" x14ac:dyDescent="0.25">
      <c r="A123" s="31"/>
      <c r="B123" s="245"/>
      <c r="C123" s="246"/>
      <c r="D123" s="246"/>
      <c r="E123" s="247"/>
      <c r="F123" s="35"/>
      <c r="G123" s="101"/>
      <c r="H123" s="311"/>
      <c r="I123" s="312"/>
      <c r="J123" s="5"/>
    </row>
    <row r="124" spans="1:10" x14ac:dyDescent="0.25">
      <c r="A124" s="51"/>
      <c r="B124" s="236" t="s">
        <v>87</v>
      </c>
      <c r="C124" s="236"/>
      <c r="D124" s="236"/>
      <c r="E124" s="236"/>
      <c r="F124" s="236"/>
      <c r="G124" s="90"/>
      <c r="H124" s="90"/>
      <c r="I124" s="90"/>
      <c r="J124" s="5"/>
    </row>
    <row r="125" spans="1:10" x14ac:dyDescent="0.25">
      <c r="A125" s="31">
        <v>5</v>
      </c>
      <c r="B125" s="239" t="s">
        <v>88</v>
      </c>
      <c r="C125" s="239"/>
      <c r="D125" s="239"/>
      <c r="E125" s="239"/>
      <c r="F125" s="239"/>
      <c r="G125" s="39" t="s">
        <v>8</v>
      </c>
      <c r="H125" s="313"/>
      <c r="I125" s="40" t="s">
        <v>8</v>
      </c>
      <c r="J125" s="5"/>
    </row>
    <row r="126" spans="1:10" x14ac:dyDescent="0.25">
      <c r="A126" s="31" t="s">
        <v>17</v>
      </c>
      <c r="B126" s="239" t="s">
        <v>89</v>
      </c>
      <c r="C126" s="239"/>
      <c r="D126" s="239"/>
      <c r="E126" s="239"/>
      <c r="F126" s="239"/>
      <c r="G126" s="114">
        <f>'UNIFORMES TOTAL'!F24</f>
        <v>59.465833333333336</v>
      </c>
      <c r="H126" s="314"/>
      <c r="I126" s="115">
        <f>'UNIFORMES TOTAL'!F24</f>
        <v>59.465833333333336</v>
      </c>
      <c r="J126" s="5"/>
    </row>
    <row r="127" spans="1:10" x14ac:dyDescent="0.25">
      <c r="A127" s="31" t="s">
        <v>19</v>
      </c>
      <c r="B127" s="239" t="s">
        <v>257</v>
      </c>
      <c r="C127" s="239"/>
      <c r="D127" s="239"/>
      <c r="E127" s="239"/>
      <c r="F127" s="239"/>
      <c r="G127" s="114"/>
      <c r="H127" s="314"/>
      <c r="I127" s="115"/>
      <c r="J127" s="5"/>
    </row>
    <row r="128" spans="1:10" x14ac:dyDescent="0.25">
      <c r="A128" s="31" t="s">
        <v>22</v>
      </c>
      <c r="B128" s="239" t="s">
        <v>145</v>
      </c>
      <c r="C128" s="239"/>
      <c r="D128" s="239"/>
      <c r="E128" s="239"/>
      <c r="F128" s="239"/>
      <c r="G128" s="114">
        <f>'EQUIP (Relógio Ponto)'!F15</f>
        <v>0.61013440860215051</v>
      </c>
      <c r="H128" s="314"/>
      <c r="I128" s="115">
        <f>'EQUIP (Relógio Ponto)'!F15</f>
        <v>0.61013440860215051</v>
      </c>
      <c r="J128" s="5"/>
    </row>
    <row r="129" spans="1:10" x14ac:dyDescent="0.25">
      <c r="A129" s="31" t="s">
        <v>24</v>
      </c>
      <c r="B129" s="239" t="s">
        <v>104</v>
      </c>
      <c r="C129" s="239"/>
      <c r="D129" s="239"/>
      <c r="E129" s="239"/>
      <c r="F129" s="239"/>
      <c r="G129" s="116">
        <v>0</v>
      </c>
      <c r="H129" s="315"/>
      <c r="I129" s="117">
        <v>0</v>
      </c>
      <c r="J129" s="5"/>
    </row>
    <row r="130" spans="1:10" x14ac:dyDescent="0.25">
      <c r="A130" s="51"/>
      <c r="B130" s="236" t="s">
        <v>14</v>
      </c>
      <c r="C130" s="236"/>
      <c r="D130" s="236"/>
      <c r="E130" s="236"/>
      <c r="F130" s="236"/>
      <c r="G130" s="118">
        <f>SUM(G126:G129)</f>
        <v>60.075967741935486</v>
      </c>
      <c r="H130" s="118"/>
      <c r="I130" s="119">
        <f>SUM(I126:I129)</f>
        <v>60.075967741935486</v>
      </c>
      <c r="J130" s="5"/>
    </row>
    <row r="131" spans="1:10" x14ac:dyDescent="0.25">
      <c r="A131" s="244" t="s">
        <v>220</v>
      </c>
      <c r="B131" s="244"/>
      <c r="C131" s="244"/>
      <c r="D131" s="244"/>
      <c r="E131" s="244"/>
      <c r="F131" s="244"/>
      <c r="G131" s="244"/>
      <c r="H131" s="286"/>
      <c r="I131" s="287"/>
      <c r="J131" s="5"/>
    </row>
    <row r="132" spans="1:10" ht="12.75" customHeight="1" x14ac:dyDescent="0.25">
      <c r="A132" s="1"/>
      <c r="B132" s="245"/>
      <c r="C132" s="246"/>
      <c r="D132" s="246"/>
      <c r="E132" s="246"/>
      <c r="F132" s="247"/>
      <c r="G132" s="113"/>
      <c r="H132" s="35"/>
      <c r="I132" s="113"/>
      <c r="J132" s="5"/>
    </row>
    <row r="133" spans="1:10" x14ac:dyDescent="0.25">
      <c r="A133" s="51"/>
      <c r="B133" s="236" t="s">
        <v>90</v>
      </c>
      <c r="C133" s="236"/>
      <c r="D133" s="236"/>
      <c r="E133" s="236"/>
      <c r="F133" s="236"/>
      <c r="G133" s="90"/>
      <c r="H133" s="90"/>
      <c r="I133" s="90"/>
      <c r="J133" s="5"/>
    </row>
    <row r="134" spans="1:10" x14ac:dyDescent="0.25">
      <c r="A134" s="55">
        <v>6</v>
      </c>
      <c r="B134" s="236" t="s">
        <v>91</v>
      </c>
      <c r="C134" s="236"/>
      <c r="D134" s="236"/>
      <c r="E134" s="237" t="s">
        <v>55</v>
      </c>
      <c r="F134" s="237"/>
      <c r="G134" s="96" t="s">
        <v>8</v>
      </c>
      <c r="H134" s="120"/>
      <c r="I134" s="96" t="s">
        <v>8</v>
      </c>
      <c r="J134" s="5"/>
    </row>
    <row r="135" spans="1:10" x14ac:dyDescent="0.25">
      <c r="A135" s="31" t="s">
        <v>17</v>
      </c>
      <c r="B135" s="239" t="s">
        <v>92</v>
      </c>
      <c r="C135" s="239"/>
      <c r="D135" s="239"/>
      <c r="E135" s="240">
        <v>1E-3</v>
      </c>
      <c r="F135" s="240"/>
      <c r="G135" s="121">
        <f>(G41+G49+G64+G77+G96+G122+G130)*E135</f>
        <v>5.0965982564213608</v>
      </c>
      <c r="H135" s="122"/>
      <c r="I135" s="121">
        <f>(I41+I49+I64+I77+I96+I122+I130)*E135</f>
        <v>5.2902980793602694</v>
      </c>
      <c r="J135" s="5"/>
    </row>
    <row r="136" spans="1:10" x14ac:dyDescent="0.25">
      <c r="A136" s="31" t="s">
        <v>19</v>
      </c>
      <c r="B136" s="239" t="s">
        <v>259</v>
      </c>
      <c r="C136" s="239"/>
      <c r="D136" s="239"/>
      <c r="E136" s="240">
        <v>5.0000000000000001E-4</v>
      </c>
      <c r="F136" s="240"/>
      <c r="G136" s="121">
        <f>(G41+G49+G64+G77+G96+125+G130+G135)*E136</f>
        <v>2.5948713846722247</v>
      </c>
      <c r="H136" s="122"/>
      <c r="I136" s="121">
        <f>(I41+I49+I64+I77+I96+125+I130+I135)*E136</f>
        <v>2.6910607273864815</v>
      </c>
      <c r="J136" s="5"/>
    </row>
    <row r="137" spans="1:10" x14ac:dyDescent="0.25">
      <c r="A137" s="31" t="s">
        <v>22</v>
      </c>
      <c r="B137" s="239" t="s">
        <v>94</v>
      </c>
      <c r="C137" s="239"/>
      <c r="D137" s="239"/>
      <c r="E137" s="240">
        <f>SUM(E138:F139)</f>
        <v>0.1009</v>
      </c>
      <c r="F137" s="240"/>
      <c r="G137" s="123"/>
      <c r="H137" s="122"/>
      <c r="I137" s="123"/>
      <c r="J137" s="5"/>
    </row>
    <row r="138" spans="1:10" x14ac:dyDescent="0.25">
      <c r="A138" s="1"/>
      <c r="B138" s="234" t="s">
        <v>260</v>
      </c>
      <c r="C138" s="234"/>
      <c r="D138" s="234"/>
      <c r="E138" s="235">
        <v>5.0900000000000001E-2</v>
      </c>
      <c r="F138" s="235"/>
      <c r="G138" s="124">
        <f>E138*G153</f>
        <v>288.96490608005666</v>
      </c>
      <c r="H138" s="125"/>
      <c r="I138" s="124">
        <f>E138*I153</f>
        <v>299.94708419831062</v>
      </c>
      <c r="J138" s="5"/>
    </row>
    <row r="139" spans="1:10" x14ac:dyDescent="0.25">
      <c r="A139" s="1"/>
      <c r="B139" s="234" t="s">
        <v>261</v>
      </c>
      <c r="C139" s="234"/>
      <c r="D139" s="234"/>
      <c r="E139" s="235">
        <v>0.05</v>
      </c>
      <c r="F139" s="235"/>
      <c r="G139" s="124">
        <f>E139*G153</f>
        <v>283.85550695486899</v>
      </c>
      <c r="H139" s="125"/>
      <c r="I139" s="124">
        <f>E139*I153</f>
        <v>294.64350117712246</v>
      </c>
      <c r="J139" s="5"/>
    </row>
    <row r="140" spans="1:10" x14ac:dyDescent="0.25">
      <c r="A140" s="51"/>
      <c r="B140" s="236" t="s">
        <v>14</v>
      </c>
      <c r="C140" s="236"/>
      <c r="D140" s="236"/>
      <c r="E140" s="237">
        <f>E135+E136+E137</f>
        <v>0.1024</v>
      </c>
      <c r="F140" s="236"/>
      <c r="G140" s="118">
        <f>SUM(G135:G139)</f>
        <v>580.51188267601924</v>
      </c>
      <c r="H140" s="118"/>
      <c r="I140" s="118">
        <f>SUM(I135:I139)</f>
        <v>602.57194418217978</v>
      </c>
      <c r="J140" s="5"/>
    </row>
    <row r="141" spans="1:10" x14ac:dyDescent="0.25">
      <c r="A141" s="238" t="s">
        <v>262</v>
      </c>
      <c r="B141" s="238"/>
      <c r="C141" s="238"/>
      <c r="D141" s="238"/>
      <c r="E141" s="238"/>
      <c r="F141" s="238"/>
      <c r="G141" s="238"/>
      <c r="H141" s="286"/>
      <c r="I141" s="287"/>
      <c r="J141" s="5"/>
    </row>
    <row r="142" spans="1:10" x14ac:dyDescent="0.25">
      <c r="A142" s="238" t="s">
        <v>263</v>
      </c>
      <c r="B142" s="238"/>
      <c r="C142" s="238"/>
      <c r="D142" s="238"/>
      <c r="E142" s="238"/>
      <c r="F142" s="238"/>
      <c r="G142" s="238"/>
      <c r="H142" s="286"/>
      <c r="I142" s="287"/>
      <c r="J142" s="5"/>
    </row>
    <row r="143" spans="1:10" ht="11.25" customHeight="1" x14ac:dyDescent="0.25">
      <c r="A143" s="243"/>
      <c r="B143" s="243"/>
      <c r="C143" s="243"/>
      <c r="D143" s="243"/>
      <c r="E143" s="243"/>
      <c r="F143" s="243"/>
      <c r="G143" s="243"/>
      <c r="H143" s="286"/>
      <c r="I143" s="319"/>
      <c r="J143" s="5"/>
    </row>
    <row r="144" spans="1:10" x14ac:dyDescent="0.25">
      <c r="A144" s="51"/>
      <c r="B144" s="236" t="s">
        <v>95</v>
      </c>
      <c r="C144" s="236"/>
      <c r="D144" s="236"/>
      <c r="E144" s="236"/>
      <c r="F144" s="236"/>
      <c r="G144" s="90"/>
      <c r="H144" s="90"/>
      <c r="I144" s="90"/>
      <c r="J144" s="5"/>
    </row>
    <row r="145" spans="1:10" x14ac:dyDescent="0.25">
      <c r="A145" s="63"/>
      <c r="B145" s="236" t="s">
        <v>96</v>
      </c>
      <c r="C145" s="236"/>
      <c r="D145" s="236"/>
      <c r="E145" s="236"/>
      <c r="F145" s="236"/>
      <c r="G145" s="126" t="s">
        <v>97</v>
      </c>
      <c r="H145" s="126"/>
      <c r="I145" s="126" t="s">
        <v>97</v>
      </c>
      <c r="J145" s="5"/>
    </row>
    <row r="146" spans="1:10" x14ac:dyDescent="0.25">
      <c r="A146" s="31" t="s">
        <v>17</v>
      </c>
      <c r="B146" s="241" t="s">
        <v>222</v>
      </c>
      <c r="C146" s="241"/>
      <c r="D146" s="241"/>
      <c r="E146" s="241"/>
      <c r="F146" s="241"/>
      <c r="G146" s="127">
        <f>G41</f>
        <v>2474.4699999999998</v>
      </c>
      <c r="H146" s="127"/>
      <c r="I146" s="127">
        <f>I41</f>
        <v>2575.91</v>
      </c>
      <c r="J146" s="5"/>
    </row>
    <row r="147" spans="1:10" x14ac:dyDescent="0.25">
      <c r="A147" s="31" t="s">
        <v>19</v>
      </c>
      <c r="B147" s="241" t="s">
        <v>223</v>
      </c>
      <c r="C147" s="241"/>
      <c r="D147" s="241"/>
      <c r="E147" s="241"/>
      <c r="F147" s="241"/>
      <c r="G147" s="127">
        <f>G86</f>
        <v>2504.7831968278665</v>
      </c>
      <c r="H147" s="127"/>
      <c r="I147" s="127">
        <f>I86</f>
        <v>2594.6965247539329</v>
      </c>
      <c r="J147" s="5"/>
    </row>
    <row r="148" spans="1:10" x14ac:dyDescent="0.25">
      <c r="A148" s="31" t="s">
        <v>22</v>
      </c>
      <c r="B148" s="241" t="s">
        <v>224</v>
      </c>
      <c r="C148" s="241"/>
      <c r="D148" s="241"/>
      <c r="E148" s="241"/>
      <c r="F148" s="241"/>
      <c r="G148" s="127">
        <f>G96</f>
        <v>20.317006518225785</v>
      </c>
      <c r="H148" s="127"/>
      <c r="I148" s="127">
        <f>I96</f>
        <v>21.148664197734558</v>
      </c>
      <c r="J148" s="5"/>
    </row>
    <row r="149" spans="1:10" x14ac:dyDescent="0.25">
      <c r="A149" s="31" t="s">
        <v>24</v>
      </c>
      <c r="B149" s="241" t="s">
        <v>225</v>
      </c>
      <c r="C149" s="241"/>
      <c r="D149" s="241"/>
      <c r="E149" s="241"/>
      <c r="F149" s="241"/>
      <c r="G149" s="127">
        <f>G122</f>
        <v>36.952085333333336</v>
      </c>
      <c r="H149" s="127"/>
      <c r="I149" s="127">
        <f>I122</f>
        <v>38.466922666666662</v>
      </c>
      <c r="J149" s="5"/>
    </row>
    <row r="150" spans="1:10" x14ac:dyDescent="0.25">
      <c r="A150" s="31" t="s">
        <v>41</v>
      </c>
      <c r="B150" s="241" t="s">
        <v>226</v>
      </c>
      <c r="C150" s="241"/>
      <c r="D150" s="241"/>
      <c r="E150" s="241"/>
      <c r="F150" s="241"/>
      <c r="G150" s="128">
        <f>G130</f>
        <v>60.075967741935486</v>
      </c>
      <c r="H150" s="128"/>
      <c r="I150" s="128">
        <f>I130</f>
        <v>60.075967741935486</v>
      </c>
      <c r="J150" s="5"/>
    </row>
    <row r="151" spans="1:10" x14ac:dyDescent="0.25">
      <c r="A151" s="64"/>
      <c r="B151" s="242" t="s">
        <v>98</v>
      </c>
      <c r="C151" s="242"/>
      <c r="D151" s="242"/>
      <c r="E151" s="242"/>
      <c r="F151" s="242"/>
      <c r="G151" s="129">
        <f>SUM(G146:G150)</f>
        <v>5096.5982564213609</v>
      </c>
      <c r="H151" s="130"/>
      <c r="I151" s="129">
        <f>SUM(I146:I150)</f>
        <v>5290.2980793602692</v>
      </c>
      <c r="J151" s="5"/>
    </row>
    <row r="152" spans="1:10" x14ac:dyDescent="0.25">
      <c r="A152" s="38" t="s">
        <v>43</v>
      </c>
      <c r="B152" s="241" t="s">
        <v>227</v>
      </c>
      <c r="C152" s="241"/>
      <c r="D152" s="241"/>
      <c r="E152" s="241"/>
      <c r="F152" s="241"/>
      <c r="G152" s="128">
        <f>G140</f>
        <v>580.51188267601924</v>
      </c>
      <c r="H152" s="130"/>
      <c r="I152" s="128">
        <f>I140</f>
        <v>602.57194418217978</v>
      </c>
      <c r="J152" s="5"/>
    </row>
    <row r="153" spans="1:10" x14ac:dyDescent="0.25">
      <c r="A153" s="64"/>
      <c r="B153" s="242" t="s">
        <v>99</v>
      </c>
      <c r="C153" s="242"/>
      <c r="D153" s="242"/>
      <c r="E153" s="242"/>
      <c r="F153" s="242"/>
      <c r="G153" s="133">
        <f>(G135+G136+G151)/(1-10.09/100)</f>
        <v>5677.1101390973799</v>
      </c>
      <c r="H153" s="134"/>
      <c r="I153" s="133">
        <f>(I135+I136+I151)/(1-10.09/100)</f>
        <v>5892.8700235424485</v>
      </c>
      <c r="J153" s="5"/>
    </row>
    <row r="154" spans="1:10" x14ac:dyDescent="0.25">
      <c r="G154" s="132"/>
      <c r="J154" s="5"/>
    </row>
    <row r="155" spans="1:10" x14ac:dyDescent="0.25">
      <c r="I155" s="171"/>
    </row>
    <row r="156" spans="1:10" x14ac:dyDescent="0.25">
      <c r="I156" s="174"/>
    </row>
  </sheetData>
  <mergeCells count="234">
    <mergeCell ref="H131:I131"/>
    <mergeCell ref="H141:I141"/>
    <mergeCell ref="H142:I142"/>
    <mergeCell ref="H143:I143"/>
    <mergeCell ref="H24:I26"/>
    <mergeCell ref="H18:I18"/>
    <mergeCell ref="H2:I11"/>
    <mergeCell ref="H123:I123"/>
    <mergeCell ref="H88:I88"/>
    <mergeCell ref="H98:I98"/>
    <mergeCell ref="H125:H129"/>
    <mergeCell ref="H97:I97"/>
    <mergeCell ref="H99:I99"/>
    <mergeCell ref="H100:I100"/>
    <mergeCell ref="H101:I101"/>
    <mergeCell ref="H110:I110"/>
    <mergeCell ref="H111:I111"/>
    <mergeCell ref="H112:I112"/>
    <mergeCell ref="H21:I22"/>
    <mergeCell ref="H42:I42"/>
    <mergeCell ref="H43:I43"/>
    <mergeCell ref="H45:I45"/>
    <mergeCell ref="H50:I50"/>
    <mergeCell ref="H51:I51"/>
    <mergeCell ref="H116:I116"/>
    <mergeCell ref="H117:I117"/>
    <mergeCell ref="F98:G98"/>
    <mergeCell ref="H68:I68"/>
    <mergeCell ref="B80:F80"/>
    <mergeCell ref="H80:I80"/>
    <mergeCell ref="H78:I78"/>
    <mergeCell ref="H79:I79"/>
    <mergeCell ref="H69:I69"/>
    <mergeCell ref="H82:H86"/>
    <mergeCell ref="H87:I87"/>
    <mergeCell ref="A68:G68"/>
    <mergeCell ref="B70:F70"/>
    <mergeCell ref="B71:F71"/>
    <mergeCell ref="B72:F72"/>
    <mergeCell ref="B73:F73"/>
    <mergeCell ref="A79:G79"/>
    <mergeCell ref="B81:F81"/>
    <mergeCell ref="B82:F82"/>
    <mergeCell ref="B83:F83"/>
    <mergeCell ref="B84:F84"/>
    <mergeCell ref="B74:F74"/>
    <mergeCell ref="B75:F75"/>
    <mergeCell ref="B76:F76"/>
    <mergeCell ref="H1:I1"/>
    <mergeCell ref="H12:I12"/>
    <mergeCell ref="H17:I17"/>
    <mergeCell ref="H65:I65"/>
    <mergeCell ref="H66:I66"/>
    <mergeCell ref="H67:I67"/>
    <mergeCell ref="B17:E17"/>
    <mergeCell ref="F17:G17"/>
    <mergeCell ref="B43:E43"/>
    <mergeCell ref="F43:G43"/>
    <mergeCell ref="H53:I53"/>
    <mergeCell ref="H23:I23"/>
    <mergeCell ref="F33:G33"/>
    <mergeCell ref="H33:I33"/>
    <mergeCell ref="H44:I44"/>
    <mergeCell ref="F44:G44"/>
    <mergeCell ref="H32:I32"/>
    <mergeCell ref="B23:G23"/>
    <mergeCell ref="A53:G53"/>
    <mergeCell ref="A42:E42"/>
    <mergeCell ref="F42:G42"/>
    <mergeCell ref="B46:E46"/>
    <mergeCell ref="H30:I30"/>
    <mergeCell ref="H31:I31"/>
    <mergeCell ref="H52:I52"/>
    <mergeCell ref="H13:I13"/>
    <mergeCell ref="H14:I14"/>
    <mergeCell ref="H15:I15"/>
    <mergeCell ref="H16:I16"/>
    <mergeCell ref="H19:I19"/>
    <mergeCell ref="H20:I20"/>
    <mergeCell ref="H27:I27"/>
    <mergeCell ref="H28:I28"/>
    <mergeCell ref="H29:I29"/>
    <mergeCell ref="A6:G6"/>
    <mergeCell ref="A7:G7"/>
    <mergeCell ref="A8:G8"/>
    <mergeCell ref="A1:G1"/>
    <mergeCell ref="A2:G2"/>
    <mergeCell ref="A3:G3"/>
    <mergeCell ref="A4:G4"/>
    <mergeCell ref="A5:G5"/>
    <mergeCell ref="B13:E13"/>
    <mergeCell ref="F13:G13"/>
    <mergeCell ref="B14:E14"/>
    <mergeCell ref="F14:G14"/>
    <mergeCell ref="B15:E15"/>
    <mergeCell ref="F15:G15"/>
    <mergeCell ref="A9:G9"/>
    <mergeCell ref="A10:G10"/>
    <mergeCell ref="A11:G11"/>
    <mergeCell ref="A12:G12"/>
    <mergeCell ref="A20:D20"/>
    <mergeCell ref="F20:G20"/>
    <mergeCell ref="A21:G21"/>
    <mergeCell ref="A22:G22"/>
    <mergeCell ref="A24:G24"/>
    <mergeCell ref="B16:E16"/>
    <mergeCell ref="F16:G16"/>
    <mergeCell ref="A18:G18"/>
    <mergeCell ref="A19:D19"/>
    <mergeCell ref="F19:G19"/>
    <mergeCell ref="B29:E29"/>
    <mergeCell ref="F29:G29"/>
    <mergeCell ref="B30:E30"/>
    <mergeCell ref="F30:G30"/>
    <mergeCell ref="B31:E31"/>
    <mergeCell ref="F31:G31"/>
    <mergeCell ref="A25:G25"/>
    <mergeCell ref="A26:G26"/>
    <mergeCell ref="B27:E27"/>
    <mergeCell ref="F27:G27"/>
    <mergeCell ref="B28:E28"/>
    <mergeCell ref="F28:G28"/>
    <mergeCell ref="B37:E37"/>
    <mergeCell ref="B38:E38"/>
    <mergeCell ref="B39:E39"/>
    <mergeCell ref="B40:E40"/>
    <mergeCell ref="B41:E41"/>
    <mergeCell ref="A32:G32"/>
    <mergeCell ref="B33:E33"/>
    <mergeCell ref="B34:E34"/>
    <mergeCell ref="B35:E35"/>
    <mergeCell ref="B36:E36"/>
    <mergeCell ref="B47:E47"/>
    <mergeCell ref="B48:E48"/>
    <mergeCell ref="B49:E49"/>
    <mergeCell ref="A50:G50"/>
    <mergeCell ref="A51:G51"/>
    <mergeCell ref="B44:E44"/>
    <mergeCell ref="A45:G45"/>
    <mergeCell ref="B58:E58"/>
    <mergeCell ref="B59:E59"/>
    <mergeCell ref="B60:E60"/>
    <mergeCell ref="B61:E61"/>
    <mergeCell ref="B62:E62"/>
    <mergeCell ref="A52:G52"/>
    <mergeCell ref="A54:G54"/>
    <mergeCell ref="B55:E55"/>
    <mergeCell ref="B56:E56"/>
    <mergeCell ref="B57:E57"/>
    <mergeCell ref="A69:G69"/>
    <mergeCell ref="B63:E63"/>
    <mergeCell ref="B64:E64"/>
    <mergeCell ref="A65:G65"/>
    <mergeCell ref="A66:G66"/>
    <mergeCell ref="A67:G67"/>
    <mergeCell ref="B77:F77"/>
    <mergeCell ref="A78:G78"/>
    <mergeCell ref="B90:E90"/>
    <mergeCell ref="B91:E91"/>
    <mergeCell ref="B92:E92"/>
    <mergeCell ref="B93:E93"/>
    <mergeCell ref="B94:E94"/>
    <mergeCell ref="B85:F85"/>
    <mergeCell ref="B86:F86"/>
    <mergeCell ref="A87:G87"/>
    <mergeCell ref="B88:E88"/>
    <mergeCell ref="B89:E89"/>
    <mergeCell ref="F88:G88"/>
    <mergeCell ref="A101:G101"/>
    <mergeCell ref="B102:E102"/>
    <mergeCell ref="B103:E103"/>
    <mergeCell ref="B104:E104"/>
    <mergeCell ref="B105:E105"/>
    <mergeCell ref="B95:E95"/>
    <mergeCell ref="B96:E96"/>
    <mergeCell ref="B98:E98"/>
    <mergeCell ref="A99:G99"/>
    <mergeCell ref="A100:G100"/>
    <mergeCell ref="B97:E97"/>
    <mergeCell ref="A111:G111"/>
    <mergeCell ref="A112:G112"/>
    <mergeCell ref="B113:E113"/>
    <mergeCell ref="B114:E114"/>
    <mergeCell ref="B115:E115"/>
    <mergeCell ref="B106:E106"/>
    <mergeCell ref="B107:E107"/>
    <mergeCell ref="B108:E108"/>
    <mergeCell ref="B109:E109"/>
    <mergeCell ref="A110:G110"/>
    <mergeCell ref="B121:E121"/>
    <mergeCell ref="B122:E122"/>
    <mergeCell ref="B124:F124"/>
    <mergeCell ref="B125:F125"/>
    <mergeCell ref="B126:F126"/>
    <mergeCell ref="A116:G116"/>
    <mergeCell ref="A117:G117"/>
    <mergeCell ref="B118:F118"/>
    <mergeCell ref="B119:E119"/>
    <mergeCell ref="B120:E120"/>
    <mergeCell ref="B123:E123"/>
    <mergeCell ref="B133:F133"/>
    <mergeCell ref="B134:D134"/>
    <mergeCell ref="E134:F134"/>
    <mergeCell ref="B135:D135"/>
    <mergeCell ref="E135:F135"/>
    <mergeCell ref="B127:F127"/>
    <mergeCell ref="B128:F128"/>
    <mergeCell ref="B129:F129"/>
    <mergeCell ref="B130:F130"/>
    <mergeCell ref="A131:G131"/>
    <mergeCell ref="B132:F132"/>
    <mergeCell ref="B152:F152"/>
    <mergeCell ref="B153:F153"/>
    <mergeCell ref="B147:F147"/>
    <mergeCell ref="B148:F148"/>
    <mergeCell ref="B149:F149"/>
    <mergeCell ref="B150:F150"/>
    <mergeCell ref="B151:F151"/>
    <mergeCell ref="A142:G142"/>
    <mergeCell ref="A143:G143"/>
    <mergeCell ref="B144:F144"/>
    <mergeCell ref="B145:F145"/>
    <mergeCell ref="B146:F146"/>
    <mergeCell ref="B139:D139"/>
    <mergeCell ref="E139:F139"/>
    <mergeCell ref="B140:D140"/>
    <mergeCell ref="E140:F140"/>
    <mergeCell ref="A141:G141"/>
    <mergeCell ref="B136:D136"/>
    <mergeCell ref="E136:F136"/>
    <mergeCell ref="B137:D137"/>
    <mergeCell ref="E137:F137"/>
    <mergeCell ref="B138:D138"/>
    <mergeCell ref="E138:F138"/>
  </mergeCells>
  <printOptions horizontalCentered="1"/>
  <pageMargins left="0.51181102362204722" right="0.51181102362204722" top="1.3779527559055118" bottom="0.78740157480314965" header="0.31496062992125984" footer="0.31496062992125984"/>
  <pageSetup paperSize="9" scale="70" orientation="portrait" verticalDpi="300"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155"/>
  <sheetViews>
    <sheetView topLeftCell="A146" zoomScale="120" zoomScaleNormal="120" workbookViewId="0">
      <selection activeCell="I155" sqref="I155"/>
    </sheetView>
  </sheetViews>
  <sheetFormatPr defaultRowHeight="15" x14ac:dyDescent="0.25"/>
  <cols>
    <col min="1" max="1" width="6.140625" style="16" customWidth="1"/>
    <col min="2" max="5" width="15.7109375" style="16" customWidth="1"/>
    <col min="6" max="7" width="12.7109375" style="67" customWidth="1"/>
    <col min="8" max="8" width="13.140625" style="67" customWidth="1"/>
    <col min="9" max="9" width="10.7109375" style="67" customWidth="1"/>
  </cols>
  <sheetData>
    <row r="1" spans="1:9" ht="15" customHeight="1" x14ac:dyDescent="0.25">
      <c r="A1" s="277" t="s">
        <v>216</v>
      </c>
      <c r="B1" s="277"/>
      <c r="C1" s="277"/>
      <c r="D1" s="277"/>
      <c r="E1" s="277"/>
      <c r="F1" s="277"/>
      <c r="G1" s="277"/>
      <c r="H1" s="282"/>
      <c r="I1" s="283"/>
    </row>
    <row r="2" spans="1:9" ht="15" customHeight="1" x14ac:dyDescent="0.25">
      <c r="A2" s="277" t="s">
        <v>0</v>
      </c>
      <c r="B2" s="277"/>
      <c r="C2" s="277"/>
      <c r="D2" s="277"/>
      <c r="E2" s="277"/>
      <c r="F2" s="277"/>
      <c r="G2" s="277"/>
      <c r="H2" s="326" t="s">
        <v>279</v>
      </c>
      <c r="I2" s="327"/>
    </row>
    <row r="3" spans="1:9" ht="15" customHeight="1" x14ac:dyDescent="0.25">
      <c r="A3" s="277" t="s">
        <v>1</v>
      </c>
      <c r="B3" s="277"/>
      <c r="C3" s="277"/>
      <c r="D3" s="277"/>
      <c r="E3" s="277"/>
      <c r="F3" s="277"/>
      <c r="G3" s="277"/>
      <c r="H3" s="328"/>
      <c r="I3" s="329"/>
    </row>
    <row r="4" spans="1:9" ht="15" customHeight="1" x14ac:dyDescent="0.25">
      <c r="A4" s="277" t="s">
        <v>2</v>
      </c>
      <c r="B4" s="277"/>
      <c r="C4" s="277"/>
      <c r="D4" s="277"/>
      <c r="E4" s="277"/>
      <c r="F4" s="277"/>
      <c r="G4" s="277"/>
      <c r="H4" s="328"/>
      <c r="I4" s="329"/>
    </row>
    <row r="5" spans="1:9" ht="15" customHeight="1" x14ac:dyDescent="0.25">
      <c r="A5" s="277" t="s">
        <v>3</v>
      </c>
      <c r="B5" s="277"/>
      <c r="C5" s="277"/>
      <c r="D5" s="277"/>
      <c r="E5" s="277"/>
      <c r="F5" s="277"/>
      <c r="G5" s="277"/>
      <c r="H5" s="328"/>
      <c r="I5" s="329"/>
    </row>
    <row r="6" spans="1:9" ht="9" customHeight="1" x14ac:dyDescent="0.25">
      <c r="A6" s="273"/>
      <c r="B6" s="273"/>
      <c r="C6" s="273"/>
      <c r="D6" s="273"/>
      <c r="E6" s="273"/>
      <c r="F6" s="273"/>
      <c r="G6" s="273"/>
      <c r="H6" s="328"/>
      <c r="I6" s="329"/>
    </row>
    <row r="7" spans="1:9" ht="24" customHeight="1" x14ac:dyDescent="0.25">
      <c r="A7" s="236" t="s">
        <v>142</v>
      </c>
      <c r="B7" s="236"/>
      <c r="C7" s="236"/>
      <c r="D7" s="236"/>
      <c r="E7" s="236"/>
      <c r="F7" s="236"/>
      <c r="G7" s="236"/>
      <c r="H7" s="328"/>
      <c r="I7" s="329"/>
    </row>
    <row r="8" spans="1:9" ht="15" customHeight="1" x14ac:dyDescent="0.25">
      <c r="A8" s="274" t="s">
        <v>278</v>
      </c>
      <c r="B8" s="275"/>
      <c r="C8" s="275"/>
      <c r="D8" s="275"/>
      <c r="E8" s="275"/>
      <c r="F8" s="275"/>
      <c r="G8" s="276"/>
      <c r="H8" s="328"/>
      <c r="I8" s="329"/>
    </row>
    <row r="9" spans="1:9" ht="15" customHeight="1" x14ac:dyDescent="0.25">
      <c r="A9" s="271" t="s">
        <v>217</v>
      </c>
      <c r="B9" s="271"/>
      <c r="C9" s="271"/>
      <c r="D9" s="271"/>
      <c r="E9" s="271"/>
      <c r="F9" s="271"/>
      <c r="G9" s="271"/>
      <c r="H9" s="328"/>
      <c r="I9" s="329"/>
    </row>
    <row r="10" spans="1:9" ht="15" customHeight="1" x14ac:dyDescent="0.25">
      <c r="A10" s="271" t="s">
        <v>218</v>
      </c>
      <c r="B10" s="271"/>
      <c r="C10" s="271"/>
      <c r="D10" s="271"/>
      <c r="E10" s="271"/>
      <c r="F10" s="271"/>
      <c r="G10" s="271"/>
      <c r="H10" s="328"/>
      <c r="I10" s="329"/>
    </row>
    <row r="11" spans="1:9" ht="15" customHeight="1" x14ac:dyDescent="0.25">
      <c r="A11" s="271" t="s">
        <v>155</v>
      </c>
      <c r="B11" s="271"/>
      <c r="C11" s="271"/>
      <c r="D11" s="271"/>
      <c r="E11" s="271"/>
      <c r="F11" s="271"/>
      <c r="G11" s="271"/>
      <c r="H11" s="330"/>
      <c r="I11" s="331"/>
    </row>
    <row r="12" spans="1:9" ht="21.75" customHeight="1" x14ac:dyDescent="0.25">
      <c r="A12" s="236" t="s">
        <v>16</v>
      </c>
      <c r="B12" s="236"/>
      <c r="C12" s="236"/>
      <c r="D12" s="236"/>
      <c r="E12" s="236"/>
      <c r="F12" s="236"/>
      <c r="G12" s="236"/>
      <c r="H12" s="256"/>
      <c r="I12" s="257"/>
    </row>
    <row r="13" spans="1:9" ht="15" customHeight="1" x14ac:dyDescent="0.25">
      <c r="A13" s="54" t="s">
        <v>17</v>
      </c>
      <c r="B13" s="266" t="s">
        <v>18</v>
      </c>
      <c r="C13" s="266"/>
      <c r="D13" s="266"/>
      <c r="E13" s="266"/>
      <c r="F13" s="278">
        <f ca="1">NOW()</f>
        <v>44531.408488425928</v>
      </c>
      <c r="G13" s="278"/>
      <c r="H13" s="278">
        <f ca="1">NOW()</f>
        <v>44531.408488425928</v>
      </c>
      <c r="I13" s="278"/>
    </row>
    <row r="14" spans="1:9" x14ac:dyDescent="0.25">
      <c r="A14" s="54" t="s">
        <v>19</v>
      </c>
      <c r="B14" s="266" t="s">
        <v>20</v>
      </c>
      <c r="C14" s="266"/>
      <c r="D14" s="266"/>
      <c r="E14" s="266"/>
      <c r="F14" s="270" t="s">
        <v>21</v>
      </c>
      <c r="G14" s="270"/>
      <c r="H14" s="270" t="s">
        <v>21</v>
      </c>
      <c r="I14" s="270"/>
    </row>
    <row r="15" spans="1:9" ht="27" customHeight="1" x14ac:dyDescent="0.25">
      <c r="A15" s="54" t="s">
        <v>22</v>
      </c>
      <c r="B15" s="266" t="s">
        <v>23</v>
      </c>
      <c r="C15" s="266"/>
      <c r="D15" s="266"/>
      <c r="E15" s="266"/>
      <c r="F15" s="256" t="s">
        <v>280</v>
      </c>
      <c r="G15" s="257"/>
      <c r="H15" s="267" t="s">
        <v>100</v>
      </c>
      <c r="I15" s="267"/>
    </row>
    <row r="16" spans="1:9" ht="21" customHeight="1" x14ac:dyDescent="0.25">
      <c r="A16" s="54" t="s">
        <v>24</v>
      </c>
      <c r="B16" s="266" t="s">
        <v>281</v>
      </c>
      <c r="C16" s="266"/>
      <c r="D16" s="266"/>
      <c r="E16" s="266"/>
      <c r="F16" s="267">
        <v>12</v>
      </c>
      <c r="G16" s="267"/>
      <c r="H16" s="256">
        <v>12</v>
      </c>
      <c r="I16" s="257"/>
    </row>
    <row r="17" spans="1:11" ht="12" customHeight="1" x14ac:dyDescent="0.25">
      <c r="A17" s="52"/>
      <c r="B17" s="290"/>
      <c r="C17" s="291"/>
      <c r="D17" s="291"/>
      <c r="E17" s="292"/>
      <c r="F17" s="284"/>
      <c r="G17" s="285"/>
      <c r="H17" s="284"/>
      <c r="I17" s="285"/>
    </row>
    <row r="18" spans="1:11" ht="13.5" customHeight="1" x14ac:dyDescent="0.25">
      <c r="A18" s="236" t="s">
        <v>25</v>
      </c>
      <c r="B18" s="236"/>
      <c r="C18" s="236"/>
      <c r="D18" s="236"/>
      <c r="E18" s="236"/>
      <c r="F18" s="236"/>
      <c r="G18" s="236"/>
      <c r="H18" s="256"/>
      <c r="I18" s="257"/>
    </row>
    <row r="19" spans="1:11" ht="32.25" customHeight="1" x14ac:dyDescent="0.25">
      <c r="A19" s="236" t="s">
        <v>26</v>
      </c>
      <c r="B19" s="236"/>
      <c r="C19" s="236"/>
      <c r="D19" s="236"/>
      <c r="E19" s="55" t="s">
        <v>27</v>
      </c>
      <c r="F19" s="267" t="s">
        <v>28</v>
      </c>
      <c r="G19" s="267"/>
      <c r="H19" s="267" t="s">
        <v>28</v>
      </c>
      <c r="I19" s="267"/>
    </row>
    <row r="20" spans="1:11" ht="15.75" customHeight="1" x14ac:dyDescent="0.25">
      <c r="A20" s="336" t="s">
        <v>132</v>
      </c>
      <c r="B20" s="337"/>
      <c r="C20" s="337"/>
      <c r="D20" s="338"/>
      <c r="E20" s="56" t="s">
        <v>29</v>
      </c>
      <c r="F20" s="267">
        <v>1</v>
      </c>
      <c r="G20" s="267"/>
      <c r="H20" s="267">
        <v>1</v>
      </c>
      <c r="I20" s="267"/>
      <c r="J20" s="65"/>
      <c r="K20" s="65"/>
    </row>
    <row r="21" spans="1:11" ht="22.5" customHeight="1" x14ac:dyDescent="0.25">
      <c r="A21" s="339" t="s">
        <v>242</v>
      </c>
      <c r="B21" s="340"/>
      <c r="C21" s="340"/>
      <c r="D21" s="340"/>
      <c r="E21" s="340"/>
      <c r="F21" s="340"/>
      <c r="G21" s="341"/>
      <c r="H21" s="77"/>
      <c r="I21" s="79"/>
    </row>
    <row r="22" spans="1:11" ht="21" customHeight="1" x14ac:dyDescent="0.25">
      <c r="A22" s="339" t="s">
        <v>243</v>
      </c>
      <c r="B22" s="340"/>
      <c r="C22" s="340"/>
      <c r="D22" s="340"/>
      <c r="E22" s="340"/>
      <c r="F22" s="340"/>
      <c r="G22" s="341"/>
      <c r="H22" s="135"/>
      <c r="I22" s="136"/>
    </row>
    <row r="23" spans="1:11" ht="10.5" customHeight="1" x14ac:dyDescent="0.25">
      <c r="A23" s="300"/>
      <c r="B23" s="301"/>
      <c r="C23" s="301"/>
      <c r="D23" s="301"/>
      <c r="E23" s="301"/>
      <c r="F23" s="301"/>
      <c r="G23" s="302"/>
      <c r="H23" s="137"/>
      <c r="I23" s="138"/>
    </row>
    <row r="24" spans="1:11" x14ac:dyDescent="0.25">
      <c r="A24" s="236" t="s">
        <v>30</v>
      </c>
      <c r="B24" s="236"/>
      <c r="C24" s="236"/>
      <c r="D24" s="236"/>
      <c r="E24" s="236"/>
      <c r="F24" s="236"/>
      <c r="G24" s="236"/>
      <c r="H24" s="320"/>
      <c r="I24" s="321"/>
    </row>
    <row r="25" spans="1:11" x14ac:dyDescent="0.25">
      <c r="A25" s="342" t="s">
        <v>31</v>
      </c>
      <c r="B25" s="342"/>
      <c r="C25" s="342"/>
      <c r="D25" s="342"/>
      <c r="E25" s="342"/>
      <c r="F25" s="342"/>
      <c r="G25" s="342"/>
      <c r="H25" s="322"/>
      <c r="I25" s="323"/>
    </row>
    <row r="26" spans="1:11" x14ac:dyDescent="0.25">
      <c r="A26" s="342" t="s">
        <v>32</v>
      </c>
      <c r="B26" s="342"/>
      <c r="C26" s="342"/>
      <c r="D26" s="342"/>
      <c r="E26" s="342"/>
      <c r="F26" s="342"/>
      <c r="G26" s="342"/>
      <c r="H26" s="324"/>
      <c r="I26" s="325"/>
    </row>
    <row r="27" spans="1:11" x14ac:dyDescent="0.25">
      <c r="A27" s="31">
        <v>1</v>
      </c>
      <c r="B27" s="343" t="s">
        <v>33</v>
      </c>
      <c r="C27" s="344"/>
      <c r="D27" s="344"/>
      <c r="E27" s="345"/>
      <c r="F27" s="245" t="str">
        <f>A20</f>
        <v>Recepcionista</v>
      </c>
      <c r="G27" s="247"/>
      <c r="H27" s="245" t="str">
        <f>A20</f>
        <v>Recepcionista</v>
      </c>
      <c r="I27" s="247"/>
    </row>
    <row r="28" spans="1:11" x14ac:dyDescent="0.25">
      <c r="A28" s="31">
        <v>2</v>
      </c>
      <c r="B28" s="343" t="s">
        <v>34</v>
      </c>
      <c r="C28" s="344"/>
      <c r="D28" s="344"/>
      <c r="E28" s="345"/>
      <c r="F28" s="347" t="s">
        <v>133</v>
      </c>
      <c r="G28" s="348"/>
      <c r="H28" s="347" t="s">
        <v>133</v>
      </c>
      <c r="I28" s="348"/>
    </row>
    <row r="29" spans="1:11" x14ac:dyDescent="0.25">
      <c r="A29" s="32">
        <v>3</v>
      </c>
      <c r="B29" s="349" t="s">
        <v>245</v>
      </c>
      <c r="C29" s="350"/>
      <c r="D29" s="350"/>
      <c r="E29" s="351"/>
      <c r="F29" s="352">
        <v>1826.64</v>
      </c>
      <c r="G29" s="353"/>
      <c r="H29" s="352">
        <v>1901.53</v>
      </c>
      <c r="I29" s="353"/>
      <c r="J29" s="5"/>
    </row>
    <row r="30" spans="1:11" x14ac:dyDescent="0.25">
      <c r="A30" s="31">
        <v>4</v>
      </c>
      <c r="B30" s="343" t="s">
        <v>35</v>
      </c>
      <c r="C30" s="344"/>
      <c r="D30" s="344"/>
      <c r="E30" s="345"/>
      <c r="F30" s="245" t="str">
        <f>A20</f>
        <v>Recepcionista</v>
      </c>
      <c r="G30" s="247"/>
      <c r="H30" s="245" t="str">
        <f>A20</f>
        <v>Recepcionista</v>
      </c>
      <c r="I30" s="247"/>
      <c r="J30" s="5"/>
    </row>
    <row r="31" spans="1:11" ht="27.75" customHeight="1" x14ac:dyDescent="0.25">
      <c r="A31" s="31">
        <v>5</v>
      </c>
      <c r="B31" s="239" t="s">
        <v>264</v>
      </c>
      <c r="C31" s="239"/>
      <c r="D31" s="239"/>
      <c r="E31" s="239"/>
      <c r="F31" s="346" t="s">
        <v>101</v>
      </c>
      <c r="G31" s="295"/>
      <c r="H31" s="346" t="s">
        <v>101</v>
      </c>
      <c r="I31" s="295"/>
      <c r="J31" s="5"/>
    </row>
    <row r="32" spans="1:11" x14ac:dyDescent="0.25">
      <c r="A32" s="293"/>
      <c r="B32" s="294"/>
      <c r="C32" s="294"/>
      <c r="D32" s="294"/>
      <c r="E32" s="294"/>
      <c r="F32" s="294"/>
      <c r="G32" s="295"/>
      <c r="H32" s="399"/>
      <c r="I32" s="400"/>
      <c r="J32" s="5"/>
    </row>
    <row r="33" spans="1:10" x14ac:dyDescent="0.25">
      <c r="A33" s="69"/>
      <c r="B33" s="261" t="s">
        <v>229</v>
      </c>
      <c r="C33" s="261"/>
      <c r="D33" s="261"/>
      <c r="E33" s="261"/>
      <c r="F33" s="298"/>
      <c r="G33" s="299"/>
      <c r="H33" s="298"/>
      <c r="I33" s="299"/>
      <c r="J33" s="5"/>
    </row>
    <row r="34" spans="1:10" x14ac:dyDescent="0.25">
      <c r="A34" s="31">
        <v>1</v>
      </c>
      <c r="B34" s="245" t="s">
        <v>36</v>
      </c>
      <c r="C34" s="246"/>
      <c r="D34" s="246"/>
      <c r="E34" s="247"/>
      <c r="F34" s="33" t="s">
        <v>37</v>
      </c>
      <c r="G34" s="33" t="s">
        <v>8</v>
      </c>
      <c r="H34" s="33" t="s">
        <v>37</v>
      </c>
      <c r="I34" s="33" t="s">
        <v>8</v>
      </c>
      <c r="J34" s="5"/>
    </row>
    <row r="35" spans="1:10" x14ac:dyDescent="0.25">
      <c r="A35" s="32" t="s">
        <v>17</v>
      </c>
      <c r="B35" s="356" t="s">
        <v>38</v>
      </c>
      <c r="C35" s="357"/>
      <c r="D35" s="357"/>
      <c r="E35" s="358"/>
      <c r="F35" s="82">
        <v>1</v>
      </c>
      <c r="G35" s="83">
        <f>F29</f>
        <v>1826.64</v>
      </c>
      <c r="H35" s="82">
        <v>1</v>
      </c>
      <c r="I35" s="83">
        <f>H29</f>
        <v>1901.53</v>
      </c>
      <c r="J35" s="5"/>
    </row>
    <row r="36" spans="1:10" x14ac:dyDescent="0.25">
      <c r="A36" s="31" t="s">
        <v>19</v>
      </c>
      <c r="B36" s="349" t="s">
        <v>230</v>
      </c>
      <c r="C36" s="350"/>
      <c r="D36" s="350"/>
      <c r="E36" s="351"/>
      <c r="F36" s="84">
        <v>0</v>
      </c>
      <c r="G36" s="85">
        <f>G35*F36</f>
        <v>0</v>
      </c>
      <c r="H36" s="84">
        <v>0</v>
      </c>
      <c r="I36" s="85">
        <f>I35*H36</f>
        <v>0</v>
      </c>
      <c r="J36" s="5"/>
    </row>
    <row r="37" spans="1:10" x14ac:dyDescent="0.25">
      <c r="A37" s="31" t="s">
        <v>22</v>
      </c>
      <c r="B37" s="349" t="s">
        <v>39</v>
      </c>
      <c r="C37" s="350"/>
      <c r="D37" s="350"/>
      <c r="E37" s="351"/>
      <c r="F37" s="86">
        <v>0</v>
      </c>
      <c r="G37" s="87">
        <f>G36*F37</f>
        <v>0</v>
      </c>
      <c r="H37" s="86">
        <v>0</v>
      </c>
      <c r="I37" s="87">
        <f>I36*H37</f>
        <v>0</v>
      </c>
      <c r="J37" s="5"/>
    </row>
    <row r="38" spans="1:10" x14ac:dyDescent="0.25">
      <c r="A38" s="31" t="s">
        <v>24</v>
      </c>
      <c r="B38" s="349" t="s">
        <v>40</v>
      </c>
      <c r="C38" s="350"/>
      <c r="D38" s="350"/>
      <c r="E38" s="351"/>
      <c r="F38" s="86">
        <v>0</v>
      </c>
      <c r="G38" s="87">
        <f>G37*F38</f>
        <v>0</v>
      </c>
      <c r="H38" s="86">
        <v>0</v>
      </c>
      <c r="I38" s="87">
        <f>I37*H38</f>
        <v>0</v>
      </c>
      <c r="J38" s="5"/>
    </row>
    <row r="39" spans="1:10" x14ac:dyDescent="0.25">
      <c r="A39" s="31" t="s">
        <v>41</v>
      </c>
      <c r="B39" s="349" t="s">
        <v>42</v>
      </c>
      <c r="C39" s="350"/>
      <c r="D39" s="350"/>
      <c r="E39" s="351"/>
      <c r="F39" s="86">
        <v>0</v>
      </c>
      <c r="G39" s="87">
        <f>G38*F39</f>
        <v>0</v>
      </c>
      <c r="H39" s="86">
        <v>0</v>
      </c>
      <c r="I39" s="87">
        <f>I38*H39</f>
        <v>0</v>
      </c>
      <c r="J39" s="5"/>
    </row>
    <row r="40" spans="1:10" x14ac:dyDescent="0.25">
      <c r="A40" s="31" t="s">
        <v>43</v>
      </c>
      <c r="B40" s="349" t="s">
        <v>44</v>
      </c>
      <c r="C40" s="350"/>
      <c r="D40" s="350"/>
      <c r="E40" s="351"/>
      <c r="F40" s="86"/>
      <c r="G40" s="87"/>
      <c r="H40" s="86"/>
      <c r="I40" s="87"/>
      <c r="J40" s="5"/>
    </row>
    <row r="41" spans="1:10" x14ac:dyDescent="0.25">
      <c r="A41" s="63"/>
      <c r="B41" s="354" t="s">
        <v>45</v>
      </c>
      <c r="C41" s="355"/>
      <c r="D41" s="355"/>
      <c r="E41" s="355"/>
      <c r="F41" s="88">
        <f>SUM(F35:F40)</f>
        <v>1</v>
      </c>
      <c r="G41" s="89">
        <f>SUM(G35:G40)</f>
        <v>1826.64</v>
      </c>
      <c r="H41" s="88">
        <f>SUM(H35:H40)</f>
        <v>1</v>
      </c>
      <c r="I41" s="89">
        <f>SUM(I35:I40)</f>
        <v>1901.53</v>
      </c>
      <c r="J41" s="5"/>
    </row>
    <row r="42" spans="1:10" x14ac:dyDescent="0.25">
      <c r="A42" s="303" t="s">
        <v>247</v>
      </c>
      <c r="B42" s="304"/>
      <c r="C42" s="304"/>
      <c r="D42" s="304"/>
      <c r="E42" s="304"/>
      <c r="F42" s="304"/>
      <c r="G42" s="305"/>
      <c r="H42" s="399"/>
      <c r="I42" s="400"/>
      <c r="J42" s="5"/>
    </row>
    <row r="43" spans="1:10" x14ac:dyDescent="0.25">
      <c r="A43" s="293"/>
      <c r="B43" s="294"/>
      <c r="C43" s="294"/>
      <c r="D43" s="294"/>
      <c r="E43" s="294"/>
      <c r="F43" s="294"/>
      <c r="G43" s="295"/>
      <c r="H43" s="399"/>
      <c r="I43" s="400"/>
      <c r="J43" s="5"/>
    </row>
    <row r="44" spans="1:10" ht="15" customHeight="1" x14ac:dyDescent="0.25">
      <c r="A44" s="66"/>
      <c r="B44" s="354" t="s">
        <v>46</v>
      </c>
      <c r="C44" s="355"/>
      <c r="D44" s="355"/>
      <c r="E44" s="355"/>
      <c r="F44" s="256"/>
      <c r="G44" s="257"/>
      <c r="H44" s="401"/>
      <c r="I44" s="402"/>
      <c r="J44" s="5"/>
    </row>
    <row r="45" spans="1:10" ht="15" customHeight="1" x14ac:dyDescent="0.25">
      <c r="A45" s="308" t="s">
        <v>47</v>
      </c>
      <c r="B45" s="309"/>
      <c r="C45" s="309"/>
      <c r="D45" s="309"/>
      <c r="E45" s="309"/>
      <c r="F45" s="309"/>
      <c r="G45" s="310"/>
      <c r="H45" s="401"/>
      <c r="I45" s="402"/>
      <c r="J45" s="5"/>
    </row>
    <row r="46" spans="1:10" ht="15" customHeight="1" x14ac:dyDescent="0.25">
      <c r="A46" s="31" t="s">
        <v>48</v>
      </c>
      <c r="B46" s="343" t="s">
        <v>49</v>
      </c>
      <c r="C46" s="344"/>
      <c r="D46" s="344"/>
      <c r="E46" s="344"/>
      <c r="F46" s="106"/>
      <c r="G46" s="33" t="s">
        <v>8</v>
      </c>
      <c r="H46" s="106"/>
      <c r="I46" s="33" t="s">
        <v>8</v>
      </c>
      <c r="J46" s="5"/>
    </row>
    <row r="47" spans="1:10" x14ac:dyDescent="0.25">
      <c r="A47" s="31" t="s">
        <v>17</v>
      </c>
      <c r="B47" s="343" t="s">
        <v>50</v>
      </c>
      <c r="C47" s="344"/>
      <c r="D47" s="344"/>
      <c r="E47" s="345"/>
      <c r="F47" s="68">
        <v>8.3299999999999999E-2</v>
      </c>
      <c r="G47" s="87">
        <f>F47*G41</f>
        <v>152.15911199999999</v>
      </c>
      <c r="H47" s="68">
        <v>8.3299999999999999E-2</v>
      </c>
      <c r="I47" s="87">
        <f>H47*I41</f>
        <v>158.39744899999999</v>
      </c>
      <c r="J47" s="5"/>
    </row>
    <row r="48" spans="1:10" x14ac:dyDescent="0.25">
      <c r="A48" s="31" t="s">
        <v>19</v>
      </c>
      <c r="B48" s="343" t="s">
        <v>51</v>
      </c>
      <c r="C48" s="344"/>
      <c r="D48" s="344"/>
      <c r="E48" s="345"/>
      <c r="F48" s="68">
        <f>8.33%+(8.33%*1/3)</f>
        <v>0.11106666666666666</v>
      </c>
      <c r="G48" s="87">
        <f>F48*G41</f>
        <v>202.878816</v>
      </c>
      <c r="H48" s="68">
        <f>8.33%+(8.33%*1/3)</f>
        <v>0.11106666666666666</v>
      </c>
      <c r="I48" s="87">
        <f>H48*I41</f>
        <v>211.19659866666666</v>
      </c>
      <c r="J48" s="5"/>
    </row>
    <row r="49" spans="1:10" x14ac:dyDescent="0.25">
      <c r="A49" s="66"/>
      <c r="B49" s="354" t="s">
        <v>14</v>
      </c>
      <c r="C49" s="355"/>
      <c r="D49" s="355"/>
      <c r="E49" s="361"/>
      <c r="F49" s="92">
        <f>SUM(F47:F48)</f>
        <v>0.19436666666666666</v>
      </c>
      <c r="G49" s="89">
        <f>SUM(G47:G48)</f>
        <v>355.03792799999997</v>
      </c>
      <c r="H49" s="92">
        <f>SUM(H47:H48)</f>
        <v>0.19436666666666666</v>
      </c>
      <c r="I49" s="89">
        <f>SUM(I47:I48)</f>
        <v>369.59404766666665</v>
      </c>
      <c r="J49" s="5"/>
    </row>
    <row r="50" spans="1:10" ht="19.5" customHeight="1" x14ac:dyDescent="0.25">
      <c r="A50" s="339" t="s">
        <v>248</v>
      </c>
      <c r="B50" s="340"/>
      <c r="C50" s="340"/>
      <c r="D50" s="340"/>
      <c r="E50" s="340"/>
      <c r="F50" s="340"/>
      <c r="G50" s="341"/>
      <c r="H50" s="399"/>
      <c r="I50" s="400"/>
      <c r="J50" s="5"/>
    </row>
    <row r="51" spans="1:10" ht="13.5" customHeight="1" x14ac:dyDescent="0.25">
      <c r="A51" s="339" t="s">
        <v>249</v>
      </c>
      <c r="B51" s="340"/>
      <c r="C51" s="340"/>
      <c r="D51" s="340"/>
      <c r="E51" s="340"/>
      <c r="F51" s="340"/>
      <c r="G51" s="341"/>
      <c r="H51" s="399"/>
      <c r="I51" s="400"/>
      <c r="J51" s="5"/>
    </row>
    <row r="52" spans="1:10" ht="19.5" customHeight="1" x14ac:dyDescent="0.25">
      <c r="A52" s="403" t="s">
        <v>250</v>
      </c>
      <c r="B52" s="403"/>
      <c r="C52" s="403"/>
      <c r="D52" s="403"/>
      <c r="E52" s="403"/>
      <c r="F52" s="403"/>
      <c r="G52" s="404"/>
      <c r="H52" s="399"/>
      <c r="I52" s="400"/>
      <c r="J52" s="5"/>
    </row>
    <row r="53" spans="1:10" ht="12" customHeight="1" x14ac:dyDescent="0.25">
      <c r="A53" s="58"/>
      <c r="B53" s="59"/>
      <c r="C53" s="59"/>
      <c r="D53" s="59"/>
      <c r="E53" s="59"/>
      <c r="F53" s="139"/>
      <c r="G53" s="140"/>
      <c r="H53" s="399"/>
      <c r="I53" s="400"/>
      <c r="J53" s="5"/>
    </row>
    <row r="54" spans="1:10" ht="31.5" customHeight="1" x14ac:dyDescent="0.25">
      <c r="A54" s="308" t="s">
        <v>52</v>
      </c>
      <c r="B54" s="309"/>
      <c r="C54" s="309"/>
      <c r="D54" s="309"/>
      <c r="E54" s="309"/>
      <c r="F54" s="309"/>
      <c r="G54" s="310"/>
      <c r="H54" s="401"/>
      <c r="I54" s="402"/>
      <c r="J54" s="5"/>
    </row>
    <row r="55" spans="1:10" x14ac:dyDescent="0.25">
      <c r="A55" s="55" t="s">
        <v>53</v>
      </c>
      <c r="B55" s="308" t="s">
        <v>54</v>
      </c>
      <c r="C55" s="359"/>
      <c r="D55" s="359"/>
      <c r="E55" s="360"/>
      <c r="F55" s="92" t="s">
        <v>55</v>
      </c>
      <c r="G55" s="54" t="s">
        <v>8</v>
      </c>
      <c r="H55" s="92" t="s">
        <v>55</v>
      </c>
      <c r="I55" s="54" t="s">
        <v>8</v>
      </c>
      <c r="J55" s="5"/>
    </row>
    <row r="56" spans="1:10" x14ac:dyDescent="0.25">
      <c r="A56" s="31" t="s">
        <v>17</v>
      </c>
      <c r="B56" s="343" t="s">
        <v>56</v>
      </c>
      <c r="C56" s="344"/>
      <c r="D56" s="344"/>
      <c r="E56" s="345"/>
      <c r="F56" s="141">
        <v>0.2</v>
      </c>
      <c r="G56" s="95">
        <f>F56*(G41+G49+G122)</f>
        <v>441.79115039999999</v>
      </c>
      <c r="H56" s="141">
        <v>0.2</v>
      </c>
      <c r="I56" s="153">
        <f>H56*(I41+I49+I122)</f>
        <v>459.90404580000006</v>
      </c>
      <c r="J56" s="5"/>
    </row>
    <row r="57" spans="1:10" x14ac:dyDescent="0.25">
      <c r="A57" s="31" t="s">
        <v>19</v>
      </c>
      <c r="B57" s="343" t="s">
        <v>57</v>
      </c>
      <c r="C57" s="344"/>
      <c r="D57" s="344"/>
      <c r="E57" s="345"/>
      <c r="F57" s="141">
        <v>2.5000000000000001E-2</v>
      </c>
      <c r="G57" s="95">
        <f>F57*(G41+G49+G122)</f>
        <v>55.223893799999999</v>
      </c>
      <c r="H57" s="141">
        <v>2.5000000000000001E-2</v>
      </c>
      <c r="I57" s="153">
        <f>H57*(I41+I49+I122)</f>
        <v>57.488005725000008</v>
      </c>
      <c r="J57" s="5"/>
    </row>
    <row r="58" spans="1:10" x14ac:dyDescent="0.25">
      <c r="A58" s="31" t="s">
        <v>22</v>
      </c>
      <c r="B58" s="343" t="str">
        <f>'SUPERVISOR(A)'!B58:E58</f>
        <v xml:space="preserve">SAT - Seguro de Acidente do Trabalho (RAT 2,00% * FAP 0,96) </v>
      </c>
      <c r="C58" s="344"/>
      <c r="D58" s="344"/>
      <c r="E58" s="345"/>
      <c r="F58" s="141">
        <f>'SUPERVISOR(A)'!F58</f>
        <v>1.9199999999999998E-2</v>
      </c>
      <c r="G58" s="95">
        <f>F58*(G41+G49+G122)</f>
        <v>42.411950438399991</v>
      </c>
      <c r="H58" s="176">
        <v>1.8200000000000001E-2</v>
      </c>
      <c r="I58" s="153">
        <f>H58*(I41+I49+I122)</f>
        <v>41.851268167800008</v>
      </c>
      <c r="J58" s="177"/>
    </row>
    <row r="59" spans="1:10" x14ac:dyDescent="0.25">
      <c r="A59" s="31" t="s">
        <v>24</v>
      </c>
      <c r="B59" s="343" t="s">
        <v>58</v>
      </c>
      <c r="C59" s="344"/>
      <c r="D59" s="344"/>
      <c r="E59" s="345"/>
      <c r="F59" s="141">
        <v>1.4999999999999999E-2</v>
      </c>
      <c r="G59" s="95">
        <f>F59*(G41+G49+G122)</f>
        <v>33.134336279999999</v>
      </c>
      <c r="H59" s="141">
        <v>1.4999999999999999E-2</v>
      </c>
      <c r="I59" s="153">
        <f>H59*(I41+I49+I122)</f>
        <v>34.492803434999999</v>
      </c>
      <c r="J59" s="5"/>
    </row>
    <row r="60" spans="1:10" x14ac:dyDescent="0.25">
      <c r="A60" s="31" t="s">
        <v>41</v>
      </c>
      <c r="B60" s="343" t="s">
        <v>59</v>
      </c>
      <c r="C60" s="344"/>
      <c r="D60" s="344"/>
      <c r="E60" s="345"/>
      <c r="F60" s="141">
        <v>0.01</v>
      </c>
      <c r="G60" s="95">
        <f>F60*(G41+G49+G122)</f>
        <v>22.08955752</v>
      </c>
      <c r="H60" s="141">
        <v>0.01</v>
      </c>
      <c r="I60" s="153">
        <f>H60*(I41+I49+I122)</f>
        <v>22.995202290000002</v>
      </c>
      <c r="J60" s="5"/>
    </row>
    <row r="61" spans="1:10" x14ac:dyDescent="0.25">
      <c r="A61" s="31" t="s">
        <v>43</v>
      </c>
      <c r="B61" s="343" t="s">
        <v>60</v>
      </c>
      <c r="C61" s="344"/>
      <c r="D61" s="344"/>
      <c r="E61" s="345"/>
      <c r="F61" s="141">
        <v>6.0000000000000001E-3</v>
      </c>
      <c r="G61" s="95">
        <f>F61*(G41+G49+G122)</f>
        <v>13.253734511999999</v>
      </c>
      <c r="H61" s="141">
        <v>6.0000000000000001E-3</v>
      </c>
      <c r="I61" s="153">
        <f>H61*(I41+I49+I122)</f>
        <v>13.797121374000001</v>
      </c>
      <c r="J61" s="5"/>
    </row>
    <row r="62" spans="1:10" x14ac:dyDescent="0.25">
      <c r="A62" s="31" t="s">
        <v>61</v>
      </c>
      <c r="B62" s="343" t="s">
        <v>62</v>
      </c>
      <c r="C62" s="344"/>
      <c r="D62" s="344"/>
      <c r="E62" s="345"/>
      <c r="F62" s="141">
        <v>2E-3</v>
      </c>
      <c r="G62" s="95">
        <f>F62*(G41+G49+G122)</f>
        <v>4.4179115040000001</v>
      </c>
      <c r="H62" s="141">
        <v>2E-3</v>
      </c>
      <c r="I62" s="153">
        <f>H62*(I41+I49+I122)</f>
        <v>4.5990404580000002</v>
      </c>
      <c r="J62" s="5"/>
    </row>
    <row r="63" spans="1:10" x14ac:dyDescent="0.25">
      <c r="A63" s="31" t="s">
        <v>63</v>
      </c>
      <c r="B63" s="343" t="s">
        <v>64</v>
      </c>
      <c r="C63" s="344"/>
      <c r="D63" s="344"/>
      <c r="E63" s="345"/>
      <c r="F63" s="141">
        <v>0.08</v>
      </c>
      <c r="G63" s="95">
        <f>F63*(G41+G49+G122)</f>
        <v>176.71646016</v>
      </c>
      <c r="H63" s="141">
        <v>0.08</v>
      </c>
      <c r="I63" s="153">
        <f>H63*(I41+I49+I122)</f>
        <v>183.96161832000001</v>
      </c>
      <c r="J63" s="5"/>
    </row>
    <row r="64" spans="1:10" x14ac:dyDescent="0.25">
      <c r="A64" s="66"/>
      <c r="B64" s="354" t="s">
        <v>14</v>
      </c>
      <c r="C64" s="355"/>
      <c r="D64" s="355"/>
      <c r="E64" s="361"/>
      <c r="F64" s="92">
        <f>SUM(F56:F63)</f>
        <v>0.35720000000000002</v>
      </c>
      <c r="G64" s="96">
        <f>SUM(G56:G63)</f>
        <v>789.03899461439994</v>
      </c>
      <c r="H64" s="92">
        <f>SUM(H56:H63)</f>
        <v>0.35620000000000002</v>
      </c>
      <c r="I64" s="96">
        <f>SUM(I56:I63)</f>
        <v>819.08910556980004</v>
      </c>
      <c r="J64" s="5"/>
    </row>
    <row r="65" spans="1:10" x14ac:dyDescent="0.25">
      <c r="A65" s="339" t="s">
        <v>236</v>
      </c>
      <c r="B65" s="340"/>
      <c r="C65" s="340"/>
      <c r="D65" s="340"/>
      <c r="E65" s="340"/>
      <c r="F65" s="340"/>
      <c r="G65" s="341"/>
      <c r="H65" s="399"/>
      <c r="I65" s="400"/>
      <c r="J65" s="5"/>
    </row>
    <row r="66" spans="1:10" x14ac:dyDescent="0.25">
      <c r="A66" s="339" t="s">
        <v>237</v>
      </c>
      <c r="B66" s="340"/>
      <c r="C66" s="340"/>
      <c r="D66" s="340"/>
      <c r="E66" s="340"/>
      <c r="F66" s="340"/>
      <c r="G66" s="341"/>
      <c r="H66" s="399"/>
      <c r="I66" s="400"/>
      <c r="J66" s="5"/>
    </row>
    <row r="67" spans="1:10" x14ac:dyDescent="0.25">
      <c r="A67" s="362" t="s">
        <v>65</v>
      </c>
      <c r="B67" s="363"/>
      <c r="C67" s="363"/>
      <c r="D67" s="363"/>
      <c r="E67" s="363"/>
      <c r="F67" s="363"/>
      <c r="G67" s="364"/>
      <c r="H67" s="399"/>
      <c r="I67" s="400"/>
      <c r="J67" s="5"/>
    </row>
    <row r="68" spans="1:10" ht="12" customHeight="1" x14ac:dyDescent="0.25">
      <c r="A68" s="44"/>
      <c r="B68" s="45"/>
      <c r="C68" s="43"/>
      <c r="D68" s="43"/>
      <c r="E68" s="43"/>
      <c r="F68" s="142"/>
      <c r="G68" s="40"/>
      <c r="H68" s="399"/>
      <c r="I68" s="400"/>
      <c r="J68" s="5"/>
    </row>
    <row r="69" spans="1:10" x14ac:dyDescent="0.25">
      <c r="A69" s="365" t="s">
        <v>66</v>
      </c>
      <c r="B69" s="366"/>
      <c r="C69" s="366"/>
      <c r="D69" s="366"/>
      <c r="E69" s="366"/>
      <c r="F69" s="366"/>
      <c r="G69" s="367"/>
      <c r="H69" s="256"/>
      <c r="I69" s="257"/>
      <c r="J69" s="5"/>
    </row>
    <row r="70" spans="1:10" x14ac:dyDescent="0.25">
      <c r="A70" s="55" t="s">
        <v>67</v>
      </c>
      <c r="B70" s="236" t="s">
        <v>68</v>
      </c>
      <c r="C70" s="236"/>
      <c r="D70" s="236"/>
      <c r="E70" s="236"/>
      <c r="F70" s="236"/>
      <c r="G70" s="54" t="s">
        <v>8</v>
      </c>
      <c r="H70" s="54"/>
      <c r="I70" s="54" t="s">
        <v>8</v>
      </c>
      <c r="J70" s="5"/>
    </row>
    <row r="71" spans="1:10" ht="25.5" customHeight="1" x14ac:dyDescent="0.25">
      <c r="A71" s="31" t="s">
        <v>17</v>
      </c>
      <c r="B71" s="252" t="s">
        <v>265</v>
      </c>
      <c r="C71" s="252"/>
      <c r="D71" s="252"/>
      <c r="E71" s="252"/>
      <c r="F71" s="252"/>
      <c r="G71" s="87">
        <f>((5.5)*2*21)-6%*G41</f>
        <v>121.4016</v>
      </c>
      <c r="H71" s="97"/>
      <c r="I71" s="87">
        <f>((5.5)*2*21)-6%*I41</f>
        <v>116.90820000000001</v>
      </c>
      <c r="J71" s="5"/>
    </row>
    <row r="72" spans="1:10" x14ac:dyDescent="0.25">
      <c r="A72" s="31" t="s">
        <v>19</v>
      </c>
      <c r="B72" s="252" t="s">
        <v>266</v>
      </c>
      <c r="C72" s="252"/>
      <c r="D72" s="252"/>
      <c r="E72" s="252"/>
      <c r="F72" s="252"/>
      <c r="G72" s="87">
        <f>33.62*21</f>
        <v>706.02</v>
      </c>
      <c r="H72" s="98"/>
      <c r="I72" s="87">
        <f>35*21</f>
        <v>735</v>
      </c>
      <c r="J72" s="5"/>
    </row>
    <row r="73" spans="1:10" x14ac:dyDescent="0.25">
      <c r="A73" s="31" t="s">
        <v>22</v>
      </c>
      <c r="B73" s="239" t="s">
        <v>219</v>
      </c>
      <c r="C73" s="252"/>
      <c r="D73" s="252"/>
      <c r="E73" s="252"/>
      <c r="F73" s="252"/>
      <c r="G73" s="87">
        <v>153.77000000000001</v>
      </c>
      <c r="H73" s="98"/>
      <c r="I73" s="87">
        <v>160.07</v>
      </c>
      <c r="J73" s="5"/>
    </row>
    <row r="74" spans="1:10" x14ac:dyDescent="0.25">
      <c r="A74" s="31" t="s">
        <v>24</v>
      </c>
      <c r="B74" s="239" t="s">
        <v>267</v>
      </c>
      <c r="C74" s="239"/>
      <c r="D74" s="239"/>
      <c r="E74" s="239"/>
      <c r="F74" s="239"/>
      <c r="G74" s="87">
        <v>10.63</v>
      </c>
      <c r="H74" s="98"/>
      <c r="I74" s="87">
        <v>10.63</v>
      </c>
      <c r="J74" s="5"/>
    </row>
    <row r="75" spans="1:10" x14ac:dyDescent="0.25">
      <c r="A75" s="31" t="s">
        <v>41</v>
      </c>
      <c r="B75" s="239" t="s">
        <v>69</v>
      </c>
      <c r="C75" s="239"/>
      <c r="D75" s="239"/>
      <c r="E75" s="239"/>
      <c r="F75" s="239"/>
      <c r="G75" s="87"/>
      <c r="H75" s="98"/>
      <c r="I75" s="87"/>
      <c r="J75" s="5"/>
    </row>
    <row r="76" spans="1:10" x14ac:dyDescent="0.25">
      <c r="A76" s="31" t="s">
        <v>43</v>
      </c>
      <c r="B76" s="239" t="s">
        <v>268</v>
      </c>
      <c r="C76" s="239"/>
      <c r="D76" s="239"/>
      <c r="E76" s="239"/>
      <c r="F76" s="239"/>
      <c r="G76" s="87">
        <v>2</v>
      </c>
      <c r="H76" s="98"/>
      <c r="I76" s="87">
        <v>2.2999999999999998</v>
      </c>
      <c r="J76" s="5"/>
    </row>
    <row r="77" spans="1:10" x14ac:dyDescent="0.25">
      <c r="A77" s="70"/>
      <c r="B77" s="354" t="s">
        <v>14</v>
      </c>
      <c r="C77" s="355"/>
      <c r="D77" s="355"/>
      <c r="E77" s="355"/>
      <c r="F77" s="361"/>
      <c r="G77" s="89">
        <f>SUM(G71:G76)</f>
        <v>993.82159999999999</v>
      </c>
      <c r="H77" s="89"/>
      <c r="I77" s="89">
        <f>SUM(I71:I76)</f>
        <v>1024.9082000000001</v>
      </c>
      <c r="J77" s="5"/>
    </row>
    <row r="78" spans="1:10" ht="13.5" customHeight="1" x14ac:dyDescent="0.25">
      <c r="A78" s="339" t="s">
        <v>238</v>
      </c>
      <c r="B78" s="340"/>
      <c r="C78" s="340"/>
      <c r="D78" s="340"/>
      <c r="E78" s="340"/>
      <c r="F78" s="340"/>
      <c r="G78" s="341"/>
      <c r="H78" s="286"/>
      <c r="I78" s="287"/>
      <c r="J78" s="5"/>
    </row>
    <row r="79" spans="1:10" ht="24" customHeight="1" x14ac:dyDescent="0.25">
      <c r="A79" s="368" t="s">
        <v>239</v>
      </c>
      <c r="B79" s="369"/>
      <c r="C79" s="369"/>
      <c r="D79" s="369"/>
      <c r="E79" s="369"/>
      <c r="F79" s="369"/>
      <c r="G79" s="370"/>
      <c r="H79" s="286"/>
      <c r="I79" s="287"/>
      <c r="J79" s="5"/>
    </row>
    <row r="80" spans="1:10" ht="12" customHeight="1" x14ac:dyDescent="0.25">
      <c r="A80" s="58"/>
      <c r="B80" s="59"/>
      <c r="C80" s="59"/>
      <c r="D80" s="59"/>
      <c r="E80" s="59"/>
      <c r="F80" s="139"/>
      <c r="G80" s="140"/>
      <c r="H80" s="286"/>
      <c r="I80" s="287"/>
      <c r="J80" s="5"/>
    </row>
    <row r="81" spans="1:10" x14ac:dyDescent="0.25">
      <c r="A81" s="71"/>
      <c r="B81" s="371" t="s">
        <v>70</v>
      </c>
      <c r="C81" s="371"/>
      <c r="D81" s="371"/>
      <c r="E81" s="371"/>
      <c r="F81" s="371"/>
      <c r="G81" s="76"/>
      <c r="H81" s="78"/>
      <c r="I81" s="90"/>
      <c r="J81" s="5"/>
    </row>
    <row r="82" spans="1:10" x14ac:dyDescent="0.25">
      <c r="A82" s="55">
        <v>2</v>
      </c>
      <c r="B82" s="236" t="s">
        <v>71</v>
      </c>
      <c r="C82" s="236"/>
      <c r="D82" s="236"/>
      <c r="E82" s="236"/>
      <c r="F82" s="236"/>
      <c r="G82" s="54" t="s">
        <v>8</v>
      </c>
      <c r="H82" s="313"/>
      <c r="I82" s="33" t="s">
        <v>8</v>
      </c>
      <c r="J82" s="5"/>
    </row>
    <row r="83" spans="1:10" x14ac:dyDescent="0.25">
      <c r="A83" s="31" t="s">
        <v>48</v>
      </c>
      <c r="B83" s="239" t="s">
        <v>72</v>
      </c>
      <c r="C83" s="239"/>
      <c r="D83" s="239"/>
      <c r="E83" s="239"/>
      <c r="F83" s="239"/>
      <c r="G83" s="87">
        <f>G49</f>
        <v>355.03792799999997</v>
      </c>
      <c r="H83" s="314"/>
      <c r="I83" s="100">
        <f>I49</f>
        <v>369.59404766666665</v>
      </c>
      <c r="J83" s="5"/>
    </row>
    <row r="84" spans="1:10" x14ac:dyDescent="0.25">
      <c r="A84" s="31" t="s">
        <v>53</v>
      </c>
      <c r="B84" s="239" t="s">
        <v>54</v>
      </c>
      <c r="C84" s="239"/>
      <c r="D84" s="239"/>
      <c r="E84" s="239"/>
      <c r="F84" s="239"/>
      <c r="G84" s="87">
        <f>G64</f>
        <v>789.03899461439994</v>
      </c>
      <c r="H84" s="314"/>
      <c r="I84" s="87">
        <f>I64</f>
        <v>819.08910556980004</v>
      </c>
      <c r="J84" s="5"/>
    </row>
    <row r="85" spans="1:10" x14ac:dyDescent="0.25">
      <c r="A85" s="31" t="s">
        <v>67</v>
      </c>
      <c r="B85" s="239" t="s">
        <v>68</v>
      </c>
      <c r="C85" s="239"/>
      <c r="D85" s="239"/>
      <c r="E85" s="239"/>
      <c r="F85" s="239"/>
      <c r="G85" s="87">
        <f>G77</f>
        <v>993.82159999999999</v>
      </c>
      <c r="H85" s="314"/>
      <c r="I85" s="87">
        <f>I77</f>
        <v>1024.9082000000001</v>
      </c>
      <c r="J85" s="5"/>
    </row>
    <row r="86" spans="1:10" x14ac:dyDescent="0.25">
      <c r="A86" s="72"/>
      <c r="B86" s="378" t="s">
        <v>14</v>
      </c>
      <c r="C86" s="379"/>
      <c r="D86" s="379"/>
      <c r="E86" s="379"/>
      <c r="F86" s="380"/>
      <c r="G86" s="89">
        <f>SUM(G83:G85)</f>
        <v>2137.8985226143996</v>
      </c>
      <c r="H86" s="315"/>
      <c r="I86" s="101">
        <f>SUM(I83:I85)</f>
        <v>2213.5913532364666</v>
      </c>
      <c r="J86" s="5"/>
    </row>
    <row r="87" spans="1:10" ht="12" customHeight="1" x14ac:dyDescent="0.25">
      <c r="A87" s="381"/>
      <c r="B87" s="382"/>
      <c r="C87" s="382"/>
      <c r="D87" s="382"/>
      <c r="E87" s="382"/>
      <c r="F87" s="382"/>
      <c r="G87" s="383"/>
      <c r="H87" s="399"/>
      <c r="I87" s="400"/>
      <c r="J87" s="5"/>
    </row>
    <row r="88" spans="1:10" x14ac:dyDescent="0.25">
      <c r="A88" s="50"/>
      <c r="B88" s="354" t="s">
        <v>73</v>
      </c>
      <c r="C88" s="355"/>
      <c r="D88" s="355"/>
      <c r="E88" s="361"/>
      <c r="F88" s="256"/>
      <c r="G88" s="257"/>
      <c r="H88" s="256"/>
      <c r="I88" s="257"/>
      <c r="J88" s="5"/>
    </row>
    <row r="89" spans="1:10" x14ac:dyDescent="0.25">
      <c r="A89" s="55">
        <v>3</v>
      </c>
      <c r="B89" s="354" t="s">
        <v>74</v>
      </c>
      <c r="C89" s="355"/>
      <c r="D89" s="355"/>
      <c r="E89" s="361"/>
      <c r="F89" s="92" t="s">
        <v>55</v>
      </c>
      <c r="G89" s="54" t="s">
        <v>8</v>
      </c>
      <c r="H89" s="92" t="s">
        <v>55</v>
      </c>
      <c r="I89" s="54" t="s">
        <v>8</v>
      </c>
      <c r="J89" s="5"/>
    </row>
    <row r="90" spans="1:10" ht="33" customHeight="1" x14ac:dyDescent="0.25">
      <c r="A90" s="44" t="s">
        <v>17</v>
      </c>
      <c r="B90" s="372" t="s">
        <v>269</v>
      </c>
      <c r="C90" s="373"/>
      <c r="D90" s="373"/>
      <c r="E90" s="374"/>
      <c r="F90" s="102">
        <v>4.1700000000000001E-3</v>
      </c>
      <c r="G90" s="87">
        <f>F90*(G41+G49)</f>
        <v>9.0975969597600006</v>
      </c>
      <c r="H90" s="102">
        <v>4.1700000000000001E-3</v>
      </c>
      <c r="I90" s="87">
        <f>H90*(I41+I49)</f>
        <v>9.4705872787700009</v>
      </c>
      <c r="J90" s="5"/>
    </row>
    <row r="91" spans="1:10" x14ac:dyDescent="0.25">
      <c r="A91" s="44" t="s">
        <v>19</v>
      </c>
      <c r="B91" s="372" t="s">
        <v>270</v>
      </c>
      <c r="C91" s="373"/>
      <c r="D91" s="373"/>
      <c r="E91" s="374"/>
      <c r="F91" s="102">
        <f>F63*F90</f>
        <v>3.3360000000000003E-4</v>
      </c>
      <c r="G91" s="87">
        <f>F91*(G41+G49)</f>
        <v>0.72780775678080012</v>
      </c>
      <c r="H91" s="102">
        <f>H63*H90</f>
        <v>3.3360000000000003E-4</v>
      </c>
      <c r="I91" s="87">
        <f>H91*(I41+I49)</f>
        <v>0.7576469823016001</v>
      </c>
      <c r="J91" s="5"/>
    </row>
    <row r="92" spans="1:10" ht="36.75" customHeight="1" x14ac:dyDescent="0.25">
      <c r="A92" s="31" t="s">
        <v>22</v>
      </c>
      <c r="B92" s="372" t="s">
        <v>271</v>
      </c>
      <c r="C92" s="373"/>
      <c r="D92" s="373"/>
      <c r="E92" s="374"/>
      <c r="F92" s="102">
        <f xml:space="preserve"> (40%)*F90</f>
        <v>1.6680000000000002E-3</v>
      </c>
      <c r="G92" s="87">
        <f>F92*(G41+G49)</f>
        <v>3.6390387839040006</v>
      </c>
      <c r="H92" s="102">
        <f xml:space="preserve"> (40%)*H90</f>
        <v>1.6680000000000002E-3</v>
      </c>
      <c r="I92" s="87">
        <f>H92*(I41+I49)</f>
        <v>3.7882349115080003</v>
      </c>
      <c r="J92" s="5"/>
    </row>
    <row r="93" spans="1:10" ht="64.900000000000006" customHeight="1" x14ac:dyDescent="0.25">
      <c r="A93" s="31" t="s">
        <v>24</v>
      </c>
      <c r="B93" s="251" t="s">
        <v>287</v>
      </c>
      <c r="C93" s="251"/>
      <c r="D93" s="251"/>
      <c r="E93" s="251"/>
      <c r="F93" s="102">
        <f>'SUPERVISOR(A)'!F93</f>
        <v>4.0000000000000002E-4</v>
      </c>
      <c r="G93" s="87">
        <f>F93*(G41+G49)</f>
        <v>0.87267117120000004</v>
      </c>
      <c r="H93" s="102">
        <f>'SUPERVISOR(A)'!H93</f>
        <v>4.0000000000000002E-4</v>
      </c>
      <c r="I93" s="87">
        <f>H93*(I41+I49)</f>
        <v>0.90844961906666677</v>
      </c>
      <c r="J93" s="5"/>
    </row>
    <row r="94" spans="1:10" ht="26.25" customHeight="1" x14ac:dyDescent="0.25">
      <c r="A94" s="32" t="s">
        <v>41</v>
      </c>
      <c r="B94" s="375" t="s">
        <v>272</v>
      </c>
      <c r="C94" s="376"/>
      <c r="D94" s="376"/>
      <c r="E94" s="377"/>
      <c r="F94" s="103">
        <f>F64*F93</f>
        <v>1.4288000000000001E-4</v>
      </c>
      <c r="G94" s="104">
        <f>F94*(G41+G49)</f>
        <v>0.31171814235264006</v>
      </c>
      <c r="H94" s="103">
        <f>H64*H93</f>
        <v>1.4248E-4</v>
      </c>
      <c r="I94" s="104">
        <f>H94*(I41+I49)</f>
        <v>0.32358975431154668</v>
      </c>
      <c r="J94" s="5"/>
    </row>
    <row r="95" spans="1:10" x14ac:dyDescent="0.25">
      <c r="A95" s="31" t="s">
        <v>43</v>
      </c>
      <c r="B95" s="372" t="s">
        <v>231</v>
      </c>
      <c r="C95" s="373"/>
      <c r="D95" s="373"/>
      <c r="E95" s="374"/>
      <c r="F95" s="68">
        <f>40%*F93</f>
        <v>1.6000000000000001E-4</v>
      </c>
      <c r="G95" s="87">
        <f>F95*(G41+G49)</f>
        <v>0.34906846848000006</v>
      </c>
      <c r="H95" s="68">
        <f>40%*H93</f>
        <v>1.6000000000000001E-4</v>
      </c>
      <c r="I95" s="87">
        <f>H95*(I41+I49)</f>
        <v>0.3633798476266667</v>
      </c>
      <c r="J95" s="5"/>
    </row>
    <row r="96" spans="1:10" x14ac:dyDescent="0.25">
      <c r="A96" s="66"/>
      <c r="B96" s="354" t="s">
        <v>14</v>
      </c>
      <c r="C96" s="355"/>
      <c r="D96" s="355"/>
      <c r="E96" s="361"/>
      <c r="F96" s="105">
        <f>SUM(F90:F95)</f>
        <v>6.8744800000000005E-3</v>
      </c>
      <c r="G96" s="89">
        <f>SUM(G90:G95)</f>
        <v>14.997901282477443</v>
      </c>
      <c r="H96" s="105">
        <f>SUM(H90:H95)</f>
        <v>6.8740800000000012E-3</v>
      </c>
      <c r="I96" s="89">
        <f>SUM(I90:I95)</f>
        <v>15.611888393584481</v>
      </c>
      <c r="J96" s="5"/>
    </row>
    <row r="97" spans="1:10" ht="12.75" customHeight="1" x14ac:dyDescent="0.25">
      <c r="A97" s="46"/>
      <c r="B97" s="47"/>
      <c r="C97" s="47"/>
      <c r="D97" s="47"/>
      <c r="E97" s="47"/>
      <c r="F97" s="143"/>
      <c r="G97" s="144"/>
      <c r="J97" s="5"/>
    </row>
    <row r="98" spans="1:10" x14ac:dyDescent="0.25">
      <c r="A98" s="66"/>
      <c r="B98" s="354" t="s">
        <v>75</v>
      </c>
      <c r="C98" s="355"/>
      <c r="D98" s="355"/>
      <c r="E98" s="361"/>
      <c r="F98" s="256"/>
      <c r="G98" s="257"/>
      <c r="H98" s="401"/>
      <c r="I98" s="402"/>
      <c r="J98" s="5"/>
    </row>
    <row r="99" spans="1:10" ht="22.5" customHeight="1" x14ac:dyDescent="0.25">
      <c r="A99" s="384" t="s">
        <v>241</v>
      </c>
      <c r="B99" s="340"/>
      <c r="C99" s="340"/>
      <c r="D99" s="340"/>
      <c r="E99" s="340"/>
      <c r="F99" s="340"/>
      <c r="G99" s="341"/>
      <c r="H99" s="399"/>
      <c r="I99" s="400"/>
      <c r="J99" s="5"/>
    </row>
    <row r="100" spans="1:10" ht="10.5" customHeight="1" x14ac:dyDescent="0.25">
      <c r="A100" s="293"/>
      <c r="B100" s="294"/>
      <c r="C100" s="294"/>
      <c r="D100" s="294"/>
      <c r="E100" s="294"/>
      <c r="F100" s="294"/>
      <c r="G100" s="295"/>
      <c r="H100" s="399"/>
      <c r="I100" s="400"/>
      <c r="J100" s="5"/>
    </row>
    <row r="101" spans="1:10" x14ac:dyDescent="0.25">
      <c r="A101" s="308" t="s">
        <v>76</v>
      </c>
      <c r="B101" s="309"/>
      <c r="C101" s="309"/>
      <c r="D101" s="309"/>
      <c r="E101" s="309"/>
      <c r="F101" s="309"/>
      <c r="G101" s="310"/>
      <c r="H101" s="401"/>
      <c r="I101" s="402"/>
      <c r="J101" s="5"/>
    </row>
    <row r="102" spans="1:10" x14ac:dyDescent="0.25">
      <c r="A102" s="56" t="s">
        <v>77</v>
      </c>
      <c r="B102" s="354" t="s">
        <v>78</v>
      </c>
      <c r="C102" s="355"/>
      <c r="D102" s="355"/>
      <c r="E102" s="355"/>
      <c r="F102" s="92" t="s">
        <v>55</v>
      </c>
      <c r="G102" s="54" t="s">
        <v>8</v>
      </c>
      <c r="H102" s="92" t="s">
        <v>55</v>
      </c>
      <c r="I102" s="54" t="s">
        <v>8</v>
      </c>
      <c r="J102" s="5"/>
    </row>
    <row r="103" spans="1:10" x14ac:dyDescent="0.25">
      <c r="A103" s="31" t="s">
        <v>17</v>
      </c>
      <c r="B103" s="239" t="s">
        <v>79</v>
      </c>
      <c r="C103" s="239"/>
      <c r="D103" s="239"/>
      <c r="E103" s="239"/>
      <c r="F103" s="68">
        <f>(8.33%+(8.33%*1/3))/12</f>
        <v>9.2555555555555551E-3</v>
      </c>
      <c r="G103" s="87">
        <f>F103*G41</f>
        <v>16.906568</v>
      </c>
      <c r="H103" s="68">
        <v>9.2555555555555551E-3</v>
      </c>
      <c r="I103" s="87">
        <f>H103*I41</f>
        <v>17.599716555555556</v>
      </c>
      <c r="J103" s="5"/>
    </row>
    <row r="104" spans="1:10" ht="15" customHeight="1" x14ac:dyDescent="0.25">
      <c r="A104" s="31" t="s">
        <v>19</v>
      </c>
      <c r="B104" s="239" t="s">
        <v>275</v>
      </c>
      <c r="C104" s="239"/>
      <c r="D104" s="239"/>
      <c r="E104" s="239"/>
      <c r="F104" s="68">
        <f>(1/12)/30</f>
        <v>2.7777777777777775E-3</v>
      </c>
      <c r="G104" s="87">
        <f>F104*G41</f>
        <v>5.0739999999999998</v>
      </c>
      <c r="H104" s="68">
        <v>2.7777777777777775E-3</v>
      </c>
      <c r="I104" s="87">
        <f>H104*I41</f>
        <v>5.2820277777777767</v>
      </c>
      <c r="J104" s="5"/>
    </row>
    <row r="105" spans="1:10" ht="15" customHeight="1" x14ac:dyDescent="0.25">
      <c r="A105" s="31" t="s">
        <v>22</v>
      </c>
      <c r="B105" s="239" t="s">
        <v>276</v>
      </c>
      <c r="C105" s="239"/>
      <c r="D105" s="239"/>
      <c r="E105" s="239"/>
      <c r="F105" s="145">
        <f>1.5%/12</f>
        <v>1.25E-3</v>
      </c>
      <c r="G105" s="87">
        <f>F105*G41</f>
        <v>2.2833000000000001</v>
      </c>
      <c r="H105" s="145">
        <v>1.25E-3</v>
      </c>
      <c r="I105" s="87">
        <f>H105*I41</f>
        <v>2.3769125</v>
      </c>
      <c r="J105" s="5"/>
    </row>
    <row r="106" spans="1:10" ht="63" customHeight="1" x14ac:dyDescent="0.25">
      <c r="A106" s="31" t="s">
        <v>24</v>
      </c>
      <c r="B106" s="251" t="s">
        <v>277</v>
      </c>
      <c r="C106" s="251"/>
      <c r="D106" s="251"/>
      <c r="E106" s="251"/>
      <c r="F106" s="102">
        <v>2.9999999999999997E-4</v>
      </c>
      <c r="G106" s="87">
        <f>F106*G41</f>
        <v>0.54799200000000003</v>
      </c>
      <c r="H106" s="102">
        <v>2.9999999999999997E-4</v>
      </c>
      <c r="I106" s="87">
        <f>H106*I41</f>
        <v>0.57045899999999994</v>
      </c>
      <c r="J106" s="5"/>
    </row>
    <row r="107" spans="1:10" ht="21" customHeight="1" x14ac:dyDescent="0.25">
      <c r="A107" s="31" t="s">
        <v>41</v>
      </c>
      <c r="B107" s="252" t="s">
        <v>273</v>
      </c>
      <c r="C107" s="252"/>
      <c r="D107" s="252"/>
      <c r="E107" s="252"/>
      <c r="F107" s="107">
        <f>1.5%/12</f>
        <v>1.25E-3</v>
      </c>
      <c r="G107" s="87">
        <f>F107*G41</f>
        <v>2.2833000000000001</v>
      </c>
      <c r="H107" s="107">
        <v>1.25E-3</v>
      </c>
      <c r="I107" s="87">
        <f>H107*I41</f>
        <v>2.3769125</v>
      </c>
      <c r="J107" s="5"/>
    </row>
    <row r="108" spans="1:10" ht="15" customHeight="1" x14ac:dyDescent="0.25">
      <c r="A108" s="31" t="s">
        <v>43</v>
      </c>
      <c r="B108" s="252" t="s">
        <v>274</v>
      </c>
      <c r="C108" s="252"/>
      <c r="D108" s="252"/>
      <c r="E108" s="252"/>
      <c r="F108" s="68">
        <f>'SUPERVISOR(A)'!F108</f>
        <v>1E-4</v>
      </c>
      <c r="G108" s="87">
        <f>F108*G41</f>
        <v>0.18266400000000002</v>
      </c>
      <c r="H108" s="68">
        <v>1E-4</v>
      </c>
      <c r="I108" s="87">
        <f>H108*I41</f>
        <v>0.19015300000000002</v>
      </c>
      <c r="J108" s="5"/>
    </row>
    <row r="109" spans="1:10" x14ac:dyDescent="0.25">
      <c r="A109" s="66"/>
      <c r="B109" s="354" t="s">
        <v>14</v>
      </c>
      <c r="C109" s="355"/>
      <c r="D109" s="355"/>
      <c r="E109" s="361"/>
      <c r="F109" s="92">
        <f>SUM(F103:F108)</f>
        <v>1.4933333333333331E-2</v>
      </c>
      <c r="G109" s="89">
        <f>SUM(G103:G108)</f>
        <v>27.277823999999999</v>
      </c>
      <c r="H109" s="92">
        <v>1.4933333333333331E-2</v>
      </c>
      <c r="I109" s="89">
        <f>SUM(I103:I108)</f>
        <v>28.396181333333331</v>
      </c>
      <c r="J109" s="5"/>
    </row>
    <row r="110" spans="1:10" ht="18.75" customHeight="1" x14ac:dyDescent="0.25">
      <c r="A110" s="339" t="s">
        <v>244</v>
      </c>
      <c r="B110" s="340"/>
      <c r="C110" s="340"/>
      <c r="D110" s="340"/>
      <c r="E110" s="340"/>
      <c r="F110" s="340"/>
      <c r="G110" s="341"/>
      <c r="H110" s="399"/>
      <c r="I110" s="400"/>
      <c r="J110" s="5"/>
    </row>
    <row r="111" spans="1:10" ht="12" customHeight="1" x14ac:dyDescent="0.25">
      <c r="A111" s="245"/>
      <c r="B111" s="246"/>
      <c r="C111" s="246"/>
      <c r="D111" s="246"/>
      <c r="E111" s="246"/>
      <c r="F111" s="246"/>
      <c r="G111" s="247"/>
      <c r="H111" s="399"/>
      <c r="I111" s="400"/>
      <c r="J111" s="5"/>
    </row>
    <row r="112" spans="1:10" x14ac:dyDescent="0.25">
      <c r="A112" s="308" t="s">
        <v>80</v>
      </c>
      <c r="B112" s="309"/>
      <c r="C112" s="309"/>
      <c r="D112" s="309"/>
      <c r="E112" s="309"/>
      <c r="F112" s="309"/>
      <c r="G112" s="310"/>
      <c r="H112" s="401"/>
      <c r="I112" s="402"/>
      <c r="J112" s="5"/>
    </row>
    <row r="113" spans="1:10" x14ac:dyDescent="0.25">
      <c r="A113" s="55" t="s">
        <v>81</v>
      </c>
      <c r="B113" s="354" t="s">
        <v>82</v>
      </c>
      <c r="C113" s="355"/>
      <c r="D113" s="355"/>
      <c r="E113" s="361"/>
      <c r="F113" s="92" t="s">
        <v>55</v>
      </c>
      <c r="G113" s="54" t="s">
        <v>8</v>
      </c>
      <c r="H113" s="92" t="s">
        <v>55</v>
      </c>
      <c r="I113" s="54" t="s">
        <v>8</v>
      </c>
      <c r="J113" s="5"/>
    </row>
    <row r="114" spans="1:10" x14ac:dyDescent="0.25">
      <c r="A114" s="31" t="s">
        <v>17</v>
      </c>
      <c r="B114" s="372" t="s">
        <v>83</v>
      </c>
      <c r="C114" s="373"/>
      <c r="D114" s="373"/>
      <c r="E114" s="374"/>
      <c r="F114" s="108"/>
      <c r="G114" s="87"/>
      <c r="H114" s="108"/>
      <c r="I114" s="87"/>
      <c r="J114" s="5"/>
    </row>
    <row r="115" spans="1:10" x14ac:dyDescent="0.25">
      <c r="A115" s="66"/>
      <c r="B115" s="354" t="s">
        <v>14</v>
      </c>
      <c r="C115" s="355"/>
      <c r="D115" s="355"/>
      <c r="E115" s="361"/>
      <c r="F115" s="109"/>
      <c r="G115" s="110"/>
      <c r="H115" s="109"/>
      <c r="I115" s="110"/>
      <c r="J115" s="5"/>
    </row>
    <row r="116" spans="1:10" ht="21" customHeight="1" x14ac:dyDescent="0.25">
      <c r="A116" s="339" t="s">
        <v>256</v>
      </c>
      <c r="B116" s="340"/>
      <c r="C116" s="340"/>
      <c r="D116" s="340"/>
      <c r="E116" s="340"/>
      <c r="F116" s="340"/>
      <c r="G116" s="341"/>
      <c r="H116" s="399"/>
      <c r="I116" s="400"/>
      <c r="J116" s="5"/>
    </row>
    <row r="117" spans="1:10" ht="11.25" customHeight="1" x14ac:dyDescent="0.25">
      <c r="A117" s="293"/>
      <c r="B117" s="294"/>
      <c r="C117" s="294"/>
      <c r="D117" s="294"/>
      <c r="E117" s="294"/>
      <c r="F117" s="294"/>
      <c r="G117" s="295"/>
      <c r="H117" s="399"/>
      <c r="I117" s="400"/>
      <c r="J117" s="5"/>
    </row>
    <row r="118" spans="1:10" x14ac:dyDescent="0.25">
      <c r="A118" s="42"/>
      <c r="B118" s="354" t="s">
        <v>84</v>
      </c>
      <c r="C118" s="355"/>
      <c r="D118" s="355"/>
      <c r="E118" s="355"/>
      <c r="F118" s="355"/>
      <c r="G118" s="90"/>
      <c r="H118" s="401"/>
      <c r="I118" s="402"/>
      <c r="J118" s="5"/>
    </row>
    <row r="119" spans="1:10" x14ac:dyDescent="0.25">
      <c r="A119" s="31">
        <v>4</v>
      </c>
      <c r="B119" s="248" t="s">
        <v>85</v>
      </c>
      <c r="C119" s="248"/>
      <c r="D119" s="248"/>
      <c r="E119" s="248"/>
      <c r="F119" s="35" t="s">
        <v>55</v>
      </c>
      <c r="G119" s="33" t="s">
        <v>8</v>
      </c>
      <c r="H119" s="35" t="s">
        <v>55</v>
      </c>
      <c r="I119" s="33" t="s">
        <v>8</v>
      </c>
      <c r="J119" s="5"/>
    </row>
    <row r="120" spans="1:10" x14ac:dyDescent="0.25">
      <c r="A120" s="31" t="s">
        <v>77</v>
      </c>
      <c r="B120" s="252" t="s">
        <v>86</v>
      </c>
      <c r="C120" s="252"/>
      <c r="D120" s="252"/>
      <c r="E120" s="252"/>
      <c r="F120" s="35">
        <f>F109</f>
        <v>1.4933333333333331E-2</v>
      </c>
      <c r="G120" s="95">
        <f>G109</f>
        <v>27.277823999999999</v>
      </c>
      <c r="H120" s="35">
        <v>1.4933333333333331E-2</v>
      </c>
      <c r="I120" s="95">
        <f>I109</f>
        <v>28.396181333333331</v>
      </c>
      <c r="J120" s="5"/>
    </row>
    <row r="121" spans="1:10" x14ac:dyDescent="0.25">
      <c r="A121" s="31" t="s">
        <v>81</v>
      </c>
      <c r="B121" s="252" t="s">
        <v>82</v>
      </c>
      <c r="C121" s="252"/>
      <c r="D121" s="252"/>
      <c r="E121" s="252"/>
      <c r="F121" s="35"/>
      <c r="G121" s="113"/>
      <c r="H121" s="35"/>
      <c r="I121" s="113"/>
      <c r="J121" s="5"/>
    </row>
    <row r="122" spans="1:10" x14ac:dyDescent="0.25">
      <c r="A122" s="51"/>
      <c r="B122" s="354" t="s">
        <v>14</v>
      </c>
      <c r="C122" s="355"/>
      <c r="D122" s="355"/>
      <c r="E122" s="361"/>
      <c r="F122" s="92"/>
      <c r="G122" s="89">
        <f>SUM(G120:G121)</f>
        <v>27.277823999999999</v>
      </c>
      <c r="H122" s="92"/>
      <c r="I122" s="89">
        <f>SUM(I120:I121)</f>
        <v>28.396181333333331</v>
      </c>
      <c r="J122" s="5"/>
    </row>
    <row r="123" spans="1:10" ht="11.25" customHeight="1" x14ac:dyDescent="0.25">
      <c r="A123" s="44"/>
      <c r="B123" s="48"/>
      <c r="C123" s="48"/>
      <c r="D123" s="48"/>
      <c r="E123" s="48"/>
      <c r="F123" s="142"/>
      <c r="G123" s="146"/>
      <c r="H123" s="399"/>
      <c r="I123" s="400"/>
      <c r="J123" s="5"/>
    </row>
    <row r="124" spans="1:10" x14ac:dyDescent="0.25">
      <c r="A124" s="66"/>
      <c r="B124" s="354" t="s">
        <v>87</v>
      </c>
      <c r="C124" s="355"/>
      <c r="D124" s="355"/>
      <c r="E124" s="355"/>
      <c r="F124" s="355"/>
      <c r="G124" s="90"/>
      <c r="H124" s="90"/>
      <c r="I124" s="90"/>
      <c r="J124" s="5"/>
    </row>
    <row r="125" spans="1:10" x14ac:dyDescent="0.25">
      <c r="A125" s="55">
        <v>5</v>
      </c>
      <c r="B125" s="308" t="s">
        <v>88</v>
      </c>
      <c r="C125" s="309"/>
      <c r="D125" s="309"/>
      <c r="E125" s="309"/>
      <c r="F125" s="310"/>
      <c r="G125" s="54" t="s">
        <v>8</v>
      </c>
      <c r="H125" s="54"/>
      <c r="I125" s="54" t="s">
        <v>8</v>
      </c>
      <c r="J125" s="5"/>
    </row>
    <row r="126" spans="1:10" x14ac:dyDescent="0.25">
      <c r="A126" s="31" t="s">
        <v>17</v>
      </c>
      <c r="B126" s="372" t="s">
        <v>89</v>
      </c>
      <c r="C126" s="373"/>
      <c r="D126" s="373"/>
      <c r="E126" s="373"/>
      <c r="F126" s="374"/>
      <c r="G126" s="121">
        <f>'UNIFORMES TOTAL'!F24</f>
        <v>59.465833333333336</v>
      </c>
      <c r="H126" s="121"/>
      <c r="I126" s="121">
        <f>'UNIFORMES TOTAL'!F24</f>
        <v>59.465833333333336</v>
      </c>
      <c r="J126" s="5"/>
    </row>
    <row r="127" spans="1:10" x14ac:dyDescent="0.25">
      <c r="A127" s="31" t="s">
        <v>19</v>
      </c>
      <c r="B127" s="372" t="s">
        <v>102</v>
      </c>
      <c r="C127" s="373"/>
      <c r="D127" s="373"/>
      <c r="E127" s="373"/>
      <c r="F127" s="374"/>
      <c r="G127" s="121"/>
      <c r="H127" s="121"/>
      <c r="I127" s="121"/>
      <c r="J127" s="5"/>
    </row>
    <row r="128" spans="1:10" x14ac:dyDescent="0.25">
      <c r="A128" s="44" t="s">
        <v>22</v>
      </c>
      <c r="B128" s="372" t="s">
        <v>145</v>
      </c>
      <c r="C128" s="373"/>
      <c r="D128" s="373"/>
      <c r="E128" s="373"/>
      <c r="F128" s="374"/>
      <c r="G128" s="121">
        <f>'EQUIP (Relógio Ponto)'!F15</f>
        <v>0.61013440860215051</v>
      </c>
      <c r="H128" s="121"/>
      <c r="I128" s="121">
        <f>'EQUIP (Relógio Ponto)'!F15</f>
        <v>0.61013440860215051</v>
      </c>
      <c r="J128" s="5"/>
    </row>
    <row r="129" spans="1:10" x14ac:dyDescent="0.25">
      <c r="A129" s="44" t="s">
        <v>24</v>
      </c>
      <c r="B129" s="372" t="s">
        <v>104</v>
      </c>
      <c r="C129" s="373"/>
      <c r="D129" s="373"/>
      <c r="E129" s="373"/>
      <c r="F129" s="374"/>
      <c r="G129" s="152">
        <v>0</v>
      </c>
      <c r="H129" s="101"/>
      <c r="I129" s="152">
        <v>0</v>
      </c>
      <c r="J129" s="5"/>
    </row>
    <row r="130" spans="1:10" x14ac:dyDescent="0.25">
      <c r="A130" s="66"/>
      <c r="B130" s="354" t="s">
        <v>14</v>
      </c>
      <c r="C130" s="355"/>
      <c r="D130" s="355"/>
      <c r="E130" s="355"/>
      <c r="F130" s="361"/>
      <c r="G130" s="89">
        <f>SUM(G126:G129)</f>
        <v>60.075967741935486</v>
      </c>
      <c r="H130" s="89"/>
      <c r="I130" s="89">
        <f>SUM(I126:I129)</f>
        <v>60.075967741935486</v>
      </c>
      <c r="J130" s="5"/>
    </row>
    <row r="131" spans="1:10" x14ac:dyDescent="0.25">
      <c r="A131" s="339" t="s">
        <v>258</v>
      </c>
      <c r="B131" s="340"/>
      <c r="C131" s="340"/>
      <c r="D131" s="340"/>
      <c r="E131" s="340"/>
      <c r="F131" s="340"/>
      <c r="G131" s="341"/>
      <c r="J131" s="5"/>
    </row>
    <row r="132" spans="1:10" ht="10.5" customHeight="1" x14ac:dyDescent="0.25">
      <c r="A132" s="41"/>
      <c r="B132" s="47"/>
      <c r="C132" s="47"/>
      <c r="D132" s="47"/>
      <c r="E132" s="47"/>
      <c r="F132" s="142"/>
      <c r="G132" s="147"/>
      <c r="J132" s="5"/>
    </row>
    <row r="133" spans="1:10" x14ac:dyDescent="0.25">
      <c r="A133" s="66"/>
      <c r="B133" s="354" t="s">
        <v>90</v>
      </c>
      <c r="C133" s="355"/>
      <c r="D133" s="355"/>
      <c r="E133" s="355"/>
      <c r="F133" s="355"/>
      <c r="G133" s="90"/>
      <c r="H133" s="90"/>
      <c r="I133" s="90"/>
      <c r="J133" s="5"/>
    </row>
    <row r="134" spans="1:10" ht="15" customHeight="1" x14ac:dyDescent="0.25">
      <c r="A134" s="55">
        <v>6</v>
      </c>
      <c r="B134" s="236" t="s">
        <v>91</v>
      </c>
      <c r="C134" s="236"/>
      <c r="D134" s="236"/>
      <c r="E134" s="237" t="s">
        <v>55</v>
      </c>
      <c r="F134" s="237"/>
      <c r="G134" s="96" t="s">
        <v>8</v>
      </c>
      <c r="H134" s="120"/>
      <c r="I134" s="96" t="s">
        <v>8</v>
      </c>
      <c r="J134" s="5"/>
    </row>
    <row r="135" spans="1:10" x14ac:dyDescent="0.25">
      <c r="A135" s="31" t="s">
        <v>17</v>
      </c>
      <c r="B135" s="252" t="s">
        <v>92</v>
      </c>
      <c r="C135" s="252"/>
      <c r="D135" s="252"/>
      <c r="E135" s="388">
        <f>'SUPERVISOR(A)'!E135:F135</f>
        <v>1E-3</v>
      </c>
      <c r="F135" s="389"/>
      <c r="G135" s="101">
        <f>(G41+G49+G64+G77+G96+G122+G130)*E135</f>
        <v>4.0668902156388125</v>
      </c>
      <c r="H135" s="148"/>
      <c r="I135" s="101">
        <f>(I41+I49+I64+I77+I96+I122+I130)*E135</f>
        <v>4.2192053907053193</v>
      </c>
      <c r="J135" s="5"/>
    </row>
    <row r="136" spans="1:10" ht="15" customHeight="1" x14ac:dyDescent="0.25">
      <c r="A136" s="31" t="s">
        <v>19</v>
      </c>
      <c r="B136" s="252" t="s">
        <v>93</v>
      </c>
      <c r="C136" s="252"/>
      <c r="D136" s="252"/>
      <c r="E136" s="388">
        <f>'SUPERVISOR(A)'!E136:F136</f>
        <v>5.0000000000000001E-4</v>
      </c>
      <c r="F136" s="389"/>
      <c r="G136" s="101">
        <f>(G41+G49+G64+G77+G96+125+G130+G135)*E136</f>
        <v>2.0843396409272259</v>
      </c>
      <c r="H136" s="148"/>
      <c r="I136" s="101">
        <f>(I41+I49+I64+I77+I96+125+I130+I135)*E136</f>
        <v>2.1600142073813458</v>
      </c>
      <c r="J136" s="5"/>
    </row>
    <row r="137" spans="1:10" x14ac:dyDescent="0.25">
      <c r="A137" s="31" t="s">
        <v>22</v>
      </c>
      <c r="B137" s="252" t="s">
        <v>94</v>
      </c>
      <c r="C137" s="252"/>
      <c r="D137" s="252"/>
      <c r="E137" s="388">
        <f>SUM(E138:F139)</f>
        <v>0.1009</v>
      </c>
      <c r="F137" s="389"/>
      <c r="G137" s="113"/>
      <c r="H137" s="148"/>
      <c r="I137" s="113"/>
      <c r="J137" s="5"/>
    </row>
    <row r="138" spans="1:10" ht="15" customHeight="1" x14ac:dyDescent="0.25">
      <c r="A138" s="1"/>
      <c r="B138" s="385" t="s">
        <v>228</v>
      </c>
      <c r="C138" s="385"/>
      <c r="D138" s="385"/>
      <c r="E138" s="386">
        <v>5.0900000000000001E-2</v>
      </c>
      <c r="F138" s="387"/>
      <c r="G138" s="89">
        <f>E138*G153</f>
        <v>230.58370545625047</v>
      </c>
      <c r="H138" s="148"/>
      <c r="I138" s="118">
        <f>E138*I153</f>
        <v>239.21950468740226</v>
      </c>
      <c r="J138" s="5"/>
    </row>
    <row r="139" spans="1:10" ht="15" customHeight="1" x14ac:dyDescent="0.25">
      <c r="A139" s="1"/>
      <c r="B139" s="385" t="s">
        <v>221</v>
      </c>
      <c r="C139" s="385"/>
      <c r="D139" s="385"/>
      <c r="E139" s="386">
        <v>0.05</v>
      </c>
      <c r="F139" s="387"/>
      <c r="G139" s="89">
        <f>E139*G153</f>
        <v>226.50658689219105</v>
      </c>
      <c r="H139" s="148"/>
      <c r="I139" s="118">
        <f>E139*I153</f>
        <v>234.98969026267415</v>
      </c>
      <c r="J139" s="5"/>
    </row>
    <row r="140" spans="1:10" x14ac:dyDescent="0.25">
      <c r="A140" s="66"/>
      <c r="B140" s="354" t="s">
        <v>14</v>
      </c>
      <c r="C140" s="355"/>
      <c r="D140" s="361"/>
      <c r="E140" s="386">
        <f>E135+E136+E137</f>
        <v>0.1024</v>
      </c>
      <c r="F140" s="361"/>
      <c r="G140" s="149">
        <f>SUM(G135:G139)</f>
        <v>463.24152220500753</v>
      </c>
      <c r="H140" s="89"/>
      <c r="I140" s="149">
        <f>SUM(I135:I139)</f>
        <v>480.58841454816309</v>
      </c>
      <c r="J140" s="5"/>
    </row>
    <row r="141" spans="1:10" x14ac:dyDescent="0.25">
      <c r="A141" s="339" t="s">
        <v>262</v>
      </c>
      <c r="B141" s="340"/>
      <c r="C141" s="340"/>
      <c r="D141" s="340"/>
      <c r="E141" s="340"/>
      <c r="F141" s="340"/>
      <c r="G141" s="341"/>
      <c r="H141" s="399"/>
      <c r="I141" s="400"/>
      <c r="J141" s="5"/>
    </row>
    <row r="142" spans="1:10" x14ac:dyDescent="0.25">
      <c r="A142" s="339" t="s">
        <v>263</v>
      </c>
      <c r="B142" s="340"/>
      <c r="C142" s="340"/>
      <c r="D142" s="340"/>
      <c r="E142" s="340"/>
      <c r="F142" s="340"/>
      <c r="G142" s="341"/>
      <c r="H142" s="399"/>
      <c r="I142" s="400"/>
      <c r="J142" s="5"/>
    </row>
    <row r="143" spans="1:10" ht="11.25" customHeight="1" x14ac:dyDescent="0.25">
      <c r="A143" s="294"/>
      <c r="B143" s="294"/>
      <c r="C143" s="294"/>
      <c r="D143" s="294"/>
      <c r="E143" s="294"/>
      <c r="F143" s="294"/>
      <c r="G143" s="295"/>
      <c r="H143" s="399"/>
      <c r="I143" s="400"/>
      <c r="J143" s="5"/>
    </row>
    <row r="144" spans="1:10" x14ac:dyDescent="0.25">
      <c r="A144" s="51"/>
      <c r="B144" s="355" t="s">
        <v>95</v>
      </c>
      <c r="C144" s="355"/>
      <c r="D144" s="355"/>
      <c r="E144" s="355"/>
      <c r="F144" s="355"/>
      <c r="G144" s="90"/>
      <c r="H144" s="90"/>
      <c r="I144" s="90"/>
      <c r="J144" s="5"/>
    </row>
    <row r="145" spans="1:10" x14ac:dyDescent="0.25">
      <c r="A145" s="63"/>
      <c r="B145" s="354" t="s">
        <v>96</v>
      </c>
      <c r="C145" s="355"/>
      <c r="D145" s="355"/>
      <c r="E145" s="355"/>
      <c r="F145" s="361"/>
      <c r="G145" s="126" t="s">
        <v>97</v>
      </c>
      <c r="H145" s="126"/>
      <c r="I145" s="126" t="s">
        <v>97</v>
      </c>
      <c r="J145" s="5"/>
    </row>
    <row r="146" spans="1:10" x14ac:dyDescent="0.25">
      <c r="A146" s="31" t="s">
        <v>17</v>
      </c>
      <c r="B146" s="393" t="s">
        <v>222</v>
      </c>
      <c r="C146" s="394"/>
      <c r="D146" s="394"/>
      <c r="E146" s="394"/>
      <c r="F146" s="395"/>
      <c r="G146" s="127">
        <f>G41</f>
        <v>1826.64</v>
      </c>
      <c r="H146" s="127"/>
      <c r="I146" s="127">
        <f>I41</f>
        <v>1901.53</v>
      </c>
      <c r="J146" s="5"/>
    </row>
    <row r="147" spans="1:10" x14ac:dyDescent="0.25">
      <c r="A147" s="31" t="s">
        <v>19</v>
      </c>
      <c r="B147" s="393" t="s">
        <v>223</v>
      </c>
      <c r="C147" s="394"/>
      <c r="D147" s="394"/>
      <c r="E147" s="394"/>
      <c r="F147" s="395"/>
      <c r="G147" s="127">
        <f>G86</f>
        <v>2137.8985226143996</v>
      </c>
      <c r="H147" s="127"/>
      <c r="I147" s="127">
        <f>I86</f>
        <v>2213.5913532364666</v>
      </c>
      <c r="J147" s="5"/>
    </row>
    <row r="148" spans="1:10" x14ac:dyDescent="0.25">
      <c r="A148" s="31" t="s">
        <v>22</v>
      </c>
      <c r="B148" s="393" t="s">
        <v>224</v>
      </c>
      <c r="C148" s="394"/>
      <c r="D148" s="394"/>
      <c r="E148" s="394"/>
      <c r="F148" s="395"/>
      <c r="G148" s="127">
        <f>G96</f>
        <v>14.997901282477443</v>
      </c>
      <c r="H148" s="127"/>
      <c r="I148" s="127">
        <f>I96</f>
        <v>15.611888393584481</v>
      </c>
      <c r="J148" s="5"/>
    </row>
    <row r="149" spans="1:10" x14ac:dyDescent="0.25">
      <c r="A149" s="31" t="s">
        <v>24</v>
      </c>
      <c r="B149" s="393" t="s">
        <v>225</v>
      </c>
      <c r="C149" s="394"/>
      <c r="D149" s="394"/>
      <c r="E149" s="394"/>
      <c r="F149" s="395"/>
      <c r="G149" s="127">
        <f>G122</f>
        <v>27.277823999999999</v>
      </c>
      <c r="H149" s="127"/>
      <c r="I149" s="127">
        <f>I122</f>
        <v>28.396181333333331</v>
      </c>
      <c r="J149" s="5"/>
    </row>
    <row r="150" spans="1:10" x14ac:dyDescent="0.25">
      <c r="A150" s="31" t="s">
        <v>41</v>
      </c>
      <c r="B150" s="393" t="s">
        <v>226</v>
      </c>
      <c r="C150" s="394"/>
      <c r="D150" s="394"/>
      <c r="E150" s="394"/>
      <c r="F150" s="395"/>
      <c r="G150" s="127">
        <f>G130</f>
        <v>60.075967741935486</v>
      </c>
      <c r="H150" s="127"/>
      <c r="I150" s="127">
        <f>I130</f>
        <v>60.075967741935486</v>
      </c>
      <c r="J150" s="5"/>
    </row>
    <row r="151" spans="1:10" x14ac:dyDescent="0.25">
      <c r="A151" s="37"/>
      <c r="B151" s="396" t="s">
        <v>98</v>
      </c>
      <c r="C151" s="397"/>
      <c r="D151" s="397"/>
      <c r="E151" s="397"/>
      <c r="F151" s="398"/>
      <c r="G151" s="127">
        <f>SUM(G146:G150)</f>
        <v>4066.8902156388126</v>
      </c>
      <c r="H151" s="150"/>
      <c r="I151" s="127">
        <f>SUM(I146:I150)</f>
        <v>4219.2053907053196</v>
      </c>
      <c r="J151" s="5"/>
    </row>
    <row r="152" spans="1:10" ht="15" customHeight="1" x14ac:dyDescent="0.25">
      <c r="A152" s="38" t="s">
        <v>43</v>
      </c>
      <c r="B152" s="393" t="s">
        <v>227</v>
      </c>
      <c r="C152" s="394"/>
      <c r="D152" s="394"/>
      <c r="E152" s="394"/>
      <c r="F152" s="395"/>
      <c r="G152" s="127">
        <f>G140</f>
        <v>463.24152220500753</v>
      </c>
      <c r="H152" s="150"/>
      <c r="I152" s="127">
        <f>I140</f>
        <v>480.58841454816309</v>
      </c>
      <c r="J152" s="5"/>
    </row>
    <row r="153" spans="1:10" ht="15" customHeight="1" x14ac:dyDescent="0.25">
      <c r="A153" s="73"/>
      <c r="B153" s="390" t="s">
        <v>99</v>
      </c>
      <c r="C153" s="391"/>
      <c r="D153" s="391"/>
      <c r="E153" s="391"/>
      <c r="F153" s="392"/>
      <c r="G153" s="151">
        <f>(G135+G136+G151)/(1-10.09/100)</f>
        <v>4530.1317378438207</v>
      </c>
      <c r="H153" s="150"/>
      <c r="I153" s="151">
        <f>(I135+I136+I151)/(1-10.09/100)</f>
        <v>4699.7938052534828</v>
      </c>
      <c r="J153" s="5"/>
    </row>
    <row r="154" spans="1:10" x14ac:dyDescent="0.25">
      <c r="G154" s="173"/>
      <c r="J154" s="5"/>
    </row>
    <row r="155" spans="1:10" x14ac:dyDescent="0.25">
      <c r="I155" s="172"/>
    </row>
  </sheetData>
  <mergeCells count="223">
    <mergeCell ref="H141:I141"/>
    <mergeCell ref="H142:I142"/>
    <mergeCell ref="H143:I143"/>
    <mergeCell ref="H101:I101"/>
    <mergeCell ref="H110:I110"/>
    <mergeCell ref="H111:I111"/>
    <mergeCell ref="H112:I112"/>
    <mergeCell ref="H116:I116"/>
    <mergeCell ref="H117:I117"/>
    <mergeCell ref="H118:I118"/>
    <mergeCell ref="H123:I123"/>
    <mergeCell ref="H80:I80"/>
    <mergeCell ref="H82:H86"/>
    <mergeCell ref="H87:I87"/>
    <mergeCell ref="F88:G88"/>
    <mergeCell ref="H88:I88"/>
    <mergeCell ref="F98:G98"/>
    <mergeCell ref="H98:I98"/>
    <mergeCell ref="H99:I99"/>
    <mergeCell ref="H100:I100"/>
    <mergeCell ref="H53:I53"/>
    <mergeCell ref="H54:I54"/>
    <mergeCell ref="H65:I65"/>
    <mergeCell ref="H66:I66"/>
    <mergeCell ref="H67:I67"/>
    <mergeCell ref="H68:I68"/>
    <mergeCell ref="H69:I69"/>
    <mergeCell ref="H78:I78"/>
    <mergeCell ref="H79:I79"/>
    <mergeCell ref="H42:I42"/>
    <mergeCell ref="H43:I43"/>
    <mergeCell ref="F44:G44"/>
    <mergeCell ref="H44:I44"/>
    <mergeCell ref="H45:I45"/>
    <mergeCell ref="B46:E46"/>
    <mergeCell ref="H50:I50"/>
    <mergeCell ref="H51:I51"/>
    <mergeCell ref="H52:I52"/>
    <mergeCell ref="A52:G52"/>
    <mergeCell ref="H24:I26"/>
    <mergeCell ref="H27:I27"/>
    <mergeCell ref="H28:I28"/>
    <mergeCell ref="H29:I29"/>
    <mergeCell ref="H30:I30"/>
    <mergeCell ref="H31:I31"/>
    <mergeCell ref="H32:I32"/>
    <mergeCell ref="F33:G33"/>
    <mergeCell ref="H33:I33"/>
    <mergeCell ref="H13:I13"/>
    <mergeCell ref="H14:I14"/>
    <mergeCell ref="H16:I16"/>
    <mergeCell ref="H17:I17"/>
    <mergeCell ref="H20:I20"/>
    <mergeCell ref="H15:I15"/>
    <mergeCell ref="H1:I1"/>
    <mergeCell ref="H2:I11"/>
    <mergeCell ref="H18:I18"/>
    <mergeCell ref="H19:I19"/>
    <mergeCell ref="H12:I12"/>
    <mergeCell ref="B153:F153"/>
    <mergeCell ref="B147:F147"/>
    <mergeCell ref="B148:F148"/>
    <mergeCell ref="B149:F149"/>
    <mergeCell ref="B150:F150"/>
    <mergeCell ref="B151:F151"/>
    <mergeCell ref="B152:F152"/>
    <mergeCell ref="A141:G141"/>
    <mergeCell ref="A142:G142"/>
    <mergeCell ref="A143:G143"/>
    <mergeCell ref="B144:F144"/>
    <mergeCell ref="B145:F145"/>
    <mergeCell ref="B146:F146"/>
    <mergeCell ref="B138:D138"/>
    <mergeCell ref="E138:F138"/>
    <mergeCell ref="B139:D139"/>
    <mergeCell ref="E139:F139"/>
    <mergeCell ref="B140:D140"/>
    <mergeCell ref="E140:F140"/>
    <mergeCell ref="B135:D135"/>
    <mergeCell ref="E135:F135"/>
    <mergeCell ref="B136:D136"/>
    <mergeCell ref="E136:F136"/>
    <mergeCell ref="B137:D137"/>
    <mergeCell ref="E137:F137"/>
    <mergeCell ref="B129:F129"/>
    <mergeCell ref="B130:F130"/>
    <mergeCell ref="A131:G131"/>
    <mergeCell ref="B133:F133"/>
    <mergeCell ref="B134:D134"/>
    <mergeCell ref="E134:F134"/>
    <mergeCell ref="B122:E122"/>
    <mergeCell ref="B124:F124"/>
    <mergeCell ref="B125:F125"/>
    <mergeCell ref="B126:F126"/>
    <mergeCell ref="B127:F127"/>
    <mergeCell ref="B128:F128"/>
    <mergeCell ref="A116:G116"/>
    <mergeCell ref="A117:G117"/>
    <mergeCell ref="B118:F118"/>
    <mergeCell ref="B119:E119"/>
    <mergeCell ref="B120:E120"/>
    <mergeCell ref="B121:E121"/>
    <mergeCell ref="A110:G110"/>
    <mergeCell ref="A111:G111"/>
    <mergeCell ref="A112:G112"/>
    <mergeCell ref="B113:E113"/>
    <mergeCell ref="B114:E114"/>
    <mergeCell ref="B115:E115"/>
    <mergeCell ref="B104:E104"/>
    <mergeCell ref="B105:E105"/>
    <mergeCell ref="B106:E106"/>
    <mergeCell ref="B107:E107"/>
    <mergeCell ref="B108:E108"/>
    <mergeCell ref="B109:E109"/>
    <mergeCell ref="B98:E98"/>
    <mergeCell ref="A99:G99"/>
    <mergeCell ref="A100:G100"/>
    <mergeCell ref="A101:G101"/>
    <mergeCell ref="B102:E102"/>
    <mergeCell ref="B103:E103"/>
    <mergeCell ref="B91:E91"/>
    <mergeCell ref="B92:E92"/>
    <mergeCell ref="B93:E93"/>
    <mergeCell ref="B94:E94"/>
    <mergeCell ref="B95:E95"/>
    <mergeCell ref="B96:E96"/>
    <mergeCell ref="B85:F85"/>
    <mergeCell ref="B86:F86"/>
    <mergeCell ref="A87:G87"/>
    <mergeCell ref="B88:E88"/>
    <mergeCell ref="B89:E89"/>
    <mergeCell ref="B90:E90"/>
    <mergeCell ref="A78:G78"/>
    <mergeCell ref="A79:G79"/>
    <mergeCell ref="B81:F81"/>
    <mergeCell ref="B82:F82"/>
    <mergeCell ref="B83:F83"/>
    <mergeCell ref="B84:F84"/>
    <mergeCell ref="B72:F72"/>
    <mergeCell ref="B73:F73"/>
    <mergeCell ref="B74:F74"/>
    <mergeCell ref="B75:F75"/>
    <mergeCell ref="B76:F76"/>
    <mergeCell ref="B77:F77"/>
    <mergeCell ref="A65:G65"/>
    <mergeCell ref="A66:G66"/>
    <mergeCell ref="A67:G67"/>
    <mergeCell ref="A69:G69"/>
    <mergeCell ref="B70:F70"/>
    <mergeCell ref="B71:F71"/>
    <mergeCell ref="B59:E59"/>
    <mergeCell ref="B60:E60"/>
    <mergeCell ref="B61:E61"/>
    <mergeCell ref="B62:E62"/>
    <mergeCell ref="B63:E63"/>
    <mergeCell ref="B64:E64"/>
    <mergeCell ref="A54:G54"/>
    <mergeCell ref="B55:E55"/>
    <mergeCell ref="B56:E56"/>
    <mergeCell ref="B57:E57"/>
    <mergeCell ref="B58:E58"/>
    <mergeCell ref="B47:E47"/>
    <mergeCell ref="B48:E48"/>
    <mergeCell ref="B49:E49"/>
    <mergeCell ref="A50:G50"/>
    <mergeCell ref="A51:G51"/>
    <mergeCell ref="B40:E40"/>
    <mergeCell ref="B41:E41"/>
    <mergeCell ref="A42:G42"/>
    <mergeCell ref="A43:G43"/>
    <mergeCell ref="B44:E44"/>
    <mergeCell ref="A45:G45"/>
    <mergeCell ref="B34:E34"/>
    <mergeCell ref="B35:E35"/>
    <mergeCell ref="B36:E36"/>
    <mergeCell ref="B37:E37"/>
    <mergeCell ref="B38:E38"/>
    <mergeCell ref="B39:E39"/>
    <mergeCell ref="B30:E30"/>
    <mergeCell ref="F30:G30"/>
    <mergeCell ref="B31:E31"/>
    <mergeCell ref="F31:G31"/>
    <mergeCell ref="A32:G32"/>
    <mergeCell ref="B33:E33"/>
    <mergeCell ref="A26:G26"/>
    <mergeCell ref="B27:E27"/>
    <mergeCell ref="F27:G27"/>
    <mergeCell ref="B28:E28"/>
    <mergeCell ref="F28:G28"/>
    <mergeCell ref="B29:E29"/>
    <mergeCell ref="F29:G29"/>
    <mergeCell ref="A21:G21"/>
    <mergeCell ref="A22:G22"/>
    <mergeCell ref="A24:G24"/>
    <mergeCell ref="A25:G25"/>
    <mergeCell ref="B15:E15"/>
    <mergeCell ref="F15:G15"/>
    <mergeCell ref="B16:E16"/>
    <mergeCell ref="F16:G16"/>
    <mergeCell ref="A18:G18"/>
    <mergeCell ref="A19:D19"/>
    <mergeCell ref="F19:G19"/>
    <mergeCell ref="A23:G23"/>
    <mergeCell ref="B17:E17"/>
    <mergeCell ref="F17:G17"/>
    <mergeCell ref="A1:G1"/>
    <mergeCell ref="A2:G2"/>
    <mergeCell ref="A3:G3"/>
    <mergeCell ref="A4:G4"/>
    <mergeCell ref="A5:G5"/>
    <mergeCell ref="A6:G6"/>
    <mergeCell ref="A12:G12"/>
    <mergeCell ref="B13:E13"/>
    <mergeCell ref="F13:G13"/>
    <mergeCell ref="B14:E14"/>
    <mergeCell ref="F14:G14"/>
    <mergeCell ref="A7:G7"/>
    <mergeCell ref="A8:G8"/>
    <mergeCell ref="A9:G9"/>
    <mergeCell ref="A10:G10"/>
    <mergeCell ref="A11:G11"/>
    <mergeCell ref="A20:D20"/>
    <mergeCell ref="F20:G20"/>
  </mergeCells>
  <printOptions horizontalCentered="1"/>
  <pageMargins left="0.51181102362204722" right="0.51181102362204722" top="1.3779527559055118" bottom="0.78740157480314965" header="0.31496062992125984" footer="0.31496062992125984"/>
  <pageSetup paperSize="9" scale="65" orientation="portrait" verticalDpi="300"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6"/>
  <sheetViews>
    <sheetView topLeftCell="A10" zoomScale="120" zoomScaleNormal="120" workbookViewId="0">
      <selection activeCell="F24" sqref="F24"/>
    </sheetView>
  </sheetViews>
  <sheetFormatPr defaultRowHeight="15" x14ac:dyDescent="0.25"/>
  <cols>
    <col min="1" max="1" width="5.140625" style="16" customWidth="1"/>
    <col min="2" max="2" width="26.42578125" style="16" customWidth="1"/>
    <col min="3" max="3" width="6" style="16" customWidth="1"/>
    <col min="4" max="4" width="7.140625" style="16" customWidth="1"/>
    <col min="5" max="5" width="8.7109375" style="16" customWidth="1"/>
    <col min="6" max="6" width="11.85546875" style="16" customWidth="1"/>
  </cols>
  <sheetData>
    <row r="1" spans="1:6" x14ac:dyDescent="0.25">
      <c r="A1" s="405" t="s">
        <v>216</v>
      </c>
      <c r="B1" s="405"/>
      <c r="C1" s="405"/>
      <c r="D1" s="405"/>
      <c r="E1" s="405"/>
      <c r="F1" s="405"/>
    </row>
    <row r="2" spans="1:6" x14ac:dyDescent="0.25">
      <c r="A2" s="405" t="s">
        <v>0</v>
      </c>
      <c r="B2" s="405"/>
      <c r="C2" s="405"/>
      <c r="D2" s="405"/>
      <c r="E2" s="405"/>
      <c r="F2" s="405"/>
    </row>
    <row r="3" spans="1:6" x14ac:dyDescent="0.25">
      <c r="A3" s="405" t="s">
        <v>1</v>
      </c>
      <c r="B3" s="405"/>
      <c r="C3" s="405"/>
      <c r="D3" s="405"/>
      <c r="E3" s="405"/>
      <c r="F3" s="405"/>
    </row>
    <row r="4" spans="1:6" x14ac:dyDescent="0.25">
      <c r="A4" s="405" t="s">
        <v>2</v>
      </c>
      <c r="B4" s="405"/>
      <c r="C4" s="405"/>
      <c r="D4" s="405"/>
      <c r="E4" s="405"/>
      <c r="F4" s="405"/>
    </row>
    <row r="5" spans="1:6" x14ac:dyDescent="0.25">
      <c r="A5" s="405" t="s">
        <v>3</v>
      </c>
      <c r="B5" s="405"/>
      <c r="C5" s="405"/>
      <c r="D5" s="405"/>
      <c r="E5" s="405"/>
      <c r="F5" s="405"/>
    </row>
    <row r="6" spans="1:6" x14ac:dyDescent="0.25">
      <c r="A6" s="407"/>
      <c r="B6" s="407"/>
      <c r="C6" s="407"/>
      <c r="D6" s="407"/>
      <c r="E6" s="407"/>
      <c r="F6" s="407"/>
    </row>
    <row r="7" spans="1:6" x14ac:dyDescent="0.25">
      <c r="A7" s="406"/>
      <c r="B7" s="406"/>
      <c r="C7" s="406"/>
      <c r="D7" s="406"/>
      <c r="E7" s="406"/>
      <c r="F7" s="406"/>
    </row>
    <row r="8" spans="1:6" ht="31.5" customHeight="1" x14ac:dyDescent="0.25">
      <c r="A8" s="242" t="s">
        <v>153</v>
      </c>
      <c r="B8" s="242"/>
      <c r="C8" s="242"/>
      <c r="D8" s="242"/>
      <c r="E8" s="242"/>
      <c r="F8" s="242"/>
    </row>
    <row r="9" spans="1:6" x14ac:dyDescent="0.25">
      <c r="A9" s="406"/>
      <c r="B9" s="406"/>
      <c r="C9" s="406"/>
      <c r="D9" s="406"/>
      <c r="E9" s="406"/>
      <c r="F9" s="406"/>
    </row>
    <row r="10" spans="1:6" x14ac:dyDescent="0.25">
      <c r="A10" s="242" t="s">
        <v>134</v>
      </c>
      <c r="B10" s="242"/>
      <c r="C10" s="242"/>
      <c r="D10" s="242"/>
      <c r="E10" s="242"/>
      <c r="F10" s="242"/>
    </row>
    <row r="11" spans="1:6" x14ac:dyDescent="0.25">
      <c r="A11" s="242"/>
      <c r="B11" s="242"/>
      <c r="C11" s="242"/>
      <c r="D11" s="242"/>
      <c r="E11" s="242"/>
      <c r="F11" s="242"/>
    </row>
    <row r="12" spans="1:6" ht="15" customHeight="1" x14ac:dyDescent="0.25">
      <c r="A12" s="408" t="s">
        <v>4</v>
      </c>
      <c r="B12" s="408" t="s">
        <v>5</v>
      </c>
      <c r="C12" s="408" t="s">
        <v>6</v>
      </c>
      <c r="D12" s="408" t="s">
        <v>7</v>
      </c>
      <c r="E12" s="408" t="s">
        <v>135</v>
      </c>
      <c r="F12" s="408"/>
    </row>
    <row r="13" spans="1:6" x14ac:dyDescent="0.25">
      <c r="A13" s="408"/>
      <c r="B13" s="408"/>
      <c r="C13" s="408"/>
      <c r="D13" s="408"/>
      <c r="E13" s="15" t="s">
        <v>12</v>
      </c>
      <c r="F13" s="15" t="s">
        <v>13</v>
      </c>
    </row>
    <row r="14" spans="1:6" x14ac:dyDescent="0.25">
      <c r="A14" s="15">
        <v>1</v>
      </c>
      <c r="B14" s="20" t="s">
        <v>136</v>
      </c>
      <c r="C14" s="21" t="s">
        <v>9</v>
      </c>
      <c r="D14" s="22">
        <v>124</v>
      </c>
      <c r="E14" s="3">
        <v>42.23</v>
      </c>
      <c r="F14" s="23">
        <f>E14*D14</f>
        <v>5236.5199999999995</v>
      </c>
    </row>
    <row r="15" spans="1:6" x14ac:dyDescent="0.25">
      <c r="A15" s="15">
        <v>2</v>
      </c>
      <c r="B15" s="20" t="s">
        <v>137</v>
      </c>
      <c r="C15" s="21" t="s">
        <v>9</v>
      </c>
      <c r="D15" s="22">
        <v>124</v>
      </c>
      <c r="E15" s="3">
        <v>27.65</v>
      </c>
      <c r="F15" s="23">
        <f t="shared" ref="F15:F21" si="0">D15*E15</f>
        <v>3428.6</v>
      </c>
    </row>
    <row r="16" spans="1:6" x14ac:dyDescent="0.25">
      <c r="A16" s="15">
        <v>3</v>
      </c>
      <c r="B16" s="20" t="s">
        <v>138</v>
      </c>
      <c r="C16" s="21" t="s">
        <v>9</v>
      </c>
      <c r="D16" s="22">
        <v>186</v>
      </c>
      <c r="E16" s="3">
        <v>26.15</v>
      </c>
      <c r="F16" s="23">
        <f t="shared" si="0"/>
        <v>4863.8999999999996</v>
      </c>
    </row>
    <row r="17" spans="1:7" x14ac:dyDescent="0.25">
      <c r="A17" s="15">
        <v>4</v>
      </c>
      <c r="B17" s="20" t="s">
        <v>151</v>
      </c>
      <c r="C17" s="21" t="s">
        <v>9</v>
      </c>
      <c r="D17" s="22">
        <v>124</v>
      </c>
      <c r="E17" s="3">
        <v>8.67</v>
      </c>
      <c r="F17" s="23">
        <f t="shared" si="0"/>
        <v>1075.08</v>
      </c>
    </row>
    <row r="18" spans="1:7" x14ac:dyDescent="0.25">
      <c r="A18" s="15">
        <v>5</v>
      </c>
      <c r="B18" s="20" t="s">
        <v>147</v>
      </c>
      <c r="C18" s="21" t="s">
        <v>10</v>
      </c>
      <c r="D18" s="22">
        <v>186</v>
      </c>
      <c r="E18" s="3">
        <v>2.7</v>
      </c>
      <c r="F18" s="23">
        <f t="shared" si="0"/>
        <v>502.20000000000005</v>
      </c>
    </row>
    <row r="19" spans="1:7" x14ac:dyDescent="0.25">
      <c r="A19" s="15">
        <v>6</v>
      </c>
      <c r="B19" s="20" t="s">
        <v>139</v>
      </c>
      <c r="C19" s="21" t="s">
        <v>10</v>
      </c>
      <c r="D19" s="22">
        <v>124</v>
      </c>
      <c r="E19" s="3">
        <v>53.21</v>
      </c>
      <c r="F19" s="23">
        <f t="shared" si="0"/>
        <v>6598.04</v>
      </c>
    </row>
    <row r="20" spans="1:7" x14ac:dyDescent="0.25">
      <c r="A20" s="15">
        <v>7</v>
      </c>
      <c r="B20" s="24" t="s">
        <v>140</v>
      </c>
      <c r="C20" s="21" t="s">
        <v>15</v>
      </c>
      <c r="D20" s="22">
        <v>31</v>
      </c>
      <c r="E20" s="3">
        <v>2.65</v>
      </c>
      <c r="F20" s="23">
        <f t="shared" si="0"/>
        <v>82.149999999999991</v>
      </c>
    </row>
    <row r="21" spans="1:7" x14ac:dyDescent="0.25">
      <c r="A21" s="15">
        <v>8</v>
      </c>
      <c r="B21" s="24" t="s">
        <v>146</v>
      </c>
      <c r="C21" s="21" t="s">
        <v>15</v>
      </c>
      <c r="D21" s="22">
        <v>248</v>
      </c>
      <c r="E21" s="3">
        <v>1.35</v>
      </c>
      <c r="F21" s="23">
        <f t="shared" si="0"/>
        <v>334.8</v>
      </c>
    </row>
    <row r="22" spans="1:7" x14ac:dyDescent="0.25">
      <c r="A22" s="242" t="s">
        <v>11</v>
      </c>
      <c r="B22" s="242"/>
      <c r="C22" s="242"/>
      <c r="D22" s="242"/>
      <c r="E22" s="242"/>
      <c r="F22" s="28">
        <f>SUM(F14:F21)</f>
        <v>22121.29</v>
      </c>
      <c r="G22" s="4"/>
    </row>
    <row r="23" spans="1:7" x14ac:dyDescent="0.25">
      <c r="A23" s="242" t="s">
        <v>141</v>
      </c>
      <c r="B23" s="242"/>
      <c r="C23" s="242"/>
      <c r="D23" s="242"/>
      <c r="E23" s="242"/>
      <c r="F23" s="28">
        <f>F22/12</f>
        <v>1843.4408333333333</v>
      </c>
    </row>
    <row r="24" spans="1:7" x14ac:dyDescent="0.25">
      <c r="A24" s="242" t="s">
        <v>148</v>
      </c>
      <c r="B24" s="242"/>
      <c r="C24" s="242"/>
      <c r="D24" s="242"/>
      <c r="E24" s="242"/>
      <c r="F24" s="74">
        <f>F23/31</f>
        <v>59.465833333333336</v>
      </c>
    </row>
    <row r="26" spans="1:7" x14ac:dyDescent="0.25">
      <c r="A26" s="233" t="s">
        <v>157</v>
      </c>
      <c r="B26" s="233"/>
      <c r="C26" s="233"/>
      <c r="D26" s="233"/>
      <c r="E26" s="233"/>
      <c r="F26" s="233"/>
    </row>
  </sheetData>
  <mergeCells count="19">
    <mergeCell ref="A26:F26"/>
    <mergeCell ref="A24:E24"/>
    <mergeCell ref="A22:E22"/>
    <mergeCell ref="E12:F12"/>
    <mergeCell ref="A12:A13"/>
    <mergeCell ref="B12:B13"/>
    <mergeCell ref="D12:D13"/>
    <mergeCell ref="C12:C13"/>
    <mergeCell ref="A1:F1"/>
    <mergeCell ref="A2:F2"/>
    <mergeCell ref="A4:F4"/>
    <mergeCell ref="A5:F5"/>
    <mergeCell ref="A23:E23"/>
    <mergeCell ref="A10:F11"/>
    <mergeCell ref="A9:F9"/>
    <mergeCell ref="A7:F7"/>
    <mergeCell ref="A3:F3"/>
    <mergeCell ref="A8:F8"/>
    <mergeCell ref="A6:F6"/>
  </mergeCells>
  <printOptions horizontalCentered="1"/>
  <pageMargins left="1.1811023622047245" right="0.78740157480314965" top="1.3779527559055118" bottom="0.78740157480314965" header="0.31496062992125984" footer="0.31496062992125984"/>
  <pageSetup paperSize="9" scale="90"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topLeftCell="A10" zoomScale="120" zoomScaleNormal="120" workbookViewId="0">
      <selection activeCell="M13" sqref="M13"/>
    </sheetView>
  </sheetViews>
  <sheetFormatPr defaultRowHeight="15" x14ac:dyDescent="0.25"/>
  <cols>
    <col min="1" max="1" width="4.5703125" customWidth="1"/>
    <col min="2" max="2" width="41.85546875" customWidth="1"/>
    <col min="3" max="3" width="6" customWidth="1"/>
    <col min="4" max="4" width="7.140625" customWidth="1"/>
    <col min="5" max="5" width="9" customWidth="1"/>
    <col min="6" max="6" width="10.5703125" customWidth="1"/>
  </cols>
  <sheetData>
    <row r="1" spans="1:6" x14ac:dyDescent="0.25">
      <c r="A1" s="410" t="s">
        <v>216</v>
      </c>
      <c r="B1" s="410"/>
      <c r="C1" s="410"/>
      <c r="D1" s="410"/>
      <c r="E1" s="410"/>
      <c r="F1" s="410"/>
    </row>
    <row r="2" spans="1:6" x14ac:dyDescent="0.25">
      <c r="A2" s="410" t="s">
        <v>0</v>
      </c>
      <c r="B2" s="410"/>
      <c r="C2" s="410"/>
      <c r="D2" s="410"/>
      <c r="E2" s="410"/>
      <c r="F2" s="410"/>
    </row>
    <row r="3" spans="1:6" x14ac:dyDescent="0.25">
      <c r="A3" s="410" t="s">
        <v>1</v>
      </c>
      <c r="B3" s="410"/>
      <c r="C3" s="410"/>
      <c r="D3" s="410"/>
      <c r="E3" s="410"/>
      <c r="F3" s="410"/>
    </row>
    <row r="4" spans="1:6" x14ac:dyDescent="0.25">
      <c r="A4" s="410" t="s">
        <v>2</v>
      </c>
      <c r="B4" s="410"/>
      <c r="C4" s="410"/>
      <c r="D4" s="410"/>
      <c r="E4" s="410"/>
      <c r="F4" s="410"/>
    </row>
    <row r="5" spans="1:6" x14ac:dyDescent="0.25">
      <c r="A5" s="410" t="s">
        <v>3</v>
      </c>
      <c r="B5" s="410"/>
      <c r="C5" s="410"/>
      <c r="D5" s="410"/>
      <c r="E5" s="410"/>
      <c r="F5" s="410"/>
    </row>
    <row r="6" spans="1:6" x14ac:dyDescent="0.25">
      <c r="A6" s="413"/>
      <c r="B6" s="413"/>
      <c r="C6" s="413"/>
      <c r="D6" s="413"/>
      <c r="E6" s="413"/>
      <c r="F6" s="413"/>
    </row>
    <row r="7" spans="1:6" x14ac:dyDescent="0.25">
      <c r="A7" s="412"/>
      <c r="B7" s="412"/>
      <c r="C7" s="412"/>
      <c r="D7" s="412"/>
      <c r="E7" s="412"/>
      <c r="F7" s="412"/>
    </row>
    <row r="8" spans="1:6" ht="48" customHeight="1" x14ac:dyDescent="0.25">
      <c r="A8" s="242" t="s">
        <v>153</v>
      </c>
      <c r="B8" s="242"/>
      <c r="C8" s="242"/>
      <c r="D8" s="242"/>
      <c r="E8" s="242"/>
      <c r="F8" s="242"/>
    </row>
    <row r="9" spans="1:6" x14ac:dyDescent="0.25">
      <c r="A9" s="409"/>
      <c r="B9" s="409"/>
      <c r="C9" s="409"/>
      <c r="D9" s="409"/>
      <c r="E9" s="409"/>
      <c r="F9" s="409"/>
    </row>
    <row r="10" spans="1:6" x14ac:dyDescent="0.25">
      <c r="A10" s="409"/>
      <c r="B10" s="409"/>
      <c r="C10" s="409"/>
      <c r="D10" s="409"/>
      <c r="E10" s="409"/>
      <c r="F10" s="409"/>
    </row>
    <row r="11" spans="1:6" x14ac:dyDescent="0.25">
      <c r="A11" s="411" t="s">
        <v>152</v>
      </c>
      <c r="B11" s="411"/>
      <c r="C11" s="411"/>
      <c r="D11" s="411"/>
      <c r="E11" s="411"/>
      <c r="F11" s="411"/>
    </row>
    <row r="12" spans="1:6" x14ac:dyDescent="0.25">
      <c r="A12" s="408" t="s">
        <v>4</v>
      </c>
      <c r="B12" s="408" t="s">
        <v>103</v>
      </c>
      <c r="C12" s="408" t="s">
        <v>15</v>
      </c>
      <c r="D12" s="408" t="s">
        <v>213</v>
      </c>
      <c r="E12" s="408" t="s">
        <v>135</v>
      </c>
      <c r="F12" s="408"/>
    </row>
    <row r="13" spans="1:6" x14ac:dyDescent="0.25">
      <c r="A13" s="408"/>
      <c r="B13" s="408"/>
      <c r="C13" s="408"/>
      <c r="D13" s="408"/>
      <c r="E13" s="15" t="s">
        <v>12</v>
      </c>
      <c r="F13" s="15" t="s">
        <v>212</v>
      </c>
    </row>
    <row r="14" spans="1:6" ht="89.25" x14ac:dyDescent="0.25">
      <c r="A14" s="15">
        <v>1</v>
      </c>
      <c r="B14" s="2" t="s">
        <v>143</v>
      </c>
      <c r="C14" s="15" t="s">
        <v>15</v>
      </c>
      <c r="D14" s="15">
        <v>1</v>
      </c>
      <c r="E14" s="3">
        <v>1134.8499999999999</v>
      </c>
      <c r="F14" s="3">
        <f>D14*E14</f>
        <v>1134.8499999999999</v>
      </c>
    </row>
    <row r="15" spans="1:6" x14ac:dyDescent="0.25">
      <c r="A15" s="26"/>
      <c r="B15" s="411" t="s">
        <v>144</v>
      </c>
      <c r="C15" s="411"/>
      <c r="D15" s="411"/>
      <c r="E15" s="411"/>
      <c r="F15" s="27">
        <f>F14/60/31</f>
        <v>0.61013440860215051</v>
      </c>
    </row>
  </sheetData>
  <mergeCells count="17">
    <mergeCell ref="A11:F11"/>
    <mergeCell ref="A9:F9"/>
    <mergeCell ref="A10:F10"/>
    <mergeCell ref="A1:F1"/>
    <mergeCell ref="A2:F2"/>
    <mergeCell ref="B15:E15"/>
    <mergeCell ref="A8:F8"/>
    <mergeCell ref="A3:F3"/>
    <mergeCell ref="A7:F7"/>
    <mergeCell ref="A12:A13"/>
    <mergeCell ref="B12:B13"/>
    <mergeCell ref="C12:C13"/>
    <mergeCell ref="D12:D13"/>
    <mergeCell ref="E12:F12"/>
    <mergeCell ref="A4:F4"/>
    <mergeCell ref="A5:F5"/>
    <mergeCell ref="A6:F6"/>
  </mergeCells>
  <printOptions horizontalCentered="1"/>
  <pageMargins left="1.1811023622047245" right="0.78740157480314965" top="1.3779527559055118" bottom="0.78740157480314965" header="0.31496062992125984" footer="0.31496062992125984"/>
  <pageSetup paperSize="9"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4"/>
  <sheetViews>
    <sheetView tabSelected="1" topLeftCell="A7" zoomScale="120" zoomScaleNormal="120" workbookViewId="0">
      <selection activeCell="Q18" sqref="Q18"/>
    </sheetView>
  </sheetViews>
  <sheetFormatPr defaultRowHeight="15" x14ac:dyDescent="0.25"/>
  <cols>
    <col min="1" max="1" width="3.85546875" style="67" customWidth="1"/>
    <col min="2" max="2" width="12.42578125" style="67" customWidth="1"/>
    <col min="3" max="3" width="13" style="67" customWidth="1"/>
    <col min="4" max="4" width="12.42578125" style="67" bestFit="1" customWidth="1"/>
    <col min="5" max="5" width="11.28515625" style="67" bestFit="1" customWidth="1"/>
    <col min="6" max="6" width="6.5703125" style="67" bestFit="1" customWidth="1"/>
    <col min="7" max="7" width="11.85546875" style="67" bestFit="1" customWidth="1"/>
    <col min="8" max="8" width="3" customWidth="1"/>
    <col min="9" max="9" width="3.85546875" customWidth="1"/>
    <col min="10" max="10" width="13" customWidth="1"/>
    <col min="11" max="11" width="13.28515625" customWidth="1"/>
    <col min="12" max="12" width="10.85546875" bestFit="1" customWidth="1"/>
    <col min="13" max="13" width="10.5703125" bestFit="1" customWidth="1"/>
    <col min="14" max="14" width="6.5703125" bestFit="1" customWidth="1"/>
    <col min="15" max="15" width="11.85546875" bestFit="1" customWidth="1"/>
    <col min="17" max="17" width="26.28515625" customWidth="1"/>
  </cols>
  <sheetData>
    <row r="1" spans="1:15" x14ac:dyDescent="0.25">
      <c r="A1" s="399"/>
      <c r="B1" s="435"/>
      <c r="C1" s="435"/>
      <c r="D1" s="435"/>
      <c r="E1" s="435"/>
      <c r="F1" s="435"/>
      <c r="G1" s="400"/>
      <c r="I1" s="439"/>
      <c r="J1" s="440"/>
      <c r="K1" s="440"/>
      <c r="L1" s="440"/>
      <c r="M1" s="440"/>
      <c r="N1" s="440"/>
      <c r="O1" s="441"/>
    </row>
    <row r="2" spans="1:15" x14ac:dyDescent="0.25">
      <c r="A2" s="436" t="s">
        <v>285</v>
      </c>
      <c r="B2" s="437"/>
      <c r="C2" s="437"/>
      <c r="D2" s="437"/>
      <c r="E2" s="437"/>
      <c r="F2" s="437"/>
      <c r="G2" s="438"/>
      <c r="I2" s="436" t="s">
        <v>286</v>
      </c>
      <c r="J2" s="437"/>
      <c r="K2" s="437"/>
      <c r="L2" s="437"/>
      <c r="M2" s="437"/>
      <c r="N2" s="437"/>
      <c r="O2" s="438"/>
    </row>
    <row r="3" spans="1:15" ht="13.5" customHeight="1" x14ac:dyDescent="0.25">
      <c r="A3" s="431" t="s">
        <v>216</v>
      </c>
      <c r="B3" s="431"/>
      <c r="C3" s="431"/>
      <c r="D3" s="431"/>
      <c r="E3" s="431"/>
      <c r="F3" s="431"/>
      <c r="G3" s="431"/>
      <c r="I3" s="431" t="s">
        <v>216</v>
      </c>
      <c r="J3" s="431"/>
      <c r="K3" s="431"/>
      <c r="L3" s="431"/>
      <c r="M3" s="431"/>
      <c r="N3" s="431"/>
      <c r="O3" s="431"/>
    </row>
    <row r="4" spans="1:15" ht="10.5" customHeight="1" x14ac:dyDescent="0.25">
      <c r="A4" s="431" t="s">
        <v>0</v>
      </c>
      <c r="B4" s="431"/>
      <c r="C4" s="431"/>
      <c r="D4" s="431"/>
      <c r="E4" s="431"/>
      <c r="F4" s="431"/>
      <c r="G4" s="431"/>
      <c r="I4" s="431" t="s">
        <v>0</v>
      </c>
      <c r="J4" s="431"/>
      <c r="K4" s="431"/>
      <c r="L4" s="431"/>
      <c r="M4" s="431"/>
      <c r="N4" s="431"/>
      <c r="O4" s="431"/>
    </row>
    <row r="5" spans="1:15" ht="10.5" customHeight="1" x14ac:dyDescent="0.25">
      <c r="A5" s="431" t="s">
        <v>1</v>
      </c>
      <c r="B5" s="431"/>
      <c r="C5" s="431"/>
      <c r="D5" s="431"/>
      <c r="E5" s="431"/>
      <c r="F5" s="431"/>
      <c r="G5" s="431"/>
      <c r="I5" s="431" t="s">
        <v>1</v>
      </c>
      <c r="J5" s="431"/>
      <c r="K5" s="431"/>
      <c r="L5" s="431"/>
      <c r="M5" s="431"/>
      <c r="N5" s="431"/>
      <c r="O5" s="431"/>
    </row>
    <row r="6" spans="1:15" ht="10.5" customHeight="1" x14ac:dyDescent="0.25">
      <c r="A6" s="431" t="s">
        <v>283</v>
      </c>
      <c r="B6" s="431"/>
      <c r="C6" s="431"/>
      <c r="D6" s="431"/>
      <c r="E6" s="431"/>
      <c r="F6" s="431"/>
      <c r="G6" s="431"/>
      <c r="I6" s="431" t="s">
        <v>283</v>
      </c>
      <c r="J6" s="431"/>
      <c r="K6" s="431"/>
      <c r="L6" s="431"/>
      <c r="M6" s="431"/>
      <c r="N6" s="431"/>
      <c r="O6" s="431"/>
    </row>
    <row r="7" spans="1:15" ht="9" customHeight="1" x14ac:dyDescent="0.25">
      <c r="A7" s="425"/>
      <c r="B7" s="426"/>
      <c r="C7" s="426"/>
      <c r="D7" s="426"/>
      <c r="E7" s="426"/>
      <c r="F7" s="426"/>
      <c r="G7" s="427"/>
      <c r="I7" s="425"/>
      <c r="J7" s="426"/>
      <c r="K7" s="426"/>
      <c r="L7" s="426"/>
      <c r="M7" s="426"/>
      <c r="N7" s="426"/>
      <c r="O7" s="427"/>
    </row>
    <row r="8" spans="1:15" ht="15" customHeight="1" x14ac:dyDescent="0.25">
      <c r="A8" s="422" t="s">
        <v>149</v>
      </c>
      <c r="B8" s="423"/>
      <c r="C8" s="423"/>
      <c r="D8" s="423"/>
      <c r="E8" s="423"/>
      <c r="F8" s="423"/>
      <c r="G8" s="424"/>
      <c r="I8" s="422" t="s">
        <v>149</v>
      </c>
      <c r="J8" s="423"/>
      <c r="K8" s="423"/>
      <c r="L8" s="423"/>
      <c r="M8" s="423"/>
      <c r="N8" s="423"/>
      <c r="O8" s="424"/>
    </row>
    <row r="9" spans="1:15" x14ac:dyDescent="0.25">
      <c r="A9" s="432" t="s">
        <v>105</v>
      </c>
      <c r="B9" s="432"/>
      <c r="C9" s="432"/>
      <c r="D9" s="432"/>
      <c r="E9" s="432"/>
      <c r="F9" s="432"/>
      <c r="G9" s="432"/>
      <c r="I9" s="432" t="s">
        <v>105</v>
      </c>
      <c r="J9" s="432"/>
      <c r="K9" s="432"/>
      <c r="L9" s="432"/>
      <c r="M9" s="432"/>
      <c r="N9" s="432"/>
      <c r="O9" s="432"/>
    </row>
    <row r="10" spans="1:15" ht="31.5" customHeight="1" x14ac:dyDescent="0.25">
      <c r="A10" s="421" t="s">
        <v>106</v>
      </c>
      <c r="B10" s="421"/>
      <c r="C10" s="160" t="s">
        <v>107</v>
      </c>
      <c r="D10" s="160" t="s">
        <v>108</v>
      </c>
      <c r="E10" s="160" t="s">
        <v>109</v>
      </c>
      <c r="F10" s="160" t="s">
        <v>110</v>
      </c>
      <c r="G10" s="160" t="s">
        <v>111</v>
      </c>
      <c r="I10" s="421" t="s">
        <v>106</v>
      </c>
      <c r="J10" s="421"/>
      <c r="K10" s="160" t="s">
        <v>107</v>
      </c>
      <c r="L10" s="160" t="s">
        <v>108</v>
      </c>
      <c r="M10" s="160" t="s">
        <v>109</v>
      </c>
      <c r="N10" s="160" t="s">
        <v>110</v>
      </c>
      <c r="O10" s="160" t="s">
        <v>111</v>
      </c>
    </row>
    <row r="11" spans="1:15" ht="14.25" customHeight="1" x14ac:dyDescent="0.25">
      <c r="A11" s="428" t="s">
        <v>112</v>
      </c>
      <c r="B11" s="428"/>
      <c r="C11" s="159" t="s">
        <v>113</v>
      </c>
      <c r="D11" s="159" t="s">
        <v>114</v>
      </c>
      <c r="E11" s="159" t="s">
        <v>115</v>
      </c>
      <c r="F11" s="159" t="s">
        <v>116</v>
      </c>
      <c r="G11" s="159" t="s">
        <v>117</v>
      </c>
      <c r="H11" s="5"/>
      <c r="I11" s="428" t="s">
        <v>112</v>
      </c>
      <c r="J11" s="428"/>
      <c r="K11" s="159" t="s">
        <v>113</v>
      </c>
      <c r="L11" s="159" t="s">
        <v>114</v>
      </c>
      <c r="M11" s="159" t="s">
        <v>115</v>
      </c>
      <c r="N11" s="159" t="s">
        <v>116</v>
      </c>
      <c r="O11" s="159" t="s">
        <v>117</v>
      </c>
    </row>
    <row r="12" spans="1:15" ht="12.75" customHeight="1" x14ac:dyDescent="0.25">
      <c r="A12" s="75" t="s">
        <v>118</v>
      </c>
      <c r="B12" s="80" t="str">
        <f>'SUPERVISOR(A)'!A20</f>
        <v>Supervisor(a)</v>
      </c>
      <c r="C12" s="156">
        <f>'SUPERVISOR(A)'!G153</f>
        <v>5677.1101390973799</v>
      </c>
      <c r="D12" s="75">
        <v>1</v>
      </c>
      <c r="E12" s="156">
        <f>C12*D12</f>
        <v>5677.1101390973799</v>
      </c>
      <c r="F12" s="75">
        <v>1</v>
      </c>
      <c r="G12" s="156">
        <f>E12*F12</f>
        <v>5677.1101390973799</v>
      </c>
      <c r="I12" s="75" t="s">
        <v>118</v>
      </c>
      <c r="J12" s="80" t="str">
        <f>'SUPERVISOR(A)'!A20</f>
        <v>Supervisor(a)</v>
      </c>
      <c r="K12" s="156">
        <f>'SUPERVISOR(A)'!I153</f>
        <v>5892.8700235424485</v>
      </c>
      <c r="L12" s="75">
        <v>1</v>
      </c>
      <c r="M12" s="156">
        <f>K12*L12</f>
        <v>5892.8700235424485</v>
      </c>
      <c r="N12" s="75">
        <v>1</v>
      </c>
      <c r="O12" s="155">
        <f>M12*N12</f>
        <v>5892.8700235424485</v>
      </c>
    </row>
    <row r="13" spans="1:15" ht="12" customHeight="1" x14ac:dyDescent="0.25">
      <c r="A13" s="75" t="s">
        <v>119</v>
      </c>
      <c r="B13" s="80" t="str">
        <f>RECEPCIONISTA!A20</f>
        <v>Recepcionista</v>
      </c>
      <c r="C13" s="156">
        <f>RECEPCIONISTA!G153</f>
        <v>4530.1317378438207</v>
      </c>
      <c r="D13" s="75">
        <v>1</v>
      </c>
      <c r="E13" s="156">
        <f>C13*D13</f>
        <v>4530.1317378438207</v>
      </c>
      <c r="F13" s="75">
        <v>30</v>
      </c>
      <c r="G13" s="156">
        <f>E13*F13</f>
        <v>135903.95213531461</v>
      </c>
      <c r="H13" s="6"/>
      <c r="I13" s="75" t="s">
        <v>119</v>
      </c>
      <c r="J13" s="80" t="str">
        <f>RECEPCIONISTA!A20</f>
        <v>Recepcionista</v>
      </c>
      <c r="K13" s="156">
        <f>RECEPCIONISTA!I153</f>
        <v>4699.7938052534828</v>
      </c>
      <c r="L13" s="75">
        <v>1</v>
      </c>
      <c r="M13" s="156">
        <f>K13*L13</f>
        <v>4699.7938052534828</v>
      </c>
      <c r="N13" s="75">
        <v>30</v>
      </c>
      <c r="O13" s="155">
        <f>M13*N13</f>
        <v>140993.81415760447</v>
      </c>
    </row>
    <row r="14" spans="1:15" ht="14.25" customHeight="1" x14ac:dyDescent="0.25">
      <c r="A14" s="428" t="s">
        <v>120</v>
      </c>
      <c r="B14" s="428"/>
      <c r="C14" s="428"/>
      <c r="D14" s="428"/>
      <c r="E14" s="428"/>
      <c r="F14" s="25">
        <f>SUM(F12:F13)</f>
        <v>31</v>
      </c>
      <c r="G14" s="154">
        <f>SUM(G12:G13)</f>
        <v>141581.06227441199</v>
      </c>
      <c r="I14" s="428" t="s">
        <v>120</v>
      </c>
      <c r="J14" s="428"/>
      <c r="K14" s="428"/>
      <c r="L14" s="428"/>
      <c r="M14" s="428"/>
      <c r="N14" s="25">
        <f>SUM(N12:N13)</f>
        <v>31</v>
      </c>
      <c r="O14" s="154">
        <f>SUM(O12:O13)</f>
        <v>146886.68418114693</v>
      </c>
    </row>
    <row r="15" spans="1:15" ht="12.75" customHeight="1" x14ac:dyDescent="0.25">
      <c r="A15" s="429" t="s">
        <v>121</v>
      </c>
      <c r="B15" s="429"/>
      <c r="C15" s="429"/>
      <c r="D15" s="429"/>
      <c r="E15" s="429"/>
      <c r="F15" s="429"/>
      <c r="G15" s="429"/>
      <c r="I15" s="429" t="s">
        <v>121</v>
      </c>
      <c r="J15" s="429"/>
      <c r="K15" s="429"/>
      <c r="L15" s="429"/>
      <c r="M15" s="429"/>
      <c r="N15" s="429"/>
      <c r="O15" s="429"/>
    </row>
    <row r="16" spans="1:15" ht="12.75" customHeight="1" x14ac:dyDescent="0.25">
      <c r="A16" s="165"/>
      <c r="B16" s="428" t="s">
        <v>103</v>
      </c>
      <c r="C16" s="428"/>
      <c r="D16" s="428"/>
      <c r="E16" s="428"/>
      <c r="F16" s="428"/>
      <c r="G16" s="430" t="s">
        <v>8</v>
      </c>
      <c r="I16" s="165"/>
      <c r="J16" s="428" t="s">
        <v>103</v>
      </c>
      <c r="K16" s="428"/>
      <c r="L16" s="428"/>
      <c r="M16" s="428"/>
      <c r="N16" s="428"/>
      <c r="O16" s="430" t="s">
        <v>8</v>
      </c>
    </row>
    <row r="17" spans="1:17" ht="12.75" customHeight="1" x14ac:dyDescent="0.25">
      <c r="A17" s="159" t="s">
        <v>17</v>
      </c>
      <c r="B17" s="415" t="s">
        <v>122</v>
      </c>
      <c r="C17" s="415"/>
      <c r="D17" s="415"/>
      <c r="E17" s="415"/>
      <c r="F17" s="415"/>
      <c r="G17" s="430"/>
      <c r="I17" s="159" t="s">
        <v>17</v>
      </c>
      <c r="J17" s="415" t="s">
        <v>122</v>
      </c>
      <c r="K17" s="415"/>
      <c r="L17" s="415"/>
      <c r="M17" s="415"/>
      <c r="N17" s="415"/>
      <c r="O17" s="430"/>
    </row>
    <row r="18" spans="1:17" ht="12" customHeight="1" x14ac:dyDescent="0.25">
      <c r="A18" s="75" t="s">
        <v>123</v>
      </c>
      <c r="B18" s="414" t="str">
        <f>B12</f>
        <v>Supervisor(a)</v>
      </c>
      <c r="C18" s="414"/>
      <c r="D18" s="414"/>
      <c r="E18" s="414"/>
      <c r="F18" s="414"/>
      <c r="G18" s="156">
        <f>G12</f>
        <v>5677.1101390973799</v>
      </c>
      <c r="I18" s="75" t="s">
        <v>123</v>
      </c>
      <c r="J18" s="414" t="str">
        <f>J12</f>
        <v>Supervisor(a)</v>
      </c>
      <c r="K18" s="414"/>
      <c r="L18" s="414"/>
      <c r="M18" s="414"/>
      <c r="N18" s="414"/>
      <c r="O18" s="155">
        <f>O12</f>
        <v>5892.8700235424485</v>
      </c>
    </row>
    <row r="19" spans="1:17" ht="12.75" customHeight="1" x14ac:dyDescent="0.25">
      <c r="A19" s="75" t="s">
        <v>124</v>
      </c>
      <c r="B19" s="414" t="str">
        <f>B13</f>
        <v>Recepcionista</v>
      </c>
      <c r="C19" s="414"/>
      <c r="D19" s="414"/>
      <c r="E19" s="414"/>
      <c r="F19" s="414"/>
      <c r="G19" s="156">
        <f>G13</f>
        <v>135903.95213531461</v>
      </c>
      <c r="I19" s="75" t="s">
        <v>124</v>
      </c>
      <c r="J19" s="414" t="str">
        <f>J13</f>
        <v>Recepcionista</v>
      </c>
      <c r="K19" s="414"/>
      <c r="L19" s="414"/>
      <c r="M19" s="414"/>
      <c r="N19" s="414"/>
      <c r="O19" s="155">
        <f>O13</f>
        <v>140993.81415760447</v>
      </c>
    </row>
    <row r="20" spans="1:17" ht="12.75" customHeight="1" x14ac:dyDescent="0.25">
      <c r="A20" s="75" t="s">
        <v>19</v>
      </c>
      <c r="B20" s="414" t="s">
        <v>125</v>
      </c>
      <c r="C20" s="414"/>
      <c r="D20" s="414"/>
      <c r="E20" s="414"/>
      <c r="F20" s="414"/>
      <c r="G20" s="156">
        <f>G14</f>
        <v>141581.06227441199</v>
      </c>
      <c r="H20" s="6"/>
      <c r="I20" s="75" t="s">
        <v>19</v>
      </c>
      <c r="J20" s="414" t="s">
        <v>125</v>
      </c>
      <c r="K20" s="414"/>
      <c r="L20" s="414"/>
      <c r="M20" s="414"/>
      <c r="N20" s="414"/>
      <c r="O20" s="155">
        <f>O14</f>
        <v>146886.68418114693</v>
      </c>
    </row>
    <row r="21" spans="1:17" x14ac:dyDescent="0.25">
      <c r="A21" s="159" t="s">
        <v>22</v>
      </c>
      <c r="B21" s="415" t="s">
        <v>126</v>
      </c>
      <c r="C21" s="415"/>
      <c r="D21" s="415"/>
      <c r="E21" s="415"/>
      <c r="F21" s="415"/>
      <c r="G21" s="157">
        <f>12*G20</f>
        <v>1698972.7472929438</v>
      </c>
      <c r="I21" s="159" t="s">
        <v>22</v>
      </c>
      <c r="J21" s="415" t="s">
        <v>126</v>
      </c>
      <c r="K21" s="415"/>
      <c r="L21" s="415"/>
      <c r="M21" s="415"/>
      <c r="N21" s="415"/>
      <c r="O21" s="158">
        <f>12*O20</f>
        <v>1762640.2101737633</v>
      </c>
    </row>
    <row r="22" spans="1:17" x14ac:dyDescent="0.25">
      <c r="A22" s="416" t="s">
        <v>284</v>
      </c>
      <c r="B22" s="416"/>
      <c r="C22" s="416"/>
      <c r="D22" s="416"/>
      <c r="E22" s="416"/>
      <c r="F22" s="416"/>
      <c r="G22" s="416"/>
      <c r="I22" s="416" t="s">
        <v>284</v>
      </c>
      <c r="J22" s="416"/>
      <c r="K22" s="416"/>
      <c r="L22" s="416"/>
      <c r="M22" s="416"/>
      <c r="N22" s="416"/>
      <c r="O22" s="416"/>
    </row>
    <row r="23" spans="1:17" ht="12.75" customHeight="1" x14ac:dyDescent="0.25">
      <c r="A23" s="417" t="s">
        <v>150</v>
      </c>
      <c r="B23" s="417"/>
      <c r="C23" s="417"/>
      <c r="D23" s="417"/>
      <c r="E23" s="417"/>
      <c r="F23" s="417"/>
      <c r="G23" s="417"/>
      <c r="I23" s="417" t="s">
        <v>150</v>
      </c>
      <c r="J23" s="417"/>
      <c r="K23" s="417"/>
      <c r="L23" s="417"/>
      <c r="M23" s="417"/>
      <c r="N23" s="417"/>
      <c r="O23" s="417"/>
    </row>
    <row r="24" spans="1:17" ht="12.75" customHeight="1" x14ac:dyDescent="0.25">
      <c r="A24" s="418" t="s">
        <v>103</v>
      </c>
      <c r="B24" s="418"/>
      <c r="C24" s="418"/>
      <c r="D24" s="418"/>
      <c r="E24" s="166" t="s">
        <v>127</v>
      </c>
      <c r="F24" s="418" t="s">
        <v>128</v>
      </c>
      <c r="G24" s="418"/>
      <c r="I24" s="418" t="s">
        <v>103</v>
      </c>
      <c r="J24" s="418"/>
      <c r="K24" s="418"/>
      <c r="L24" s="418"/>
      <c r="M24" s="166" t="s">
        <v>127</v>
      </c>
      <c r="N24" s="418" t="s">
        <v>128</v>
      </c>
      <c r="O24" s="418"/>
    </row>
    <row r="25" spans="1:17" ht="12.75" customHeight="1" x14ac:dyDescent="0.25">
      <c r="A25" s="418" t="s">
        <v>129</v>
      </c>
      <c r="B25" s="418"/>
      <c r="C25" s="418"/>
      <c r="D25" s="418"/>
      <c r="E25" s="161">
        <f>G20</f>
        <v>141581.06227441199</v>
      </c>
      <c r="F25" s="420">
        <f>E25*12</f>
        <v>1698972.7472929438</v>
      </c>
      <c r="G25" s="420"/>
      <c r="I25" s="418" t="s">
        <v>129</v>
      </c>
      <c r="J25" s="418"/>
      <c r="K25" s="418"/>
      <c r="L25" s="418"/>
      <c r="M25" s="163">
        <f>O20</f>
        <v>146886.68418114693</v>
      </c>
      <c r="N25" s="433">
        <f>M25*12</f>
        <v>1762640.2101737633</v>
      </c>
      <c r="O25" s="433"/>
    </row>
    <row r="26" spans="1:17" ht="12.75" customHeight="1" x14ac:dyDescent="0.25">
      <c r="A26" s="418" t="s">
        <v>130</v>
      </c>
      <c r="B26" s="418"/>
      <c r="C26" s="418"/>
      <c r="D26" s="418"/>
      <c r="E26" s="162">
        <f>SUM(E25:E25)</f>
        <v>141581.06227441199</v>
      </c>
      <c r="F26" s="419">
        <f>E26*12</f>
        <v>1698972.7472929438</v>
      </c>
      <c r="G26" s="419"/>
      <c r="I26" s="418" t="s">
        <v>130</v>
      </c>
      <c r="J26" s="418"/>
      <c r="K26" s="418"/>
      <c r="L26" s="418"/>
      <c r="M26" s="164">
        <f>SUM(M25:M25)</f>
        <v>146886.68418114693</v>
      </c>
      <c r="N26" s="434">
        <f>M26*12</f>
        <v>1762640.2101737633</v>
      </c>
      <c r="O26" s="434"/>
      <c r="Q26" s="175"/>
    </row>
    <row r="27" spans="1:17" ht="12" customHeight="1" thickBot="1" x14ac:dyDescent="0.3">
      <c r="I27" s="442"/>
      <c r="J27" s="442"/>
      <c r="K27" s="442"/>
      <c r="L27" s="442"/>
      <c r="M27" s="442"/>
      <c r="N27" s="442"/>
      <c r="O27" s="442"/>
    </row>
    <row r="28" spans="1:17" x14ac:dyDescent="0.25">
      <c r="I28" s="454" t="s">
        <v>290</v>
      </c>
      <c r="J28" s="455"/>
      <c r="K28" s="455"/>
      <c r="L28" s="455"/>
      <c r="M28" s="455"/>
      <c r="N28" s="455"/>
      <c r="O28" s="456"/>
    </row>
    <row r="29" spans="1:17" x14ac:dyDescent="0.25">
      <c r="I29" s="457" t="s">
        <v>288</v>
      </c>
      <c r="J29" s="458"/>
      <c r="K29" s="458"/>
      <c r="L29" s="168">
        <f>O20-G20</f>
        <v>5305.6219067349448</v>
      </c>
      <c r="M29" s="459">
        <f>L29*11</f>
        <v>58361.840974084393</v>
      </c>
      <c r="N29" s="459"/>
      <c r="O29" s="169" t="s">
        <v>289</v>
      </c>
    </row>
    <row r="30" spans="1:17" ht="11.25" customHeight="1" x14ac:dyDescent="0.25">
      <c r="I30" s="448"/>
      <c r="J30" s="449"/>
      <c r="K30" s="449"/>
      <c r="L30" s="449"/>
      <c r="M30" s="449"/>
      <c r="N30" s="449"/>
      <c r="O30" s="450"/>
    </row>
    <row r="31" spans="1:17" x14ac:dyDescent="0.25">
      <c r="I31" s="460" t="s">
        <v>293</v>
      </c>
      <c r="J31" s="461"/>
      <c r="K31" s="461"/>
      <c r="L31" s="461"/>
      <c r="M31" s="461"/>
      <c r="N31" s="461"/>
      <c r="O31" s="462"/>
    </row>
    <row r="32" spans="1:17" ht="14.25" customHeight="1" x14ac:dyDescent="0.25">
      <c r="I32" s="464"/>
      <c r="J32" s="465"/>
      <c r="K32" s="465"/>
      <c r="L32" s="167"/>
      <c r="M32" s="459">
        <f>N26</f>
        <v>1762640.2101737633</v>
      </c>
      <c r="N32" s="463"/>
      <c r="O32" s="170" t="s">
        <v>291</v>
      </c>
    </row>
    <row r="33" spans="9:17" ht="11.25" customHeight="1" x14ac:dyDescent="0.25">
      <c r="I33" s="451"/>
      <c r="J33" s="452"/>
      <c r="K33" s="452"/>
      <c r="L33" s="452"/>
      <c r="M33" s="452"/>
      <c r="N33" s="452"/>
      <c r="O33" s="453"/>
    </row>
    <row r="34" spans="9:17" ht="15.75" thickBot="1" x14ac:dyDescent="0.3">
      <c r="I34" s="443" t="s">
        <v>292</v>
      </c>
      <c r="J34" s="444"/>
      <c r="K34" s="444"/>
      <c r="L34" s="444"/>
      <c r="M34" s="445">
        <f>M29+M32</f>
        <v>1821002.0511478477</v>
      </c>
      <c r="N34" s="446"/>
      <c r="O34" s="447"/>
      <c r="Q34" s="4"/>
    </row>
  </sheetData>
  <mergeCells count="67">
    <mergeCell ref="I27:O27"/>
    <mergeCell ref="I34:L34"/>
    <mergeCell ref="M34:O34"/>
    <mergeCell ref="I30:O30"/>
    <mergeCell ref="I33:O33"/>
    <mergeCell ref="I28:O28"/>
    <mergeCell ref="I29:K29"/>
    <mergeCell ref="M29:N29"/>
    <mergeCell ref="I31:O31"/>
    <mergeCell ref="M32:N32"/>
    <mergeCell ref="I32:K32"/>
    <mergeCell ref="A1:G1"/>
    <mergeCell ref="A2:G2"/>
    <mergeCell ref="I2:O2"/>
    <mergeCell ref="I1:O1"/>
    <mergeCell ref="I24:L24"/>
    <mergeCell ref="N24:O24"/>
    <mergeCell ref="I15:O15"/>
    <mergeCell ref="J16:N16"/>
    <mergeCell ref="O16:O17"/>
    <mergeCell ref="J17:N17"/>
    <mergeCell ref="J18:N18"/>
    <mergeCell ref="I8:O8"/>
    <mergeCell ref="I9:O9"/>
    <mergeCell ref="I10:J10"/>
    <mergeCell ref="I11:J11"/>
    <mergeCell ref="I14:M14"/>
    <mergeCell ref="I25:L25"/>
    <mergeCell ref="N25:O25"/>
    <mergeCell ref="I26:L26"/>
    <mergeCell ref="N26:O26"/>
    <mergeCell ref="J19:N19"/>
    <mergeCell ref="J20:N20"/>
    <mergeCell ref="J21:N21"/>
    <mergeCell ref="I22:O22"/>
    <mergeCell ref="I23:O23"/>
    <mergeCell ref="I3:O3"/>
    <mergeCell ref="I4:O4"/>
    <mergeCell ref="I5:O5"/>
    <mergeCell ref="I6:O6"/>
    <mergeCell ref="I7:O7"/>
    <mergeCell ref="A3:G3"/>
    <mergeCell ref="A4:G4"/>
    <mergeCell ref="A5:G5"/>
    <mergeCell ref="A6:G6"/>
    <mergeCell ref="A9:G9"/>
    <mergeCell ref="A10:B10"/>
    <mergeCell ref="A8:G8"/>
    <mergeCell ref="A7:G7"/>
    <mergeCell ref="B18:F18"/>
    <mergeCell ref="B19:F19"/>
    <mergeCell ref="A11:B11"/>
    <mergeCell ref="A14:E14"/>
    <mergeCell ref="A15:G15"/>
    <mergeCell ref="B16:F16"/>
    <mergeCell ref="G16:G17"/>
    <mergeCell ref="B17:F17"/>
    <mergeCell ref="B20:F20"/>
    <mergeCell ref="B21:F21"/>
    <mergeCell ref="A22:G22"/>
    <mergeCell ref="A23:G23"/>
    <mergeCell ref="A26:D26"/>
    <mergeCell ref="F26:G26"/>
    <mergeCell ref="A24:D24"/>
    <mergeCell ref="F24:G24"/>
    <mergeCell ref="A25:D25"/>
    <mergeCell ref="F25:G25"/>
  </mergeCells>
  <printOptions horizontalCentered="1"/>
  <pageMargins left="0.51181102362204722" right="0.51181102362204722" top="1.3779527559055118" bottom="0.78740157480314965" header="0.31496062992125984" footer="0.31496062992125984"/>
  <pageSetup paperSize="9" scale="50"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6</vt:i4>
      </vt:variant>
    </vt:vector>
  </HeadingPairs>
  <TitlesOfParts>
    <vt:vector size="6" baseType="lpstr">
      <vt:lpstr>CT Proposta</vt:lpstr>
      <vt:lpstr>SUPERVISOR(A)</vt:lpstr>
      <vt:lpstr>RECEPCIONISTA</vt:lpstr>
      <vt:lpstr>UNIFORMES TOTAL</vt:lpstr>
      <vt:lpstr>EQUIP (Relógio Ponto)</vt:lpstr>
      <vt:lpstr> RESUMO GERAL (MO+MAT.)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Alvanir da Silva Carvalho</dc:creator>
  <cp:lastModifiedBy>Cleusa Costa de Jesus</cp:lastModifiedBy>
  <cp:lastPrinted>2020-10-19T18:52:33Z</cp:lastPrinted>
  <dcterms:created xsi:type="dcterms:W3CDTF">2020-06-17T10:05:11Z</dcterms:created>
  <dcterms:modified xsi:type="dcterms:W3CDTF">2021-12-01T12:51:52Z</dcterms:modified>
</cp:coreProperties>
</file>