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$" sheetId="4" r:id="rId1"/>
  </sheets>
  <calcPr calcId="125725"/>
</workbook>
</file>

<file path=xl/calcChain.xml><?xml version="1.0" encoding="utf-8"?>
<calcChain xmlns="http://schemas.openxmlformats.org/spreadsheetml/2006/main">
  <c r="G24" i="4"/>
  <c r="K1"/>
  <c r="J1"/>
  <c r="I1"/>
  <c r="H1"/>
  <c r="G1"/>
  <c r="K2"/>
  <c r="G19"/>
  <c r="H41" l="1"/>
  <c r="D41"/>
  <c r="M40"/>
  <c r="M41" s="1"/>
  <c r="I40"/>
  <c r="I41" s="1"/>
  <c r="H40"/>
  <c r="E40"/>
  <c r="E41" s="1"/>
  <c r="D40"/>
  <c r="O39"/>
  <c r="O40" s="1"/>
  <c r="O41" s="1"/>
  <c r="N39"/>
  <c r="N40" s="1"/>
  <c r="N41" s="1"/>
  <c r="M39"/>
  <c r="L39"/>
  <c r="L40" s="1"/>
  <c r="L41" s="1"/>
  <c r="K39"/>
  <c r="K40" s="1"/>
  <c r="K41" s="1"/>
  <c r="J39"/>
  <c r="J40" s="1"/>
  <c r="J41" s="1"/>
  <c r="I39"/>
  <c r="H39"/>
  <c r="G39"/>
  <c r="G40" s="1"/>
  <c r="G41" s="1"/>
  <c r="F39"/>
  <c r="F40" s="1"/>
  <c r="F41" s="1"/>
  <c r="E39"/>
  <c r="C39" s="1"/>
  <c r="D39"/>
  <c r="C38"/>
  <c r="C37"/>
  <c r="C36"/>
  <c r="O33"/>
  <c r="L33"/>
  <c r="K33"/>
  <c r="H33"/>
  <c r="G33"/>
  <c r="D33"/>
  <c r="C33" s="1"/>
  <c r="O32"/>
  <c r="N32"/>
  <c r="N33" s="1"/>
  <c r="M32"/>
  <c r="M33" s="1"/>
  <c r="L32"/>
  <c r="K32"/>
  <c r="J32"/>
  <c r="J33" s="1"/>
  <c r="I32"/>
  <c r="I33" s="1"/>
  <c r="H32"/>
  <c r="G32"/>
  <c r="F32"/>
  <c r="F33" s="1"/>
  <c r="E32"/>
  <c r="E33" s="1"/>
  <c r="D32"/>
  <c r="C32" s="1"/>
  <c r="C31"/>
  <c r="C30"/>
  <c r="C29"/>
  <c r="M28"/>
  <c r="E28"/>
  <c r="D28"/>
  <c r="O27"/>
  <c r="O28" s="1"/>
  <c r="N27"/>
  <c r="N28" s="1"/>
  <c r="M27"/>
  <c r="L27"/>
  <c r="L28" s="1"/>
  <c r="K27"/>
  <c r="K28" s="1"/>
  <c r="J27"/>
  <c r="J28" s="1"/>
  <c r="G27"/>
  <c r="G28" s="1"/>
  <c r="F27"/>
  <c r="F28" s="1"/>
  <c r="E27"/>
  <c r="D27"/>
  <c r="C26"/>
  <c r="C25"/>
  <c r="I27"/>
  <c r="I28" s="1"/>
  <c r="C24"/>
  <c r="F23"/>
  <c r="F35" s="1"/>
  <c r="O22"/>
  <c r="O23" s="1"/>
  <c r="N22"/>
  <c r="N23" s="1"/>
  <c r="M22"/>
  <c r="M23" s="1"/>
  <c r="F22"/>
  <c r="E22"/>
  <c r="E23" s="1"/>
  <c r="E34" s="1"/>
  <c r="D22"/>
  <c r="D23" s="1"/>
  <c r="C21"/>
  <c r="C20"/>
  <c r="L22"/>
  <c r="L23" s="1"/>
  <c r="K22"/>
  <c r="K23" s="1"/>
  <c r="J22"/>
  <c r="J23" s="1"/>
  <c r="I22"/>
  <c r="I23" s="1"/>
  <c r="H22"/>
  <c r="H23" s="1"/>
  <c r="G22"/>
  <c r="G23" s="1"/>
  <c r="G34" s="1"/>
  <c r="K16"/>
  <c r="J16"/>
  <c r="G16"/>
  <c r="F16"/>
  <c r="O15"/>
  <c r="O16" s="1"/>
  <c r="N15"/>
  <c r="N16" s="1"/>
  <c r="M15"/>
  <c r="M16" s="1"/>
  <c r="L15"/>
  <c r="L16" s="1"/>
  <c r="K15"/>
  <c r="J15"/>
  <c r="I15"/>
  <c r="I16" s="1"/>
  <c r="H15"/>
  <c r="H16" s="1"/>
  <c r="G15"/>
  <c r="F15"/>
  <c r="E15"/>
  <c r="E16" s="1"/>
  <c r="D15"/>
  <c r="D16" s="1"/>
  <c r="C14"/>
  <c r="C13"/>
  <c r="D12"/>
  <c r="C12" s="1"/>
  <c r="M11"/>
  <c r="O10"/>
  <c r="O11" s="1"/>
  <c r="N10"/>
  <c r="N11" s="1"/>
  <c r="M10"/>
  <c r="K10"/>
  <c r="K11" s="1"/>
  <c r="K17" s="1"/>
  <c r="J10"/>
  <c r="J11" s="1"/>
  <c r="J17" s="1"/>
  <c r="I10"/>
  <c r="I11" s="1"/>
  <c r="I17" s="1"/>
  <c r="G10"/>
  <c r="G11" s="1"/>
  <c r="G17" s="1"/>
  <c r="F10"/>
  <c r="F11" s="1"/>
  <c r="F17" s="1"/>
  <c r="E10"/>
  <c r="E11" s="1"/>
  <c r="E17" s="1"/>
  <c r="C9"/>
  <c r="C8"/>
  <c r="L10"/>
  <c r="L11" s="1"/>
  <c r="H10"/>
  <c r="H11" s="1"/>
  <c r="H17" s="1"/>
  <c r="D10"/>
  <c r="M34" l="1"/>
  <c r="O17"/>
  <c r="N17"/>
  <c r="L17"/>
  <c r="G43"/>
  <c r="C48"/>
  <c r="C47"/>
  <c r="L34"/>
  <c r="L43" s="1"/>
  <c r="C10"/>
  <c r="D11"/>
  <c r="C23"/>
  <c r="D34"/>
  <c r="E43"/>
  <c r="K34"/>
  <c r="K43" s="1"/>
  <c r="O34"/>
  <c r="C41"/>
  <c r="J34"/>
  <c r="J43" s="1"/>
  <c r="N34"/>
  <c r="N43" s="1"/>
  <c r="M17"/>
  <c r="M43" s="1"/>
  <c r="C16"/>
  <c r="I34"/>
  <c r="I43" s="1"/>
  <c r="C40"/>
  <c r="C15"/>
  <c r="C22"/>
  <c r="F34"/>
  <c r="F43" s="1"/>
  <c r="C7"/>
  <c r="C19"/>
  <c r="H27"/>
  <c r="H28" s="1"/>
  <c r="C28" s="1"/>
  <c r="O43" l="1"/>
  <c r="H34"/>
  <c r="H43" s="1"/>
  <c r="D17"/>
  <c r="C11"/>
  <c r="C50" s="1"/>
  <c r="C52" s="1"/>
  <c r="C27"/>
  <c r="C34"/>
  <c r="C46"/>
  <c r="C49"/>
  <c r="D43" l="1"/>
  <c r="C43" s="1"/>
  <c r="C17"/>
</calcChain>
</file>

<file path=xl/sharedStrings.xml><?xml version="1.0" encoding="utf-8"?>
<sst xmlns="http://schemas.openxmlformats.org/spreadsheetml/2006/main" count="77" uniqueCount="44">
  <si>
    <t>FUNDO SETORIAL CDE - CARVÃO MINERAL - 2014</t>
  </si>
  <si>
    <t xml:space="preserve">VALORES REEMBOLSADOS POR MÊS DE COMPETÊNCIA </t>
  </si>
  <si>
    <t>R$</t>
  </si>
  <si>
    <t>USINAS</t>
  </si>
  <si>
    <t>CUSTOS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</si>
  <si>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</si>
  <si>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</si>
  <si>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</si>
  <si>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</si>
  <si>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</si>
  <si>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</si>
  <si>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</si>
  <si>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</si>
  <si>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</si>
  <si>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</si>
  <si>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</si>
  <si>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</si>
  <si>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COMPLEXO TERMELÉTRICO JORGE LACERDA</t>
  </si>
  <si>
    <t>CARVÃO MINERAL</t>
  </si>
  <si>
    <t>ÓLEO COMBUSTÍVEL</t>
  </si>
  <si>
    <t>ÓLEO DIESEL</t>
  </si>
  <si>
    <t>TOTAL COMBUSTÍVEIS</t>
  </si>
  <si>
    <t>TOTAL COM REDUÇÃO</t>
  </si>
  <si>
    <t>CHARQUEADAS</t>
  </si>
  <si>
    <t>TRACTEBEL ENERGIA</t>
  </si>
  <si>
    <t>PRESIDENTE MÉDICI FASES A+B</t>
  </si>
  <si>
    <t>PRESIDENTE MÉDICI FASE C</t>
  </si>
  <si>
    <t>SÃO JERÔNIMO</t>
  </si>
  <si>
    <t>ELETROBRAS CGTEE</t>
  </si>
  <si>
    <t>FIGUEIRA</t>
  </si>
  <si>
    <t>COPEL</t>
  </si>
  <si>
    <t>TOTAL DOS REEMBOLSOS</t>
  </si>
  <si>
    <t>COBERTURA CDE 2014</t>
  </si>
  <si>
    <t>REDUÇÃO RN 500/2012</t>
  </si>
  <si>
    <t>NOTAS:</t>
  </si>
  <si>
    <t>CT J.LACERDA</t>
  </si>
  <si>
    <t>O OFÍCIO SEE-MME Nº XXXX/2014 DETERMINOU O MONTANTE DE R$ PARA OS REEMBOLSOS DO CARVÃO MINERAL E DE SEUS COMBUSTÍVEIS SECUNDÁRIOS.</t>
  </si>
  <si>
    <t>P.M. FASES A+B</t>
  </si>
  <si>
    <t>P.M. FASE C</t>
  </si>
  <si>
    <t>S. JERÔNIMO</t>
  </si>
  <si>
    <r>
      <t xml:space="preserve">A RESOLUÇÃO NORMATIVA Nº </t>
    </r>
    <r>
      <rPr>
        <b/>
        <sz val="9"/>
        <rFont val="Calibri"/>
        <family val="2"/>
      </rPr>
      <t>500/2012</t>
    </r>
    <r>
      <rPr>
        <sz val="9"/>
        <rFont val="Calibri"/>
        <family val="2"/>
      </rPr>
      <t xml:space="preserve"> - ARTIGO Nº 14 - INDICA QUE A ELETROBRAS DEVERÁ ELABORAR E ENCAMINHAR À ANEEL, ATÉ 1º DE DEZEMBRO DE CADA ANO, A PREVISÃO PARA O ANO SEGUINTE DA QUANTIDADE E DOS CUSTOS DOS COMBUSTÍVEIS DAS CENTRAIS TERMELÉTRICAS QUE UTILIZAM CARVÃO MINERAL NACIONAL PARA REEMBOLSO PELA CDE, CONSIDERANDO A PREVISÃO DA GERAÇÃO DE ENERGIA, DO CONSUMO E DO PREÇO DOS COMBUSTÍVEIS, INCLUINDO OS LIMITES DE PREÇOS DOS COMBUSTÍVEIS SECUNDÁRIOS E A REDUÇÃO DE REEMBOLSO PELOS CRITÉRIOS DE EFICIÊNCIA ENERGÉTICA E DE ATENDIMENDIMENTO À META DE GERAÇÃO ANUAL DA CENTRAL GERADORA.</t>
    </r>
  </si>
  <si>
    <t>OUTROS</t>
  </si>
  <si>
    <t>VALOR REEMBOLSADO</t>
  </si>
  <si>
    <t>DF/DFT/DFTG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</si>
</sst>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/>
    <xf numFmtId="43" fontId="3" fillId="0" borderId="0" xfId="2" applyNumberFormat="1" applyFont="1" applyFill="1"/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/>
    <xf numFmtId="43" fontId="5" fillId="0" borderId="1" xfId="3" applyNumberFormat="1" applyFont="1" applyFill="1" applyBorder="1"/>
    <xf numFmtId="43" fontId="3" fillId="2" borderId="1" xfId="3" applyNumberFormat="1" applyFont="1" applyFill="1" applyBorder="1"/>
    <xf numFmtId="43" fontId="3" fillId="0" borderId="1" xfId="3" applyNumberFormat="1" applyFont="1" applyFill="1" applyBorder="1"/>
    <xf numFmtId="43" fontId="5" fillId="0" borderId="7" xfId="2" applyNumberFormat="1" applyFont="1" applyFill="1" applyBorder="1"/>
    <xf numFmtId="43" fontId="5" fillId="0" borderId="8" xfId="2" applyNumberFormat="1" applyFont="1" applyFill="1" applyBorder="1"/>
    <xf numFmtId="43" fontId="7" fillId="0" borderId="0" xfId="2" applyNumberFormat="1" applyFont="1" applyFill="1"/>
    <xf numFmtId="43" fontId="5" fillId="0" borderId="1" xfId="3" applyNumberFormat="1" applyFont="1" applyFill="1" applyBorder="1" applyAlignment="1">
      <alignment horizontal="center"/>
    </xf>
    <xf numFmtId="0" fontId="3" fillId="0" borderId="9" xfId="2" applyFont="1" applyFill="1" applyBorder="1"/>
    <xf numFmtId="0" fontId="3" fillId="0" borderId="10" xfId="2" applyFont="1" applyFill="1" applyBorder="1"/>
    <xf numFmtId="0" fontId="3" fillId="0" borderId="11" xfId="2" applyFont="1" applyFill="1" applyBorder="1"/>
    <xf numFmtId="0" fontId="3" fillId="0" borderId="1" xfId="2" applyFont="1" applyFill="1" applyBorder="1"/>
    <xf numFmtId="9" fontId="3" fillId="3" borderId="1" xfId="2" applyNumberFormat="1" applyFont="1" applyFill="1" applyBorder="1" applyAlignment="1">
      <alignment horizontal="center"/>
    </xf>
    <xf numFmtId="9" fontId="3" fillId="0" borderId="0" xfId="2" applyNumberFormat="1" applyFont="1" applyFill="1"/>
    <xf numFmtId="165" fontId="3" fillId="3" borderId="1" xfId="2" applyNumberFormat="1" applyFont="1" applyFill="1" applyBorder="1" applyAlignment="1">
      <alignment horizontal="center"/>
    </xf>
    <xf numFmtId="0" fontId="2" fillId="0" borderId="14" xfId="2" applyFill="1" applyBorder="1" applyAlignment="1">
      <alignment vertical="justify" wrapText="1"/>
    </xf>
    <xf numFmtId="0" fontId="2" fillId="0" borderId="0" xfId="2" applyFill="1" applyBorder="1" applyAlignment="1">
      <alignment vertical="justify" wrapText="1"/>
    </xf>
    <xf numFmtId="0" fontId="2" fillId="0" borderId="15" xfId="2" applyFill="1" applyBorder="1" applyAlignment="1">
      <alignment vertical="justify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43" fontId="5" fillId="2" borderId="1" xfId="3" applyNumberFormat="1" applyFont="1" applyFill="1" applyBorder="1"/>
    <xf numFmtId="0" fontId="3" fillId="0" borderId="14" xfId="2" applyFont="1" applyFill="1" applyBorder="1"/>
    <xf numFmtId="0" fontId="3" fillId="0" borderId="0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14" fontId="3" fillId="0" borderId="0" xfId="2" applyNumberFormat="1" applyFont="1" applyFill="1"/>
    <xf numFmtId="0" fontId="7" fillId="0" borderId="0" xfId="2" applyFont="1" applyFill="1"/>
    <xf numFmtId="43" fontId="7" fillId="0" borderId="0" xfId="1" applyFont="1" applyFill="1"/>
    <xf numFmtId="0" fontId="5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left"/>
    </xf>
    <xf numFmtId="0" fontId="5" fillId="0" borderId="13" xfId="2" applyFont="1" applyFill="1" applyBorder="1" applyAlignment="1">
      <alignment horizontal="left"/>
    </xf>
    <xf numFmtId="0" fontId="3" fillId="0" borderId="14" xfId="2" applyFont="1" applyFill="1" applyBorder="1" applyAlignment="1">
      <alignment horizontal="left" vertical="justify" wrapText="1"/>
    </xf>
    <xf numFmtId="0" fontId="3" fillId="0" borderId="0" xfId="2" applyFont="1" applyFill="1" applyBorder="1" applyAlignment="1">
      <alignment horizontal="left" vertical="justify" wrapText="1"/>
    </xf>
    <xf numFmtId="0" fontId="3" fillId="0" borderId="15" xfId="2" applyFont="1" applyFill="1" applyBorder="1" applyAlignment="1">
      <alignment horizontal="left" vertical="justify" wrapText="1"/>
    </xf>
    <xf numFmtId="0" fontId="8" fillId="0" borderId="14" xfId="2" applyFont="1" applyFill="1" applyBorder="1" applyAlignment="1">
      <alignment horizontal="justify" vertical="justify" wrapText="1"/>
    </xf>
    <xf numFmtId="0" fontId="8" fillId="0" borderId="0" xfId="2" applyFont="1" applyFill="1" applyBorder="1" applyAlignment="1">
      <alignment horizontal="justify" vertical="justify" wrapText="1"/>
    </xf>
    <xf numFmtId="0" fontId="8" fillId="0" borderId="15" xfId="2" applyFont="1" applyFill="1" applyBorder="1" applyAlignment="1">
      <alignment horizontal="justify" vertical="justify" wrapText="1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781050</xdr:colOff>
      <xdr:row>2</xdr:row>
      <xdr:rowOff>152400</xdr:rowOff>
    </xdr:to>
    <xdr:pic>
      <xdr:nvPicPr>
        <xdr:cNvPr id="2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showGridLines="0" tabSelected="1" workbookViewId="0">
      <selection activeCell="D7" sqref="D7:O9"/>
    </sheetView>
  </sheetViews>
  <sheetFormatPr defaultRowHeight="12.95" customHeight="1"/>
  <cols>
    <col min="1" max="1" width="16" style="1" customWidth="1"/>
    <col min="2" max="2" width="17" style="1" customWidth="1"/>
    <col min="3" max="3" width="14.28515625" style="3" customWidth="1"/>
    <col min="4" max="15" width="12.7109375" style="1" customWidth="1"/>
    <col min="16" max="256" width="9.140625" style="1"/>
    <col min="257" max="257" width="16" style="1" customWidth="1"/>
    <col min="258" max="258" width="17" style="1" customWidth="1"/>
    <col min="259" max="259" width="14.28515625" style="1" customWidth="1"/>
    <col min="260" max="271" width="12.7109375" style="1" customWidth="1"/>
    <col min="272" max="512" width="9.140625" style="1"/>
    <col min="513" max="513" width="16" style="1" customWidth="1"/>
    <col min="514" max="514" width="17" style="1" customWidth="1"/>
    <col min="515" max="515" width="14.28515625" style="1" customWidth="1"/>
    <col min="516" max="527" width="12.7109375" style="1" customWidth="1"/>
    <col min="528" max="768" width="9.140625" style="1"/>
    <col min="769" max="769" width="16" style="1" customWidth="1"/>
    <col min="770" max="770" width="17" style="1" customWidth="1"/>
    <col min="771" max="771" width="14.28515625" style="1" customWidth="1"/>
    <col min="772" max="783" width="12.7109375" style="1" customWidth="1"/>
    <col min="784" max="1024" width="9.140625" style="1"/>
    <col min="1025" max="1025" width="16" style="1" customWidth="1"/>
    <col min="1026" max="1026" width="17" style="1" customWidth="1"/>
    <col min="1027" max="1027" width="14.28515625" style="1" customWidth="1"/>
    <col min="1028" max="1039" width="12.7109375" style="1" customWidth="1"/>
    <col min="1040" max="1280" width="9.140625" style="1"/>
    <col min="1281" max="1281" width="16" style="1" customWidth="1"/>
    <col min="1282" max="1282" width="17" style="1" customWidth="1"/>
    <col min="1283" max="1283" width="14.28515625" style="1" customWidth="1"/>
    <col min="1284" max="1295" width="12.7109375" style="1" customWidth="1"/>
    <col min="1296" max="1536" width="9.140625" style="1"/>
    <col min="1537" max="1537" width="16" style="1" customWidth="1"/>
    <col min="1538" max="1538" width="17" style="1" customWidth="1"/>
    <col min="1539" max="1539" width="14.28515625" style="1" customWidth="1"/>
    <col min="1540" max="1551" width="12.7109375" style="1" customWidth="1"/>
    <col min="1552" max="1792" width="9.140625" style="1"/>
    <col min="1793" max="1793" width="16" style="1" customWidth="1"/>
    <col min="1794" max="1794" width="17" style="1" customWidth="1"/>
    <col min="1795" max="1795" width="14.28515625" style="1" customWidth="1"/>
    <col min="1796" max="1807" width="12.7109375" style="1" customWidth="1"/>
    <col min="1808" max="2048" width="9.140625" style="1"/>
    <col min="2049" max="2049" width="16" style="1" customWidth="1"/>
    <col min="2050" max="2050" width="17" style="1" customWidth="1"/>
    <col min="2051" max="2051" width="14.28515625" style="1" customWidth="1"/>
    <col min="2052" max="2063" width="12.7109375" style="1" customWidth="1"/>
    <col min="2064" max="2304" width="9.140625" style="1"/>
    <col min="2305" max="2305" width="16" style="1" customWidth="1"/>
    <col min="2306" max="2306" width="17" style="1" customWidth="1"/>
    <col min="2307" max="2307" width="14.28515625" style="1" customWidth="1"/>
    <col min="2308" max="2319" width="12.7109375" style="1" customWidth="1"/>
    <col min="2320" max="2560" width="9.140625" style="1"/>
    <col min="2561" max="2561" width="16" style="1" customWidth="1"/>
    <col min="2562" max="2562" width="17" style="1" customWidth="1"/>
    <col min="2563" max="2563" width="14.28515625" style="1" customWidth="1"/>
    <col min="2564" max="2575" width="12.7109375" style="1" customWidth="1"/>
    <col min="2576" max="2816" width="9.140625" style="1"/>
    <col min="2817" max="2817" width="16" style="1" customWidth="1"/>
    <col min="2818" max="2818" width="17" style="1" customWidth="1"/>
    <col min="2819" max="2819" width="14.28515625" style="1" customWidth="1"/>
    <col min="2820" max="2831" width="12.7109375" style="1" customWidth="1"/>
    <col min="2832" max="3072" width="9.140625" style="1"/>
    <col min="3073" max="3073" width="16" style="1" customWidth="1"/>
    <col min="3074" max="3074" width="17" style="1" customWidth="1"/>
    <col min="3075" max="3075" width="14.28515625" style="1" customWidth="1"/>
    <col min="3076" max="3087" width="12.7109375" style="1" customWidth="1"/>
    <col min="3088" max="3328" width="9.140625" style="1"/>
    <col min="3329" max="3329" width="16" style="1" customWidth="1"/>
    <col min="3330" max="3330" width="17" style="1" customWidth="1"/>
    <col min="3331" max="3331" width="14.28515625" style="1" customWidth="1"/>
    <col min="3332" max="3343" width="12.7109375" style="1" customWidth="1"/>
    <col min="3344" max="3584" width="9.140625" style="1"/>
    <col min="3585" max="3585" width="16" style="1" customWidth="1"/>
    <col min="3586" max="3586" width="17" style="1" customWidth="1"/>
    <col min="3587" max="3587" width="14.28515625" style="1" customWidth="1"/>
    <col min="3588" max="3599" width="12.7109375" style="1" customWidth="1"/>
    <col min="3600" max="3840" width="9.140625" style="1"/>
    <col min="3841" max="3841" width="16" style="1" customWidth="1"/>
    <col min="3842" max="3842" width="17" style="1" customWidth="1"/>
    <col min="3843" max="3843" width="14.28515625" style="1" customWidth="1"/>
    <col min="3844" max="3855" width="12.7109375" style="1" customWidth="1"/>
    <col min="3856" max="4096" width="9.140625" style="1"/>
    <col min="4097" max="4097" width="16" style="1" customWidth="1"/>
    <col min="4098" max="4098" width="17" style="1" customWidth="1"/>
    <col min="4099" max="4099" width="14.28515625" style="1" customWidth="1"/>
    <col min="4100" max="4111" width="12.7109375" style="1" customWidth="1"/>
    <col min="4112" max="4352" width="9.140625" style="1"/>
    <col min="4353" max="4353" width="16" style="1" customWidth="1"/>
    <col min="4354" max="4354" width="17" style="1" customWidth="1"/>
    <col min="4355" max="4355" width="14.28515625" style="1" customWidth="1"/>
    <col min="4356" max="4367" width="12.7109375" style="1" customWidth="1"/>
    <col min="4368" max="4608" width="9.140625" style="1"/>
    <col min="4609" max="4609" width="16" style="1" customWidth="1"/>
    <col min="4610" max="4610" width="17" style="1" customWidth="1"/>
    <col min="4611" max="4611" width="14.28515625" style="1" customWidth="1"/>
    <col min="4612" max="4623" width="12.7109375" style="1" customWidth="1"/>
    <col min="4624" max="4864" width="9.140625" style="1"/>
    <col min="4865" max="4865" width="16" style="1" customWidth="1"/>
    <col min="4866" max="4866" width="17" style="1" customWidth="1"/>
    <col min="4867" max="4867" width="14.28515625" style="1" customWidth="1"/>
    <col min="4868" max="4879" width="12.7109375" style="1" customWidth="1"/>
    <col min="4880" max="5120" width="9.140625" style="1"/>
    <col min="5121" max="5121" width="16" style="1" customWidth="1"/>
    <col min="5122" max="5122" width="17" style="1" customWidth="1"/>
    <col min="5123" max="5123" width="14.28515625" style="1" customWidth="1"/>
    <col min="5124" max="5135" width="12.7109375" style="1" customWidth="1"/>
    <col min="5136" max="5376" width="9.140625" style="1"/>
    <col min="5377" max="5377" width="16" style="1" customWidth="1"/>
    <col min="5378" max="5378" width="17" style="1" customWidth="1"/>
    <col min="5379" max="5379" width="14.28515625" style="1" customWidth="1"/>
    <col min="5380" max="5391" width="12.7109375" style="1" customWidth="1"/>
    <col min="5392" max="5632" width="9.140625" style="1"/>
    <col min="5633" max="5633" width="16" style="1" customWidth="1"/>
    <col min="5634" max="5634" width="17" style="1" customWidth="1"/>
    <col min="5635" max="5635" width="14.28515625" style="1" customWidth="1"/>
    <col min="5636" max="5647" width="12.7109375" style="1" customWidth="1"/>
    <col min="5648" max="5888" width="9.140625" style="1"/>
    <col min="5889" max="5889" width="16" style="1" customWidth="1"/>
    <col min="5890" max="5890" width="17" style="1" customWidth="1"/>
    <col min="5891" max="5891" width="14.28515625" style="1" customWidth="1"/>
    <col min="5892" max="5903" width="12.7109375" style="1" customWidth="1"/>
    <col min="5904" max="6144" width="9.140625" style="1"/>
    <col min="6145" max="6145" width="16" style="1" customWidth="1"/>
    <col min="6146" max="6146" width="17" style="1" customWidth="1"/>
    <col min="6147" max="6147" width="14.28515625" style="1" customWidth="1"/>
    <col min="6148" max="6159" width="12.7109375" style="1" customWidth="1"/>
    <col min="6160" max="6400" width="9.140625" style="1"/>
    <col min="6401" max="6401" width="16" style="1" customWidth="1"/>
    <col min="6402" max="6402" width="17" style="1" customWidth="1"/>
    <col min="6403" max="6403" width="14.28515625" style="1" customWidth="1"/>
    <col min="6404" max="6415" width="12.7109375" style="1" customWidth="1"/>
    <col min="6416" max="6656" width="9.140625" style="1"/>
    <col min="6657" max="6657" width="16" style="1" customWidth="1"/>
    <col min="6658" max="6658" width="17" style="1" customWidth="1"/>
    <col min="6659" max="6659" width="14.28515625" style="1" customWidth="1"/>
    <col min="6660" max="6671" width="12.7109375" style="1" customWidth="1"/>
    <col min="6672" max="6912" width="9.140625" style="1"/>
    <col min="6913" max="6913" width="16" style="1" customWidth="1"/>
    <col min="6914" max="6914" width="17" style="1" customWidth="1"/>
    <col min="6915" max="6915" width="14.28515625" style="1" customWidth="1"/>
    <col min="6916" max="6927" width="12.7109375" style="1" customWidth="1"/>
    <col min="6928" max="7168" width="9.140625" style="1"/>
    <col min="7169" max="7169" width="16" style="1" customWidth="1"/>
    <col min="7170" max="7170" width="17" style="1" customWidth="1"/>
    <col min="7171" max="7171" width="14.28515625" style="1" customWidth="1"/>
    <col min="7172" max="7183" width="12.7109375" style="1" customWidth="1"/>
    <col min="7184" max="7424" width="9.140625" style="1"/>
    <col min="7425" max="7425" width="16" style="1" customWidth="1"/>
    <col min="7426" max="7426" width="17" style="1" customWidth="1"/>
    <col min="7427" max="7427" width="14.28515625" style="1" customWidth="1"/>
    <col min="7428" max="7439" width="12.7109375" style="1" customWidth="1"/>
    <col min="7440" max="7680" width="9.140625" style="1"/>
    <col min="7681" max="7681" width="16" style="1" customWidth="1"/>
    <col min="7682" max="7682" width="17" style="1" customWidth="1"/>
    <col min="7683" max="7683" width="14.28515625" style="1" customWidth="1"/>
    <col min="7684" max="7695" width="12.7109375" style="1" customWidth="1"/>
    <col min="7696" max="7936" width="9.140625" style="1"/>
    <col min="7937" max="7937" width="16" style="1" customWidth="1"/>
    <col min="7938" max="7938" width="17" style="1" customWidth="1"/>
    <col min="7939" max="7939" width="14.28515625" style="1" customWidth="1"/>
    <col min="7940" max="7951" width="12.7109375" style="1" customWidth="1"/>
    <col min="7952" max="8192" width="9.140625" style="1"/>
    <col min="8193" max="8193" width="16" style="1" customWidth="1"/>
    <col min="8194" max="8194" width="17" style="1" customWidth="1"/>
    <col min="8195" max="8195" width="14.28515625" style="1" customWidth="1"/>
    <col min="8196" max="8207" width="12.7109375" style="1" customWidth="1"/>
    <col min="8208" max="8448" width="9.140625" style="1"/>
    <col min="8449" max="8449" width="16" style="1" customWidth="1"/>
    <col min="8450" max="8450" width="17" style="1" customWidth="1"/>
    <col min="8451" max="8451" width="14.28515625" style="1" customWidth="1"/>
    <col min="8452" max="8463" width="12.7109375" style="1" customWidth="1"/>
    <col min="8464" max="8704" width="9.140625" style="1"/>
    <col min="8705" max="8705" width="16" style="1" customWidth="1"/>
    <col min="8706" max="8706" width="17" style="1" customWidth="1"/>
    <col min="8707" max="8707" width="14.28515625" style="1" customWidth="1"/>
    <col min="8708" max="8719" width="12.7109375" style="1" customWidth="1"/>
    <col min="8720" max="8960" width="9.140625" style="1"/>
    <col min="8961" max="8961" width="16" style="1" customWidth="1"/>
    <col min="8962" max="8962" width="17" style="1" customWidth="1"/>
    <col min="8963" max="8963" width="14.28515625" style="1" customWidth="1"/>
    <col min="8964" max="8975" width="12.7109375" style="1" customWidth="1"/>
    <col min="8976" max="9216" width="9.140625" style="1"/>
    <col min="9217" max="9217" width="16" style="1" customWidth="1"/>
    <col min="9218" max="9218" width="17" style="1" customWidth="1"/>
    <col min="9219" max="9219" width="14.28515625" style="1" customWidth="1"/>
    <col min="9220" max="9231" width="12.7109375" style="1" customWidth="1"/>
    <col min="9232" max="9472" width="9.140625" style="1"/>
    <col min="9473" max="9473" width="16" style="1" customWidth="1"/>
    <col min="9474" max="9474" width="17" style="1" customWidth="1"/>
    <col min="9475" max="9475" width="14.28515625" style="1" customWidth="1"/>
    <col min="9476" max="9487" width="12.7109375" style="1" customWidth="1"/>
    <col min="9488" max="9728" width="9.140625" style="1"/>
    <col min="9729" max="9729" width="16" style="1" customWidth="1"/>
    <col min="9730" max="9730" width="17" style="1" customWidth="1"/>
    <col min="9731" max="9731" width="14.28515625" style="1" customWidth="1"/>
    <col min="9732" max="9743" width="12.7109375" style="1" customWidth="1"/>
    <col min="9744" max="9984" width="9.140625" style="1"/>
    <col min="9985" max="9985" width="16" style="1" customWidth="1"/>
    <col min="9986" max="9986" width="17" style="1" customWidth="1"/>
    <col min="9987" max="9987" width="14.28515625" style="1" customWidth="1"/>
    <col min="9988" max="9999" width="12.7109375" style="1" customWidth="1"/>
    <col min="10000" max="10240" width="9.140625" style="1"/>
    <col min="10241" max="10241" width="16" style="1" customWidth="1"/>
    <col min="10242" max="10242" width="17" style="1" customWidth="1"/>
    <col min="10243" max="10243" width="14.28515625" style="1" customWidth="1"/>
    <col min="10244" max="10255" width="12.7109375" style="1" customWidth="1"/>
    <col min="10256" max="10496" width="9.140625" style="1"/>
    <col min="10497" max="10497" width="16" style="1" customWidth="1"/>
    <col min="10498" max="10498" width="17" style="1" customWidth="1"/>
    <col min="10499" max="10499" width="14.28515625" style="1" customWidth="1"/>
    <col min="10500" max="10511" width="12.7109375" style="1" customWidth="1"/>
    <col min="10512" max="10752" width="9.140625" style="1"/>
    <col min="10753" max="10753" width="16" style="1" customWidth="1"/>
    <col min="10754" max="10754" width="17" style="1" customWidth="1"/>
    <col min="10755" max="10755" width="14.28515625" style="1" customWidth="1"/>
    <col min="10756" max="10767" width="12.7109375" style="1" customWidth="1"/>
    <col min="10768" max="11008" width="9.140625" style="1"/>
    <col min="11009" max="11009" width="16" style="1" customWidth="1"/>
    <col min="11010" max="11010" width="17" style="1" customWidth="1"/>
    <col min="11011" max="11011" width="14.28515625" style="1" customWidth="1"/>
    <col min="11012" max="11023" width="12.7109375" style="1" customWidth="1"/>
    <col min="11024" max="11264" width="9.140625" style="1"/>
    <col min="11265" max="11265" width="16" style="1" customWidth="1"/>
    <col min="11266" max="11266" width="17" style="1" customWidth="1"/>
    <col min="11267" max="11267" width="14.28515625" style="1" customWidth="1"/>
    <col min="11268" max="11279" width="12.7109375" style="1" customWidth="1"/>
    <col min="11280" max="11520" width="9.140625" style="1"/>
    <col min="11521" max="11521" width="16" style="1" customWidth="1"/>
    <col min="11522" max="11522" width="17" style="1" customWidth="1"/>
    <col min="11523" max="11523" width="14.28515625" style="1" customWidth="1"/>
    <col min="11524" max="11535" width="12.7109375" style="1" customWidth="1"/>
    <col min="11536" max="11776" width="9.140625" style="1"/>
    <col min="11777" max="11777" width="16" style="1" customWidth="1"/>
    <col min="11778" max="11778" width="17" style="1" customWidth="1"/>
    <col min="11779" max="11779" width="14.28515625" style="1" customWidth="1"/>
    <col min="11780" max="11791" width="12.7109375" style="1" customWidth="1"/>
    <col min="11792" max="12032" width="9.140625" style="1"/>
    <col min="12033" max="12033" width="16" style="1" customWidth="1"/>
    <col min="12034" max="12034" width="17" style="1" customWidth="1"/>
    <col min="12035" max="12035" width="14.28515625" style="1" customWidth="1"/>
    <col min="12036" max="12047" width="12.7109375" style="1" customWidth="1"/>
    <col min="12048" max="12288" width="9.140625" style="1"/>
    <col min="12289" max="12289" width="16" style="1" customWidth="1"/>
    <col min="12290" max="12290" width="17" style="1" customWidth="1"/>
    <col min="12291" max="12291" width="14.28515625" style="1" customWidth="1"/>
    <col min="12292" max="12303" width="12.7109375" style="1" customWidth="1"/>
    <col min="12304" max="12544" width="9.140625" style="1"/>
    <col min="12545" max="12545" width="16" style="1" customWidth="1"/>
    <col min="12546" max="12546" width="17" style="1" customWidth="1"/>
    <col min="12547" max="12547" width="14.28515625" style="1" customWidth="1"/>
    <col min="12548" max="12559" width="12.7109375" style="1" customWidth="1"/>
    <col min="12560" max="12800" width="9.140625" style="1"/>
    <col min="12801" max="12801" width="16" style="1" customWidth="1"/>
    <col min="12802" max="12802" width="17" style="1" customWidth="1"/>
    <col min="12803" max="12803" width="14.28515625" style="1" customWidth="1"/>
    <col min="12804" max="12815" width="12.7109375" style="1" customWidth="1"/>
    <col min="12816" max="13056" width="9.140625" style="1"/>
    <col min="13057" max="13057" width="16" style="1" customWidth="1"/>
    <col min="13058" max="13058" width="17" style="1" customWidth="1"/>
    <col min="13059" max="13059" width="14.28515625" style="1" customWidth="1"/>
    <col min="13060" max="13071" width="12.7109375" style="1" customWidth="1"/>
    <col min="13072" max="13312" width="9.140625" style="1"/>
    <col min="13313" max="13313" width="16" style="1" customWidth="1"/>
    <col min="13314" max="13314" width="17" style="1" customWidth="1"/>
    <col min="13315" max="13315" width="14.28515625" style="1" customWidth="1"/>
    <col min="13316" max="13327" width="12.7109375" style="1" customWidth="1"/>
    <col min="13328" max="13568" width="9.140625" style="1"/>
    <col min="13569" max="13569" width="16" style="1" customWidth="1"/>
    <col min="13570" max="13570" width="17" style="1" customWidth="1"/>
    <col min="13571" max="13571" width="14.28515625" style="1" customWidth="1"/>
    <col min="13572" max="13583" width="12.7109375" style="1" customWidth="1"/>
    <col min="13584" max="13824" width="9.140625" style="1"/>
    <col min="13825" max="13825" width="16" style="1" customWidth="1"/>
    <col min="13826" max="13826" width="17" style="1" customWidth="1"/>
    <col min="13827" max="13827" width="14.28515625" style="1" customWidth="1"/>
    <col min="13828" max="13839" width="12.7109375" style="1" customWidth="1"/>
    <col min="13840" max="14080" width="9.140625" style="1"/>
    <col min="14081" max="14081" width="16" style="1" customWidth="1"/>
    <col min="14082" max="14082" width="17" style="1" customWidth="1"/>
    <col min="14083" max="14083" width="14.28515625" style="1" customWidth="1"/>
    <col min="14084" max="14095" width="12.7109375" style="1" customWidth="1"/>
    <col min="14096" max="14336" width="9.140625" style="1"/>
    <col min="14337" max="14337" width="16" style="1" customWidth="1"/>
    <col min="14338" max="14338" width="17" style="1" customWidth="1"/>
    <col min="14339" max="14339" width="14.28515625" style="1" customWidth="1"/>
    <col min="14340" max="14351" width="12.7109375" style="1" customWidth="1"/>
    <col min="14352" max="14592" width="9.140625" style="1"/>
    <col min="14593" max="14593" width="16" style="1" customWidth="1"/>
    <col min="14594" max="14594" width="17" style="1" customWidth="1"/>
    <col min="14595" max="14595" width="14.28515625" style="1" customWidth="1"/>
    <col min="14596" max="14607" width="12.7109375" style="1" customWidth="1"/>
    <col min="14608" max="14848" width="9.140625" style="1"/>
    <col min="14849" max="14849" width="16" style="1" customWidth="1"/>
    <col min="14850" max="14850" width="17" style="1" customWidth="1"/>
    <col min="14851" max="14851" width="14.28515625" style="1" customWidth="1"/>
    <col min="14852" max="14863" width="12.7109375" style="1" customWidth="1"/>
    <col min="14864" max="15104" width="9.140625" style="1"/>
    <col min="15105" max="15105" width="16" style="1" customWidth="1"/>
    <col min="15106" max="15106" width="17" style="1" customWidth="1"/>
    <col min="15107" max="15107" width="14.28515625" style="1" customWidth="1"/>
    <col min="15108" max="15119" width="12.7109375" style="1" customWidth="1"/>
    <col min="15120" max="15360" width="9.140625" style="1"/>
    <col min="15361" max="15361" width="16" style="1" customWidth="1"/>
    <col min="15362" max="15362" width="17" style="1" customWidth="1"/>
    <col min="15363" max="15363" width="14.28515625" style="1" customWidth="1"/>
    <col min="15364" max="15375" width="12.7109375" style="1" customWidth="1"/>
    <col min="15376" max="15616" width="9.140625" style="1"/>
    <col min="15617" max="15617" width="16" style="1" customWidth="1"/>
    <col min="15618" max="15618" width="17" style="1" customWidth="1"/>
    <col min="15619" max="15619" width="14.28515625" style="1" customWidth="1"/>
    <col min="15620" max="15631" width="12.7109375" style="1" customWidth="1"/>
    <col min="15632" max="15872" width="9.140625" style="1"/>
    <col min="15873" max="15873" width="16" style="1" customWidth="1"/>
    <col min="15874" max="15874" width="17" style="1" customWidth="1"/>
    <col min="15875" max="15875" width="14.28515625" style="1" customWidth="1"/>
    <col min="15876" max="15887" width="12.7109375" style="1" customWidth="1"/>
    <col min="15888" max="16128" width="9.140625" style="1"/>
    <col min="16129" max="16129" width="16" style="1" customWidth="1"/>
    <col min="16130" max="16130" width="17" style="1" customWidth="1"/>
    <col min="16131" max="16131" width="14.28515625" style="1" customWidth="1"/>
    <col min="16132" max="16143" width="12.7109375" style="1" customWidth="1"/>
    <col min="16144" max="16384" width="9.140625" style="1"/>
  </cols>
  <sheetData>
    <row r="1" spans="1:15" ht="12.95" customHeight="1">
      <c r="B1" s="2" t="s">
        <v>0</v>
      </c>
      <c r="G1" s="36">
        <f>260666.65+49470+43973.33+51282.41</f>
        <v>405392.39</v>
      </c>
      <c r="H1" s="36">
        <f>260666.65+49470+43973.33+49036.42</f>
        <v>403146.4</v>
      </c>
      <c r="I1" s="36">
        <f>260666.65+49470+43973.33+55311.82</f>
        <v>409421.80000000005</v>
      </c>
      <c r="J1" s="36">
        <f>260666.65+49470+43973.33+20536.83</f>
        <v>374646.81000000006</v>
      </c>
      <c r="K1" s="36">
        <f>260666.65+49470+43973.33+55263.39</f>
        <v>409373.37000000005</v>
      </c>
    </row>
    <row r="2" spans="1:15" ht="12.95" customHeight="1">
      <c r="B2" s="2" t="s">
        <v>1</v>
      </c>
      <c r="K2" s="35">
        <f>313333.33+46560</f>
        <v>359893.33</v>
      </c>
    </row>
    <row r="3" spans="1:15" ht="12.95" customHeight="1">
      <c r="B3" s="2" t="s">
        <v>2</v>
      </c>
      <c r="D3" s="4"/>
    </row>
    <row r="5" spans="1:15" s="3" customFormat="1" ht="12.95" customHeight="1">
      <c r="A5" s="5" t="s">
        <v>3</v>
      </c>
      <c r="B5" s="5" t="s">
        <v>4</v>
      </c>
      <c r="C5" s="5">
        <v>2014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</row>
    <row r="7" spans="1:15" ht="12.95" customHeight="1">
      <c r="A7" s="38" t="s">
        <v>17</v>
      </c>
      <c r="B7" s="6" t="s">
        <v>18</v>
      </c>
      <c r="C7" s="7">
        <f t="shared" ref="C7:C17" si="0">SUM(D7:O7)</f>
        <v>820053193.10000002</v>
      </c>
      <c r="D7" s="8">
        <v>69483000</v>
      </c>
      <c r="E7" s="8">
        <v>69483000</v>
      </c>
      <c r="F7" s="8">
        <v>69483000</v>
      </c>
      <c r="G7" s="8">
        <v>69483000</v>
      </c>
      <c r="H7" s="8">
        <v>74101406.099999994</v>
      </c>
      <c r="I7" s="8">
        <v>73655926.099999994</v>
      </c>
      <c r="J7" s="8">
        <v>73683000</v>
      </c>
      <c r="K7" s="8">
        <v>71251712.900000006</v>
      </c>
      <c r="L7" s="8">
        <v>68773348</v>
      </c>
      <c r="M7" s="8">
        <v>62534700</v>
      </c>
      <c r="N7" s="8">
        <v>60218600</v>
      </c>
      <c r="O7" s="8">
        <v>57902500</v>
      </c>
    </row>
    <row r="8" spans="1:15" ht="12.95" customHeight="1">
      <c r="A8" s="39"/>
      <c r="B8" s="6" t="s">
        <v>19</v>
      </c>
      <c r="C8" s="7">
        <f t="shared" si="0"/>
        <v>4454791.1550002936</v>
      </c>
      <c r="D8" s="8">
        <v>329112.34000000003</v>
      </c>
      <c r="E8" s="8">
        <v>944130.92138832598</v>
      </c>
      <c r="F8" s="8">
        <v>280737.33</v>
      </c>
      <c r="G8" s="8">
        <v>265873.82799999998</v>
      </c>
      <c r="H8" s="8">
        <v>317739.09000000003</v>
      </c>
      <c r="I8" s="8">
        <v>264382.65999999997</v>
      </c>
      <c r="J8" s="8">
        <v>257470.24</v>
      </c>
      <c r="K8" s="8">
        <v>240952.81</v>
      </c>
      <c r="L8" s="8">
        <v>477357.57</v>
      </c>
      <c r="M8" s="8">
        <v>256876.33399999997</v>
      </c>
      <c r="N8" s="8">
        <v>533678.31000000006</v>
      </c>
      <c r="O8" s="8">
        <v>286479.72161196778</v>
      </c>
    </row>
    <row r="9" spans="1:15" ht="12.95" customHeight="1">
      <c r="A9" s="39"/>
      <c r="B9" s="6" t="s">
        <v>20</v>
      </c>
      <c r="C9" s="7">
        <f t="shared" si="0"/>
        <v>4466660</v>
      </c>
      <c r="D9" s="8">
        <v>568860</v>
      </c>
      <c r="E9" s="8">
        <v>565860</v>
      </c>
      <c r="F9" s="8">
        <v>443445.6</v>
      </c>
      <c r="G9" s="8">
        <v>408220.4</v>
      </c>
      <c r="H9" s="8">
        <v>669516.30000000005</v>
      </c>
      <c r="I9" s="8">
        <v>498854.1</v>
      </c>
      <c r="J9" s="8">
        <v>587968</v>
      </c>
      <c r="K9" s="8">
        <v>384935.3</v>
      </c>
      <c r="L9" s="8">
        <v>339000.3</v>
      </c>
      <c r="M9" s="8"/>
      <c r="N9" s="8"/>
      <c r="O9" s="8"/>
    </row>
    <row r="10" spans="1:15" ht="12.95" customHeight="1">
      <c r="A10" s="39"/>
      <c r="B10" s="6" t="s">
        <v>21</v>
      </c>
      <c r="C10" s="7">
        <f t="shared" si="0"/>
        <v>828974644.25500035</v>
      </c>
      <c r="D10" s="9">
        <f>SUM(D7:D9)</f>
        <v>70380972.340000004</v>
      </c>
      <c r="E10" s="9">
        <f t="shared" ref="E10:O10" si="1">SUM(E7:E9)</f>
        <v>70992990.921388328</v>
      </c>
      <c r="F10" s="9">
        <f t="shared" si="1"/>
        <v>70207182.929999992</v>
      </c>
      <c r="G10" s="9">
        <f t="shared" si="1"/>
        <v>70157094.228</v>
      </c>
      <c r="H10" s="9">
        <f t="shared" si="1"/>
        <v>75088661.489999995</v>
      </c>
      <c r="I10" s="9">
        <f t="shared" si="1"/>
        <v>74419162.859999985</v>
      </c>
      <c r="J10" s="9">
        <f t="shared" si="1"/>
        <v>74528438.239999995</v>
      </c>
      <c r="K10" s="9">
        <f t="shared" si="1"/>
        <v>71877601.010000005</v>
      </c>
      <c r="L10" s="9">
        <f t="shared" si="1"/>
        <v>69589705.86999999</v>
      </c>
      <c r="M10" s="9">
        <f t="shared" si="1"/>
        <v>62791576.333999999</v>
      </c>
      <c r="N10" s="9">
        <f t="shared" si="1"/>
        <v>60752278.310000002</v>
      </c>
      <c r="O10" s="9">
        <f t="shared" si="1"/>
        <v>58188979.721611969</v>
      </c>
    </row>
    <row r="11" spans="1:15" ht="12.95" customHeight="1">
      <c r="A11" s="40"/>
      <c r="B11" s="6" t="s">
        <v>22</v>
      </c>
      <c r="C11" s="7">
        <f t="shared" si="0"/>
        <v>828974644.25500035</v>
      </c>
      <c r="D11" s="7">
        <f t="shared" ref="D11:O11" si="2">D10*$F46</f>
        <v>70380972.340000004</v>
      </c>
      <c r="E11" s="7">
        <f t="shared" si="2"/>
        <v>70992990.921388328</v>
      </c>
      <c r="F11" s="7">
        <f t="shared" si="2"/>
        <v>70207182.929999992</v>
      </c>
      <c r="G11" s="7">
        <f t="shared" si="2"/>
        <v>70157094.228</v>
      </c>
      <c r="H11" s="7">
        <f t="shared" si="2"/>
        <v>75088661.489999995</v>
      </c>
      <c r="I11" s="7">
        <f t="shared" si="2"/>
        <v>74419162.859999985</v>
      </c>
      <c r="J11" s="7">
        <f t="shared" si="2"/>
        <v>74528438.239999995</v>
      </c>
      <c r="K11" s="7">
        <f t="shared" si="2"/>
        <v>71877601.010000005</v>
      </c>
      <c r="L11" s="7">
        <f t="shared" si="2"/>
        <v>69589705.86999999</v>
      </c>
      <c r="M11" s="7">
        <f t="shared" si="2"/>
        <v>62791576.333999999</v>
      </c>
      <c r="N11" s="7">
        <f t="shared" si="2"/>
        <v>60752278.310000002</v>
      </c>
      <c r="O11" s="7">
        <f t="shared" si="2"/>
        <v>58188979.721611969</v>
      </c>
    </row>
    <row r="12" spans="1:15" ht="12.95" customHeight="1">
      <c r="A12" s="41" t="s">
        <v>23</v>
      </c>
      <c r="B12" s="6" t="s">
        <v>18</v>
      </c>
      <c r="C12" s="7">
        <f t="shared" si="0"/>
        <v>37438047.360000007</v>
      </c>
      <c r="D12" s="8">
        <f>2860909.26+258928.02</f>
        <v>3119837.28</v>
      </c>
      <c r="E12" s="8">
        <v>3119837.28</v>
      </c>
      <c r="F12" s="8">
        <v>3119837.28</v>
      </c>
      <c r="G12" s="8">
        <v>3119837.28</v>
      </c>
      <c r="H12" s="8">
        <v>3119837.28</v>
      </c>
      <c r="I12" s="8">
        <v>3119837.28</v>
      </c>
      <c r="J12" s="8">
        <v>3119837.28</v>
      </c>
      <c r="K12" s="8">
        <v>3119837.28</v>
      </c>
      <c r="L12" s="8">
        <v>3119837.28</v>
      </c>
      <c r="M12" s="8">
        <v>3119837.28</v>
      </c>
      <c r="N12" s="8">
        <v>3119837.28</v>
      </c>
      <c r="O12" s="8">
        <v>3119837.28</v>
      </c>
    </row>
    <row r="13" spans="1:15" ht="12.95" customHeight="1">
      <c r="A13" s="42"/>
      <c r="B13" s="6" t="s">
        <v>19</v>
      </c>
      <c r="C13" s="7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2.95" customHeight="1">
      <c r="A14" s="42"/>
      <c r="B14" s="6" t="s">
        <v>20</v>
      </c>
      <c r="C14" s="7">
        <f t="shared" si="0"/>
        <v>2399397.5</v>
      </c>
      <c r="D14" s="8">
        <v>150225</v>
      </c>
      <c r="E14" s="8">
        <v>414199.5</v>
      </c>
      <c r="F14" s="8">
        <v>212410</v>
      </c>
      <c r="G14" s="8">
        <v>286200</v>
      </c>
      <c r="H14" s="8">
        <v>232650</v>
      </c>
      <c r="I14" s="8">
        <v>157350</v>
      </c>
      <c r="J14" s="8">
        <v>168080</v>
      </c>
      <c r="K14" s="8">
        <v>230780</v>
      </c>
      <c r="L14" s="8">
        <v>178500</v>
      </c>
      <c r="M14" s="8">
        <v>230670</v>
      </c>
      <c r="N14" s="8">
        <v>138333</v>
      </c>
      <c r="O14" s="8"/>
    </row>
    <row r="15" spans="1:15" ht="12.95" customHeight="1">
      <c r="A15" s="42"/>
      <c r="B15" s="6" t="s">
        <v>21</v>
      </c>
      <c r="C15" s="7">
        <f t="shared" si="0"/>
        <v>39837444.860000007</v>
      </c>
      <c r="D15" s="9">
        <f>SUM(D12:D14)</f>
        <v>3270062.28</v>
      </c>
      <c r="E15" s="9">
        <f t="shared" ref="E15:O15" si="3">SUM(E12:E14)</f>
        <v>3534036.78</v>
      </c>
      <c r="F15" s="9">
        <f t="shared" si="3"/>
        <v>3332247.28</v>
      </c>
      <c r="G15" s="9">
        <f t="shared" si="3"/>
        <v>3406037.28</v>
      </c>
      <c r="H15" s="9">
        <f t="shared" si="3"/>
        <v>3352487.28</v>
      </c>
      <c r="I15" s="9">
        <f t="shared" si="3"/>
        <v>3277187.28</v>
      </c>
      <c r="J15" s="9">
        <f t="shared" si="3"/>
        <v>3287917.28</v>
      </c>
      <c r="K15" s="9">
        <f t="shared" si="3"/>
        <v>3350617.28</v>
      </c>
      <c r="L15" s="9">
        <f t="shared" si="3"/>
        <v>3298337.28</v>
      </c>
      <c r="M15" s="9">
        <f t="shared" si="3"/>
        <v>3350507.28</v>
      </c>
      <c r="N15" s="9">
        <f t="shared" si="3"/>
        <v>3258170.28</v>
      </c>
      <c r="O15" s="9">
        <f t="shared" si="3"/>
        <v>3119837.28</v>
      </c>
    </row>
    <row r="16" spans="1:15" ht="12.95" customHeight="1" thickBot="1">
      <c r="A16" s="43"/>
      <c r="B16" s="6" t="s">
        <v>22</v>
      </c>
      <c r="C16" s="7">
        <f t="shared" si="0"/>
        <v>39837444.860000007</v>
      </c>
      <c r="D16" s="7">
        <f t="shared" ref="D16:O16" si="4">D15*$F47</f>
        <v>3270062.28</v>
      </c>
      <c r="E16" s="7">
        <f t="shared" si="4"/>
        <v>3534036.78</v>
      </c>
      <c r="F16" s="7">
        <f t="shared" si="4"/>
        <v>3332247.28</v>
      </c>
      <c r="G16" s="7">
        <f t="shared" si="4"/>
        <v>3406037.28</v>
      </c>
      <c r="H16" s="7">
        <f t="shared" si="4"/>
        <v>3352487.28</v>
      </c>
      <c r="I16" s="7">
        <f t="shared" si="4"/>
        <v>3277187.28</v>
      </c>
      <c r="J16" s="7">
        <f t="shared" si="4"/>
        <v>3287917.28</v>
      </c>
      <c r="K16" s="7">
        <f t="shared" si="4"/>
        <v>3350617.28</v>
      </c>
      <c r="L16" s="7">
        <f t="shared" si="4"/>
        <v>3298337.28</v>
      </c>
      <c r="M16" s="7">
        <f t="shared" si="4"/>
        <v>3350507.28</v>
      </c>
      <c r="N16" s="7">
        <f t="shared" si="4"/>
        <v>3258170.28</v>
      </c>
      <c r="O16" s="7">
        <f t="shared" si="4"/>
        <v>3119837.28</v>
      </c>
    </row>
    <row r="17" spans="1:15" s="3" customFormat="1" ht="12.95" customHeight="1" thickBot="1">
      <c r="A17" s="44" t="s">
        <v>24</v>
      </c>
      <c r="B17" s="45"/>
      <c r="C17" s="10">
        <f t="shared" si="0"/>
        <v>868812089.11500025</v>
      </c>
      <c r="D17" s="10">
        <f t="shared" ref="D17:O17" si="5">D11+D16</f>
        <v>73651034.620000005</v>
      </c>
      <c r="E17" s="10">
        <f t="shared" si="5"/>
        <v>74527027.701388329</v>
      </c>
      <c r="F17" s="10">
        <f t="shared" si="5"/>
        <v>73539430.209999993</v>
      </c>
      <c r="G17" s="10">
        <f t="shared" si="5"/>
        <v>73563131.508000001</v>
      </c>
      <c r="H17" s="10">
        <f t="shared" si="5"/>
        <v>78441148.769999996</v>
      </c>
      <c r="I17" s="10">
        <f t="shared" si="5"/>
        <v>77696350.139999986</v>
      </c>
      <c r="J17" s="10">
        <f t="shared" si="5"/>
        <v>77816355.519999996</v>
      </c>
      <c r="K17" s="10">
        <f t="shared" si="5"/>
        <v>75228218.290000007</v>
      </c>
      <c r="L17" s="10">
        <f t="shared" si="5"/>
        <v>72888043.149999991</v>
      </c>
      <c r="M17" s="10">
        <f t="shared" si="5"/>
        <v>66142083.614</v>
      </c>
      <c r="N17" s="10">
        <f t="shared" si="5"/>
        <v>64010448.590000004</v>
      </c>
      <c r="O17" s="11">
        <f t="shared" si="5"/>
        <v>61308817.00161197</v>
      </c>
    </row>
    <row r="19" spans="1:15" ht="12.95" customHeight="1">
      <c r="A19" s="41" t="s">
        <v>25</v>
      </c>
      <c r="B19" s="6" t="s">
        <v>18</v>
      </c>
      <c r="C19" s="7">
        <f t="shared" ref="C19:C34" si="6">SUM(D19:O19)</f>
        <v>74883358.200000003</v>
      </c>
      <c r="D19" s="8">
        <v>5970359.8600000003</v>
      </c>
      <c r="E19" s="8">
        <v>5970359.8600000003</v>
      </c>
      <c r="F19" s="8">
        <v>5970359.8600000003</v>
      </c>
      <c r="G19" s="8">
        <f t="shared" ref="G19" si="7">5399999.87+570359.99+$K$2</f>
        <v>6330253.1900000004</v>
      </c>
      <c r="H19" s="8">
        <v>6330253.1900000004</v>
      </c>
      <c r="I19" s="8">
        <v>6330253.1900000004</v>
      </c>
      <c r="J19" s="8">
        <v>6330253.1900000004</v>
      </c>
      <c r="K19" s="8">
        <v>6330253.1900000004</v>
      </c>
      <c r="L19" s="8">
        <v>6330253.1600000001</v>
      </c>
      <c r="M19" s="8">
        <v>6330253.1699999999</v>
      </c>
      <c r="N19" s="8">
        <v>6330253.1699999999</v>
      </c>
      <c r="O19" s="8">
        <v>6330253.1699999999</v>
      </c>
    </row>
    <row r="20" spans="1:15" ht="12.95" customHeight="1">
      <c r="A20" s="42"/>
      <c r="B20" s="6" t="s">
        <v>19</v>
      </c>
      <c r="C20" s="7">
        <f t="shared" si="6"/>
        <v>40038650.575639814</v>
      </c>
      <c r="D20" s="8">
        <v>3378740.71</v>
      </c>
      <c r="E20" s="8">
        <v>4366481.5734761674</v>
      </c>
      <c r="F20" s="8">
        <v>544885.62</v>
      </c>
      <c r="G20" s="8">
        <v>3556771.02</v>
      </c>
      <c r="H20" s="8">
        <v>5762209.2197938329</v>
      </c>
      <c r="I20" s="8">
        <v>4877539.29</v>
      </c>
      <c r="J20" s="8">
        <v>5070381.0999999996</v>
      </c>
      <c r="K20" s="8">
        <v>4376297.17555911</v>
      </c>
      <c r="L20" s="8">
        <v>3173575.2868107054</v>
      </c>
      <c r="M20" s="8">
        <v>4665095.92</v>
      </c>
      <c r="N20" s="8">
        <v>266673.65999999997</v>
      </c>
      <c r="O20" s="8"/>
    </row>
    <row r="21" spans="1:15" ht="12.95" customHeight="1">
      <c r="A21" s="42"/>
      <c r="B21" s="6" t="s">
        <v>20</v>
      </c>
      <c r="C21" s="7">
        <f t="shared" si="6"/>
        <v>53125</v>
      </c>
      <c r="D21" s="8"/>
      <c r="E21" s="8"/>
      <c r="F21" s="8">
        <v>53125</v>
      </c>
      <c r="G21" s="8"/>
      <c r="H21" s="8"/>
      <c r="I21" s="8"/>
      <c r="J21" s="8"/>
      <c r="K21" s="8"/>
      <c r="L21" s="8"/>
      <c r="M21" s="8"/>
      <c r="N21" s="8"/>
      <c r="O21" s="8"/>
    </row>
    <row r="22" spans="1:15" ht="12.95" customHeight="1">
      <c r="A22" s="42"/>
      <c r="B22" s="6" t="s">
        <v>21</v>
      </c>
      <c r="C22" s="7">
        <f t="shared" si="6"/>
        <v>114975133.77563983</v>
      </c>
      <c r="D22" s="9">
        <f>SUM(D19:D21)</f>
        <v>9349100.5700000003</v>
      </c>
      <c r="E22" s="9">
        <f t="shared" ref="E22:O22" si="8">SUM(E19:E21)</f>
        <v>10336841.433476169</v>
      </c>
      <c r="F22" s="9">
        <f t="shared" si="8"/>
        <v>6568370.4800000004</v>
      </c>
      <c r="G22" s="9">
        <f t="shared" si="8"/>
        <v>9887024.2100000009</v>
      </c>
      <c r="H22" s="9">
        <f t="shared" si="8"/>
        <v>12092462.409793833</v>
      </c>
      <c r="I22" s="9">
        <f t="shared" si="8"/>
        <v>11207792.48</v>
      </c>
      <c r="J22" s="9">
        <f t="shared" si="8"/>
        <v>11400634.289999999</v>
      </c>
      <c r="K22" s="9">
        <f t="shared" si="8"/>
        <v>10706550.36555911</v>
      </c>
      <c r="L22" s="9">
        <f t="shared" si="8"/>
        <v>9503828.4468107056</v>
      </c>
      <c r="M22" s="9">
        <f t="shared" si="8"/>
        <v>10995349.09</v>
      </c>
      <c r="N22" s="9">
        <f t="shared" si="8"/>
        <v>6596926.8300000001</v>
      </c>
      <c r="O22" s="9">
        <f t="shared" si="8"/>
        <v>6330253.1699999999</v>
      </c>
    </row>
    <row r="23" spans="1:15" ht="12.95" customHeight="1">
      <c r="A23" s="46"/>
      <c r="B23" s="6" t="s">
        <v>22</v>
      </c>
      <c r="C23" s="7">
        <f t="shared" si="6"/>
        <v>68295229.46273005</v>
      </c>
      <c r="D23" s="7">
        <f t="shared" ref="D23:O23" si="9">D22*$F48</f>
        <v>5553365.7385799997</v>
      </c>
      <c r="E23" s="7">
        <f t="shared" si="9"/>
        <v>6140083.8114848435</v>
      </c>
      <c r="F23" s="7">
        <f t="shared" si="9"/>
        <v>3901612.0651199999</v>
      </c>
      <c r="G23" s="7">
        <f t="shared" si="9"/>
        <v>5872892.3807399999</v>
      </c>
      <c r="H23" s="7">
        <f t="shared" si="9"/>
        <v>7182922.6714175362</v>
      </c>
      <c r="I23" s="7">
        <f t="shared" si="9"/>
        <v>6657428.73312</v>
      </c>
      <c r="J23" s="7">
        <f t="shared" si="9"/>
        <v>6771976.7682599993</v>
      </c>
      <c r="K23" s="7">
        <f t="shared" si="9"/>
        <v>6359690.9171421109</v>
      </c>
      <c r="L23" s="7">
        <f t="shared" si="9"/>
        <v>5645274.0974055585</v>
      </c>
      <c r="M23" s="7">
        <f t="shared" si="9"/>
        <v>6531237.3594599999</v>
      </c>
      <c r="N23" s="7">
        <f t="shared" si="9"/>
        <v>3918574.5370199997</v>
      </c>
      <c r="O23" s="7">
        <f t="shared" si="9"/>
        <v>3760170.3829799998</v>
      </c>
    </row>
    <row r="24" spans="1:15" ht="12.95" customHeight="1">
      <c r="A24" s="41" t="s">
        <v>26</v>
      </c>
      <c r="B24" s="6" t="s">
        <v>18</v>
      </c>
      <c r="C24" s="7">
        <f t="shared" si="6"/>
        <v>77584102.159999996</v>
      </c>
      <c r="D24" s="8">
        <v>5805787.7699999996</v>
      </c>
      <c r="E24" s="8">
        <v>5970790.5999999996</v>
      </c>
      <c r="F24" s="8">
        <v>6027617.7199999997</v>
      </c>
      <c r="G24" s="8">
        <f>6306166.1+G1</f>
        <v>6711558.4899999993</v>
      </c>
      <c r="H24" s="8">
        <v>6681294.8399999999</v>
      </c>
      <c r="I24" s="8">
        <v>6765853.0800000001</v>
      </c>
      <c r="J24" s="8">
        <v>6297274.7999999998</v>
      </c>
      <c r="K24" s="8">
        <v>6765200.5200000005</v>
      </c>
      <c r="L24" s="8">
        <v>6842682.75</v>
      </c>
      <c r="M24" s="8">
        <v>6730216.7000000002</v>
      </c>
      <c r="N24" s="8">
        <v>6881840.9800000004</v>
      </c>
      <c r="O24" s="8">
        <v>6103983.9100000001</v>
      </c>
    </row>
    <row r="25" spans="1:15" ht="12.95" customHeight="1">
      <c r="A25" s="42"/>
      <c r="B25" s="6" t="s">
        <v>19</v>
      </c>
      <c r="C25" s="7">
        <f t="shared" si="6"/>
        <v>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2.95" customHeight="1">
      <c r="A26" s="42"/>
      <c r="B26" s="6" t="s">
        <v>20</v>
      </c>
      <c r="C26" s="7">
        <f t="shared" si="6"/>
        <v>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2.95" customHeight="1">
      <c r="A27" s="42"/>
      <c r="B27" s="6" t="s">
        <v>21</v>
      </c>
      <c r="C27" s="7">
        <f t="shared" si="6"/>
        <v>77584102.159999996</v>
      </c>
      <c r="D27" s="9">
        <f>SUM(D24:D26)</f>
        <v>5805787.7699999996</v>
      </c>
      <c r="E27" s="9">
        <f>SUM(E24:E26)</f>
        <v>5970790.5999999996</v>
      </c>
      <c r="F27" s="9">
        <f t="shared" ref="F27:O27" si="10">SUM(F24:F26)</f>
        <v>6027617.7199999997</v>
      </c>
      <c r="G27" s="9">
        <f t="shared" si="10"/>
        <v>6711558.4899999993</v>
      </c>
      <c r="H27" s="9">
        <f t="shared" si="10"/>
        <v>6681294.8399999999</v>
      </c>
      <c r="I27" s="9">
        <f t="shared" si="10"/>
        <v>6765853.0800000001</v>
      </c>
      <c r="J27" s="9">
        <f t="shared" si="10"/>
        <v>6297274.7999999998</v>
      </c>
      <c r="K27" s="9">
        <f t="shared" si="10"/>
        <v>6765200.5200000005</v>
      </c>
      <c r="L27" s="9">
        <f t="shared" si="10"/>
        <v>6842682.75</v>
      </c>
      <c r="M27" s="9">
        <f t="shared" si="10"/>
        <v>6730216.7000000002</v>
      </c>
      <c r="N27" s="9">
        <f t="shared" si="10"/>
        <v>6881840.9800000004</v>
      </c>
      <c r="O27" s="9">
        <f t="shared" si="10"/>
        <v>6103983.9100000001</v>
      </c>
    </row>
    <row r="28" spans="1:15" ht="12.95" customHeight="1">
      <c r="A28" s="46"/>
      <c r="B28" s="6" t="s">
        <v>22</v>
      </c>
      <c r="C28" s="7">
        <f t="shared" si="6"/>
        <v>77584102.159999996</v>
      </c>
      <c r="D28" s="7">
        <f t="shared" ref="D28:O28" si="11">D27*$F49</f>
        <v>5805787.7699999996</v>
      </c>
      <c r="E28" s="7">
        <f t="shared" si="11"/>
        <v>5970790.5999999996</v>
      </c>
      <c r="F28" s="7">
        <f t="shared" si="11"/>
        <v>6027617.7199999997</v>
      </c>
      <c r="G28" s="7">
        <f t="shared" si="11"/>
        <v>6711558.4899999993</v>
      </c>
      <c r="H28" s="7">
        <f t="shared" si="11"/>
        <v>6681294.8399999999</v>
      </c>
      <c r="I28" s="7">
        <f t="shared" si="11"/>
        <v>6765853.0800000001</v>
      </c>
      <c r="J28" s="7">
        <f t="shared" si="11"/>
        <v>6297274.7999999998</v>
      </c>
      <c r="K28" s="7">
        <f t="shared" si="11"/>
        <v>6765200.5200000005</v>
      </c>
      <c r="L28" s="7">
        <f t="shared" si="11"/>
        <v>6842682.75</v>
      </c>
      <c r="M28" s="7">
        <f t="shared" si="11"/>
        <v>6730216.7000000002</v>
      </c>
      <c r="N28" s="7">
        <f t="shared" si="11"/>
        <v>6881840.9800000004</v>
      </c>
      <c r="O28" s="7">
        <f t="shared" si="11"/>
        <v>6103983.9100000001</v>
      </c>
    </row>
    <row r="29" spans="1:15" ht="12.95" customHeight="1">
      <c r="A29" s="41" t="s">
        <v>27</v>
      </c>
      <c r="B29" s="6" t="s">
        <v>18</v>
      </c>
      <c r="C29" s="7">
        <f t="shared" si="6"/>
        <v>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2.95" customHeight="1">
      <c r="A30" s="42"/>
      <c r="B30" s="6" t="s">
        <v>19</v>
      </c>
      <c r="C30" s="7">
        <f t="shared" si="6"/>
        <v>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2.95" customHeight="1">
      <c r="A31" s="42"/>
      <c r="B31" s="6" t="s">
        <v>20</v>
      </c>
      <c r="C31" s="7">
        <f t="shared" si="6"/>
        <v>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2.95" customHeight="1">
      <c r="A32" s="42"/>
      <c r="B32" s="6" t="s">
        <v>21</v>
      </c>
      <c r="C32" s="7">
        <f t="shared" si="6"/>
        <v>0</v>
      </c>
      <c r="D32" s="9">
        <f>SUM(D29:D31)</f>
        <v>0</v>
      </c>
      <c r="E32" s="9">
        <f t="shared" ref="E32:O32" si="12">SUM(E29:E31)</f>
        <v>0</v>
      </c>
      <c r="F32" s="9">
        <f t="shared" si="12"/>
        <v>0</v>
      </c>
      <c r="G32" s="9">
        <f t="shared" si="12"/>
        <v>0</v>
      </c>
      <c r="H32" s="9">
        <f t="shared" si="12"/>
        <v>0</v>
      </c>
      <c r="I32" s="9">
        <f t="shared" si="12"/>
        <v>0</v>
      </c>
      <c r="J32" s="9">
        <f t="shared" si="12"/>
        <v>0</v>
      </c>
      <c r="K32" s="9">
        <f t="shared" si="12"/>
        <v>0</v>
      </c>
      <c r="L32" s="9">
        <f t="shared" si="12"/>
        <v>0</v>
      </c>
      <c r="M32" s="9">
        <f t="shared" si="12"/>
        <v>0</v>
      </c>
      <c r="N32" s="9">
        <f t="shared" si="12"/>
        <v>0</v>
      </c>
      <c r="O32" s="9">
        <f t="shared" si="12"/>
        <v>0</v>
      </c>
    </row>
    <row r="33" spans="1:15" ht="12.95" customHeight="1" thickBot="1">
      <c r="A33" s="43"/>
      <c r="B33" s="6" t="s">
        <v>22</v>
      </c>
      <c r="C33" s="7">
        <f t="shared" si="6"/>
        <v>0</v>
      </c>
      <c r="D33" s="9">
        <f t="shared" ref="D33:O33" si="13">D32*$F50</f>
        <v>0</v>
      </c>
      <c r="E33" s="9">
        <f t="shared" si="13"/>
        <v>0</v>
      </c>
      <c r="F33" s="9">
        <f t="shared" si="13"/>
        <v>0</v>
      </c>
      <c r="G33" s="9">
        <f t="shared" si="13"/>
        <v>0</v>
      </c>
      <c r="H33" s="9">
        <f t="shared" si="13"/>
        <v>0</v>
      </c>
      <c r="I33" s="9">
        <f t="shared" si="13"/>
        <v>0</v>
      </c>
      <c r="J33" s="9">
        <f t="shared" si="13"/>
        <v>0</v>
      </c>
      <c r="K33" s="9">
        <f t="shared" si="13"/>
        <v>0</v>
      </c>
      <c r="L33" s="9">
        <f t="shared" si="13"/>
        <v>0</v>
      </c>
      <c r="M33" s="9">
        <f t="shared" si="13"/>
        <v>0</v>
      </c>
      <c r="N33" s="9">
        <f t="shared" si="13"/>
        <v>0</v>
      </c>
      <c r="O33" s="9">
        <f t="shared" si="13"/>
        <v>0</v>
      </c>
    </row>
    <row r="34" spans="1:15" s="3" customFormat="1" ht="12.95" customHeight="1" thickBot="1">
      <c r="A34" s="44" t="s">
        <v>28</v>
      </c>
      <c r="B34" s="45"/>
      <c r="C34" s="10">
        <f t="shared" si="6"/>
        <v>145879331.62273008</v>
      </c>
      <c r="D34" s="10">
        <f t="shared" ref="D34:N34" si="14">D23+D28+D33</f>
        <v>11359153.508579999</v>
      </c>
      <c r="E34" s="10">
        <f t="shared" si="14"/>
        <v>12110874.411484843</v>
      </c>
      <c r="F34" s="10">
        <f t="shared" si="14"/>
        <v>9929229.7851199992</v>
      </c>
      <c r="G34" s="10">
        <f t="shared" si="14"/>
        <v>12584450.87074</v>
      </c>
      <c r="H34" s="10">
        <f t="shared" si="14"/>
        <v>13864217.511417536</v>
      </c>
      <c r="I34" s="10">
        <f t="shared" si="14"/>
        <v>13423281.81312</v>
      </c>
      <c r="J34" s="10">
        <f t="shared" si="14"/>
        <v>13069251.568259999</v>
      </c>
      <c r="K34" s="10">
        <f t="shared" si="14"/>
        <v>13124891.437142111</v>
      </c>
      <c r="L34" s="10">
        <f t="shared" si="14"/>
        <v>12487956.847405558</v>
      </c>
      <c r="M34" s="10">
        <f t="shared" si="14"/>
        <v>13261454.059459999</v>
      </c>
      <c r="N34" s="10">
        <f t="shared" si="14"/>
        <v>10800415.51702</v>
      </c>
      <c r="O34" s="11">
        <f>O23+O28</f>
        <v>9864154.2929800004</v>
      </c>
    </row>
    <row r="35" spans="1:15" ht="12.95" customHeight="1">
      <c r="F35" s="12">
        <f>+F22-F23</f>
        <v>2666758.4148800005</v>
      </c>
      <c r="G35" s="4"/>
    </row>
    <row r="36" spans="1:15" ht="12.95" customHeight="1">
      <c r="A36" s="41" t="s">
        <v>29</v>
      </c>
      <c r="B36" s="6" t="s">
        <v>18</v>
      </c>
      <c r="C36" s="7">
        <f t="shared" ref="C36:C41" si="15">SUM(D36:O36)</f>
        <v>25501125</v>
      </c>
      <c r="D36" s="8">
        <v>2046915</v>
      </c>
      <c r="E36" s="8">
        <v>2046915</v>
      </c>
      <c r="F36" s="8">
        <v>2046915</v>
      </c>
      <c r="G36" s="8">
        <v>2046915</v>
      </c>
      <c r="H36" s="8">
        <v>2046915</v>
      </c>
      <c r="I36" s="8">
        <v>2046915</v>
      </c>
      <c r="J36" s="8">
        <v>2179645</v>
      </c>
      <c r="K36" s="8">
        <v>2179645</v>
      </c>
      <c r="L36" s="8">
        <v>2179645</v>
      </c>
      <c r="M36" s="8">
        <v>2226900</v>
      </c>
      <c r="N36" s="8">
        <v>2226900</v>
      </c>
      <c r="O36" s="8">
        <v>2226900</v>
      </c>
    </row>
    <row r="37" spans="1:15" ht="12.95" customHeight="1">
      <c r="A37" s="42"/>
      <c r="B37" s="6" t="s">
        <v>19</v>
      </c>
      <c r="C37" s="7">
        <f t="shared" si="15"/>
        <v>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2.95" customHeight="1">
      <c r="A38" s="42"/>
      <c r="B38" s="6" t="s">
        <v>20</v>
      </c>
      <c r="C38" s="7">
        <f t="shared" si="15"/>
        <v>150955</v>
      </c>
      <c r="D38" s="8"/>
      <c r="E38" s="8"/>
      <c r="F38" s="8">
        <v>75530</v>
      </c>
      <c r="G38" s="8"/>
      <c r="H38" s="8"/>
      <c r="I38" s="8"/>
      <c r="J38" s="8">
        <v>75425</v>
      </c>
      <c r="K38" s="8"/>
      <c r="L38" s="8"/>
      <c r="M38" s="8"/>
      <c r="N38" s="8"/>
      <c r="O38" s="8"/>
    </row>
    <row r="39" spans="1:15" ht="12.95" customHeight="1">
      <c r="A39" s="42"/>
      <c r="B39" s="6" t="s">
        <v>21</v>
      </c>
      <c r="C39" s="7">
        <f t="shared" si="15"/>
        <v>25652080</v>
      </c>
      <c r="D39" s="9">
        <f>SUM(D36:D38)</f>
        <v>2046915</v>
      </c>
      <c r="E39" s="9">
        <f t="shared" ref="E39:O39" si="16">SUM(E36:E38)</f>
        <v>2046915</v>
      </c>
      <c r="F39" s="9">
        <f t="shared" si="16"/>
        <v>2122445</v>
      </c>
      <c r="G39" s="9">
        <f t="shared" si="16"/>
        <v>2046915</v>
      </c>
      <c r="H39" s="9">
        <f t="shared" si="16"/>
        <v>2046915</v>
      </c>
      <c r="I39" s="9">
        <f t="shared" si="16"/>
        <v>2046915</v>
      </c>
      <c r="J39" s="9">
        <f t="shared" si="16"/>
        <v>2255070</v>
      </c>
      <c r="K39" s="9">
        <f t="shared" si="16"/>
        <v>2179645</v>
      </c>
      <c r="L39" s="9">
        <f t="shared" si="16"/>
        <v>2179645</v>
      </c>
      <c r="M39" s="9">
        <f t="shared" si="16"/>
        <v>2226900</v>
      </c>
      <c r="N39" s="9">
        <f t="shared" si="16"/>
        <v>2226900</v>
      </c>
      <c r="O39" s="9">
        <f t="shared" si="16"/>
        <v>2226900</v>
      </c>
    </row>
    <row r="40" spans="1:15" ht="12.95" customHeight="1" thickBot="1">
      <c r="A40" s="43"/>
      <c r="B40" s="6" t="s">
        <v>22</v>
      </c>
      <c r="C40" s="7">
        <f t="shared" si="15"/>
        <v>25652080</v>
      </c>
      <c r="D40" s="9">
        <f t="shared" ref="D40:O40" si="17">D39*$F51</f>
        <v>2046915</v>
      </c>
      <c r="E40" s="9">
        <f t="shared" si="17"/>
        <v>2046915</v>
      </c>
      <c r="F40" s="9">
        <f t="shared" si="17"/>
        <v>2122445</v>
      </c>
      <c r="G40" s="9">
        <f t="shared" si="17"/>
        <v>2046915</v>
      </c>
      <c r="H40" s="9">
        <f t="shared" si="17"/>
        <v>2046915</v>
      </c>
      <c r="I40" s="9">
        <f t="shared" si="17"/>
        <v>2046915</v>
      </c>
      <c r="J40" s="9">
        <f t="shared" si="17"/>
        <v>2255070</v>
      </c>
      <c r="K40" s="9">
        <f t="shared" si="17"/>
        <v>2179645</v>
      </c>
      <c r="L40" s="9">
        <f t="shared" si="17"/>
        <v>2179645</v>
      </c>
      <c r="M40" s="9">
        <f t="shared" si="17"/>
        <v>2226900</v>
      </c>
      <c r="N40" s="9">
        <f t="shared" si="17"/>
        <v>2226900</v>
      </c>
      <c r="O40" s="9">
        <f t="shared" si="17"/>
        <v>2226900</v>
      </c>
    </row>
    <row r="41" spans="1:15" s="3" customFormat="1" ht="12.95" customHeight="1" thickBot="1">
      <c r="A41" s="44" t="s">
        <v>30</v>
      </c>
      <c r="B41" s="45"/>
      <c r="C41" s="10">
        <f t="shared" si="15"/>
        <v>25652080</v>
      </c>
      <c r="D41" s="10">
        <f>D40</f>
        <v>2046915</v>
      </c>
      <c r="E41" s="10">
        <f t="shared" ref="E41:O41" si="18">E40</f>
        <v>2046915</v>
      </c>
      <c r="F41" s="10">
        <f t="shared" si="18"/>
        <v>2122445</v>
      </c>
      <c r="G41" s="10">
        <f t="shared" si="18"/>
        <v>2046915</v>
      </c>
      <c r="H41" s="10">
        <f t="shared" si="18"/>
        <v>2046915</v>
      </c>
      <c r="I41" s="10">
        <f t="shared" si="18"/>
        <v>2046915</v>
      </c>
      <c r="J41" s="10">
        <f t="shared" si="18"/>
        <v>2255070</v>
      </c>
      <c r="K41" s="10">
        <f t="shared" si="18"/>
        <v>2179645</v>
      </c>
      <c r="L41" s="10">
        <f t="shared" si="18"/>
        <v>2179645</v>
      </c>
      <c r="M41" s="10">
        <f t="shared" si="18"/>
        <v>2226900</v>
      </c>
      <c r="N41" s="10">
        <f t="shared" si="18"/>
        <v>2226900</v>
      </c>
      <c r="O41" s="10">
        <f t="shared" si="18"/>
        <v>2226900</v>
      </c>
    </row>
    <row r="42" spans="1:15" ht="12.95" customHeight="1" thickBot="1"/>
    <row r="43" spans="1:15" s="3" customFormat="1" ht="12.95" customHeight="1" thickBot="1">
      <c r="A43" s="44" t="s">
        <v>31</v>
      </c>
      <c r="B43" s="45"/>
      <c r="C43" s="10">
        <f>SUM(D43:O43)</f>
        <v>1040343500.7377303</v>
      </c>
      <c r="D43" s="10">
        <f t="shared" ref="D43:O43" si="19">D17+D34+D41</f>
        <v>87057103.128580004</v>
      </c>
      <c r="E43" s="10">
        <f t="shared" si="19"/>
        <v>88684817.112873167</v>
      </c>
      <c r="F43" s="10">
        <f t="shared" si="19"/>
        <v>85591104.995119989</v>
      </c>
      <c r="G43" s="10">
        <f t="shared" si="19"/>
        <v>88194497.378739998</v>
      </c>
      <c r="H43" s="10">
        <f t="shared" si="19"/>
        <v>94352281.281417534</v>
      </c>
      <c r="I43" s="10">
        <f t="shared" si="19"/>
        <v>93166546.953119993</v>
      </c>
      <c r="J43" s="10">
        <f t="shared" si="19"/>
        <v>93140677.088259995</v>
      </c>
      <c r="K43" s="10">
        <f t="shared" si="19"/>
        <v>90532754.727142125</v>
      </c>
      <c r="L43" s="10">
        <f t="shared" si="19"/>
        <v>87555644.997405544</v>
      </c>
      <c r="M43" s="10">
        <f t="shared" si="19"/>
        <v>81630437.673460007</v>
      </c>
      <c r="N43" s="10">
        <f t="shared" si="19"/>
        <v>77037764.107020006</v>
      </c>
      <c r="O43" s="11">
        <f t="shared" si="19"/>
        <v>73399871.294591963</v>
      </c>
    </row>
    <row r="45" spans="1:15" ht="12.95" customHeight="1">
      <c r="A45" s="47" t="s">
        <v>32</v>
      </c>
      <c r="B45" s="47"/>
      <c r="C45" s="13" t="s">
        <v>2</v>
      </c>
      <c r="E45" s="37" t="s">
        <v>33</v>
      </c>
      <c r="F45" s="37"/>
      <c r="H45" s="14" t="s">
        <v>34</v>
      </c>
      <c r="I45" s="15"/>
      <c r="J45" s="15"/>
      <c r="K45" s="15"/>
      <c r="L45" s="15"/>
      <c r="M45" s="15"/>
      <c r="N45" s="15"/>
      <c r="O45" s="16"/>
    </row>
    <row r="46" spans="1:15" ht="12.95" customHeight="1">
      <c r="A46" s="49" t="s">
        <v>18</v>
      </c>
      <c r="B46" s="50"/>
      <c r="C46" s="7">
        <f>C7+C12+C19+C24+C29+C36</f>
        <v>1035459825.8200001</v>
      </c>
      <c r="E46" s="17" t="s">
        <v>35</v>
      </c>
      <c r="F46" s="18">
        <v>1</v>
      </c>
      <c r="H46" s="51" t="s">
        <v>36</v>
      </c>
      <c r="I46" s="52"/>
      <c r="J46" s="52"/>
      <c r="K46" s="52"/>
      <c r="L46" s="52"/>
      <c r="M46" s="52"/>
      <c r="N46" s="52"/>
      <c r="O46" s="53"/>
    </row>
    <row r="47" spans="1:15" ht="12.95" customHeight="1">
      <c r="A47" s="49" t="s">
        <v>19</v>
      </c>
      <c r="B47" s="50"/>
      <c r="C47" s="7">
        <f>C8+C13+C20+C25+C30+C37</f>
        <v>44493441.730640106</v>
      </c>
      <c r="E47" s="17" t="s">
        <v>23</v>
      </c>
      <c r="F47" s="18">
        <v>1</v>
      </c>
      <c r="G47" s="19"/>
      <c r="H47" s="51"/>
      <c r="I47" s="52"/>
      <c r="J47" s="52"/>
      <c r="K47" s="52"/>
      <c r="L47" s="52"/>
      <c r="M47" s="52"/>
      <c r="N47" s="52"/>
      <c r="O47" s="53"/>
    </row>
    <row r="48" spans="1:15" ht="12.95" customHeight="1">
      <c r="A48" s="49" t="s">
        <v>20</v>
      </c>
      <c r="B48" s="50"/>
      <c r="C48" s="7">
        <f>C9+C14+C21+C26+C31+C38</f>
        <v>7070137.5</v>
      </c>
      <c r="E48" s="17" t="s">
        <v>37</v>
      </c>
      <c r="F48" s="20">
        <v>0.59399999999999997</v>
      </c>
      <c r="G48" s="19"/>
      <c r="H48" s="21"/>
      <c r="I48" s="22"/>
      <c r="J48" s="22"/>
      <c r="K48" s="22"/>
      <c r="L48" s="22"/>
      <c r="M48" s="22"/>
      <c r="N48" s="22"/>
      <c r="O48" s="23"/>
    </row>
    <row r="49" spans="1:15" ht="12.95" customHeight="1">
      <c r="A49" s="49" t="s">
        <v>21</v>
      </c>
      <c r="B49" s="50"/>
      <c r="C49" s="7">
        <f>C10+C15+C22+C27+C32+C39</f>
        <v>1087023405.0506401</v>
      </c>
      <c r="E49" s="17" t="s">
        <v>38</v>
      </c>
      <c r="F49" s="18">
        <v>1</v>
      </c>
      <c r="G49" s="19"/>
      <c r="H49" s="24"/>
      <c r="I49" s="25"/>
      <c r="J49" s="25"/>
      <c r="K49" s="25"/>
      <c r="L49" s="25"/>
      <c r="M49" s="25"/>
      <c r="N49" s="25"/>
      <c r="O49" s="26"/>
    </row>
    <row r="50" spans="1:15" ht="12.95" customHeight="1">
      <c r="A50" s="49" t="s">
        <v>22</v>
      </c>
      <c r="B50" s="50"/>
      <c r="C50" s="7">
        <f>C11+C16+C23+C28+C33+C40</f>
        <v>1040343500.7377304</v>
      </c>
      <c r="E50" s="17" t="s">
        <v>39</v>
      </c>
      <c r="F50" s="20">
        <v>0.51600000000000001</v>
      </c>
      <c r="G50" s="19"/>
      <c r="H50" s="54" t="s">
        <v>40</v>
      </c>
      <c r="I50" s="55"/>
      <c r="J50" s="55"/>
      <c r="K50" s="55"/>
      <c r="L50" s="55"/>
      <c r="M50" s="55"/>
      <c r="N50" s="55"/>
      <c r="O50" s="56"/>
    </row>
    <row r="51" spans="1:15" ht="12.95" customHeight="1">
      <c r="A51" s="49" t="s">
        <v>41</v>
      </c>
      <c r="B51" s="50"/>
      <c r="C51" s="27">
        <v>0</v>
      </c>
      <c r="E51" s="17" t="s">
        <v>29</v>
      </c>
      <c r="F51" s="18">
        <v>1</v>
      </c>
      <c r="G51" s="19"/>
      <c r="H51" s="54"/>
      <c r="I51" s="55"/>
      <c r="J51" s="55"/>
      <c r="K51" s="55"/>
      <c r="L51" s="55"/>
      <c r="M51" s="55"/>
      <c r="N51" s="55"/>
      <c r="O51" s="56"/>
    </row>
    <row r="52" spans="1:15" ht="12.95" customHeight="1">
      <c r="A52" s="47" t="s">
        <v>42</v>
      </c>
      <c r="B52" s="47"/>
      <c r="C52" s="7">
        <f>C51+C50</f>
        <v>1040343500.7377304</v>
      </c>
      <c r="G52" s="19"/>
      <c r="H52" s="54"/>
      <c r="I52" s="55"/>
      <c r="J52" s="55"/>
      <c r="K52" s="55"/>
      <c r="L52" s="55"/>
      <c r="M52" s="55"/>
      <c r="N52" s="55"/>
      <c r="O52" s="56"/>
    </row>
    <row r="53" spans="1:15" ht="12.95" customHeight="1">
      <c r="A53" s="48"/>
      <c r="B53" s="48"/>
      <c r="C53" s="48"/>
      <c r="G53" s="19"/>
      <c r="H53" s="54"/>
      <c r="I53" s="55"/>
      <c r="J53" s="55"/>
      <c r="K53" s="55"/>
      <c r="L53" s="55"/>
      <c r="M53" s="55"/>
      <c r="N53" s="55"/>
      <c r="O53" s="56"/>
    </row>
    <row r="54" spans="1:15" ht="12.95" customHeight="1">
      <c r="A54" s="48"/>
      <c r="B54" s="48"/>
      <c r="C54" s="48"/>
      <c r="H54" s="54"/>
      <c r="I54" s="55"/>
      <c r="J54" s="55"/>
      <c r="K54" s="55"/>
      <c r="L54" s="55"/>
      <c r="M54" s="55"/>
      <c r="N54" s="55"/>
      <c r="O54" s="56"/>
    </row>
    <row r="55" spans="1:15" ht="12.95" customHeight="1">
      <c r="H55" s="54"/>
      <c r="I55" s="55"/>
      <c r="J55" s="55"/>
      <c r="K55" s="55"/>
      <c r="L55" s="55"/>
      <c r="M55" s="55"/>
      <c r="N55" s="55"/>
      <c r="O55" s="56"/>
    </row>
    <row r="56" spans="1:15" ht="12.95" customHeight="1">
      <c r="H56" s="28"/>
      <c r="I56" s="29"/>
      <c r="J56" s="29"/>
      <c r="K56" s="29"/>
      <c r="L56" s="29"/>
      <c r="M56" s="29"/>
      <c r="N56" s="29"/>
      <c r="O56" s="30"/>
    </row>
    <row r="57" spans="1:15" ht="12.95" customHeight="1">
      <c r="H57" s="28"/>
      <c r="I57" s="29"/>
      <c r="J57" s="29"/>
      <c r="K57" s="29"/>
      <c r="L57" s="29"/>
      <c r="M57" s="29"/>
      <c r="N57" s="29"/>
      <c r="O57" s="30"/>
    </row>
    <row r="58" spans="1:15" ht="12.95" customHeight="1">
      <c r="H58" s="31"/>
      <c r="I58" s="32"/>
      <c r="J58" s="32"/>
      <c r="K58" s="32"/>
      <c r="L58" s="32"/>
      <c r="M58" s="32"/>
      <c r="N58" s="32"/>
      <c r="O58" s="33"/>
    </row>
    <row r="59" spans="1:15" ht="12.95" customHeight="1">
      <c r="O59" s="34" t="s">
        <v>43</v>
      </c>
    </row>
  </sheetData>
  <mergeCells count="23">
    <mergeCell ref="A54:C54"/>
    <mergeCell ref="A46:B46"/>
    <mergeCell ref="H46:O47"/>
    <mergeCell ref="A47:B47"/>
    <mergeCell ref="A48:B48"/>
    <mergeCell ref="A49:B49"/>
    <mergeCell ref="A50:B50"/>
    <mergeCell ref="H50:O55"/>
    <mergeCell ref="A51:B51"/>
    <mergeCell ref="A52:B52"/>
    <mergeCell ref="A53:C53"/>
    <mergeCell ref="E45:F45"/>
    <mergeCell ref="A7:A11"/>
    <mergeCell ref="A12:A16"/>
    <mergeCell ref="A17:B17"/>
    <mergeCell ref="A19:A23"/>
    <mergeCell ref="A24:A28"/>
    <mergeCell ref="A29:A33"/>
    <mergeCell ref="A34:B34"/>
    <mergeCell ref="A36:A40"/>
    <mergeCell ref="A41:B41"/>
    <mergeCell ref="A43:B43"/>
    <mergeCell ref="A45:B45"/>
  </mergeCells>
  <printOptions horizontalCentered="1" verticalCentered="1"/>
  <pageMargins left="0.15748031496062992" right="0" top="0" bottom="0" header="0" footer="0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2014</Ano>
    <CDE xmlns="02fb9184-f59e-4684-aad0-03bf93b17f1c">Valores Reembolsados por Mês de Referência - Carvão Mineral</CDE>
    <TipoCDE xmlns="02fb9184-f59e-4684-aad0-03bf93b17f1c">5</TipoCDE>
  </documentManagement>
</p:properties>
</file>

<file path=customXml/itemProps1.xml><?xml version="1.0" encoding="utf-8"?>
<ds:datastoreItem xmlns:ds="http://schemas.openxmlformats.org/officeDocument/2006/customXml" ds:itemID="{25B08B79-64F7-41B3-8B4F-1BF616A0750C}"/>
</file>

<file path=customXml/itemProps2.xml><?xml version="1.0" encoding="utf-8"?>
<ds:datastoreItem xmlns:ds="http://schemas.openxmlformats.org/officeDocument/2006/customXml" ds:itemID="{3F34D055-9307-4093-9B7D-3E547AA6AB2B}"/>
</file>

<file path=customXml/itemProps3.xml><?xml version="1.0" encoding="utf-8"?>
<ds:datastoreItem xmlns:ds="http://schemas.openxmlformats.org/officeDocument/2006/customXml" ds:itemID="{96988FF0-ACB6-4008-803D-03BA9B7AE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$</vt:lpstr>
    </vt:vector>
  </TitlesOfParts>
  <Company>Eletrobras - Centrais Elétricas Brasileiras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Valores Reembolsados por Mês de Referência - 2014</dc:title>
  <cp:lastPrinted>2015-03-18T14:52:20Z</cp:lastPrinted>
  <dcterms:created xsi:type="dcterms:W3CDTF">2015-02-04T13:23:49Z</dcterms:created>
  <dcterms:modified xsi:type="dcterms:W3CDTF">2015-09-17T21:32:53Z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