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Users\Diego Silva\Desktop\01 - LICITAÇÕES\03 - VERDE FLORA\03 - PROPOSTAS VF\OUTUBRO\"/>
    </mc:Choice>
  </mc:AlternateContent>
  <xr:revisionPtr revIDLastSave="0" documentId="8_{20D707D2-FA71-4E07-9764-DE11B8131A4A}" xr6:coauthVersionLast="45" xr6:coauthVersionMax="45" xr10:uidLastSave="{00000000-0000-0000-0000-000000000000}"/>
  <bookViews>
    <workbookView xWindow="-120" yWindow="-120" windowWidth="24240" windowHeight="13140" tabRatio="774" xr2:uid="{85990FE4-167C-49E4-B1E1-6D328B200BB4}"/>
  </bookViews>
  <sheets>
    <sheet name="Proposta" sheetId="1" r:id="rId1"/>
    <sheet name="Resumo" sheetId="2" r:id="rId2"/>
    <sheet name="Encarregado 1" sheetId="10" r:id="rId3"/>
    <sheet name="Jardineiro 1" sheetId="11" r:id="rId4"/>
    <sheet name="Auxiliar 1" sheetId="12" r:id="rId5"/>
    <sheet name="Piscineiro 1" sheetId="15" r:id="rId6"/>
  </sheets>
  <externalReferences>
    <externalReference r:id="rId7"/>
    <externalReference r:id="rId8"/>
  </externalReferences>
  <definedNames>
    <definedName name="_xlnm.Print_Area" localSheetId="0">Proposta!$A$1:$G$60</definedName>
  </definedNames>
  <calcPr calcId="18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2" i="15" l="1"/>
  <c r="D122" i="12"/>
  <c r="D122" i="11"/>
  <c r="C140" i="15"/>
  <c r="D149" i="15"/>
  <c r="D107" i="15"/>
  <c r="D112" i="15"/>
  <c r="D66" i="15"/>
  <c r="D65" i="15"/>
  <c r="D69" i="15"/>
  <c r="D78" i="15"/>
  <c r="C61" i="15"/>
  <c r="D41" i="15"/>
  <c r="D41" i="12"/>
  <c r="D145" i="12"/>
  <c r="C140" i="12"/>
  <c r="D149" i="12"/>
  <c r="D107" i="12"/>
  <c r="D112" i="12"/>
  <c r="D66" i="12"/>
  <c r="D65" i="12"/>
  <c r="D69" i="12"/>
  <c r="D78" i="12"/>
  <c r="C61" i="12"/>
  <c r="D98" i="12"/>
  <c r="C140" i="11"/>
  <c r="D149" i="11"/>
  <c r="D107" i="11"/>
  <c r="D112" i="11"/>
  <c r="D65" i="11"/>
  <c r="D66" i="11"/>
  <c r="D69" i="11"/>
  <c r="D78" i="11"/>
  <c r="C61" i="11"/>
  <c r="D41" i="11"/>
  <c r="D41" i="10"/>
  <c r="D47" i="10"/>
  <c r="C61" i="10"/>
  <c r="D65" i="10"/>
  <c r="D66" i="10"/>
  <c r="D69" i="10"/>
  <c r="D78" i="10"/>
  <c r="D98" i="10"/>
  <c r="D99" i="10"/>
  <c r="D107" i="10"/>
  <c r="D112" i="10"/>
  <c r="D122" i="10"/>
  <c r="D149" i="10"/>
  <c r="C140" i="10"/>
  <c r="D145" i="10"/>
  <c r="D48" i="15"/>
  <c r="D98" i="15"/>
  <c r="D99" i="15"/>
  <c r="D87" i="15"/>
  <c r="D88" i="15"/>
  <c r="D96" i="15"/>
  <c r="D100" i="15"/>
  <c r="D47" i="15"/>
  <c r="D84" i="15"/>
  <c r="D97" i="15"/>
  <c r="D145" i="15"/>
  <c r="D99" i="12"/>
  <c r="D100" i="12"/>
  <c r="D47" i="12"/>
  <c r="D84" i="12"/>
  <c r="D97" i="12"/>
  <c r="D87" i="12"/>
  <c r="D88" i="12"/>
  <c r="D96" i="12"/>
  <c r="D48" i="12"/>
  <c r="D87" i="11"/>
  <c r="D88" i="11"/>
  <c r="D47" i="11"/>
  <c r="D84" i="11"/>
  <c r="D97" i="11"/>
  <c r="D96" i="11"/>
  <c r="D100" i="11"/>
  <c r="D48" i="11"/>
  <c r="D98" i="11"/>
  <c r="D99" i="11"/>
  <c r="D145" i="11"/>
  <c r="D97" i="10"/>
  <c r="D84" i="10"/>
  <c r="D48" i="10"/>
  <c r="D49" i="10"/>
  <c r="D100" i="10"/>
  <c r="D96" i="10"/>
  <c r="D87" i="10"/>
  <c r="D88" i="10"/>
  <c r="D49" i="15"/>
  <c r="D53" i="15"/>
  <c r="D86" i="15"/>
  <c r="D85" i="15"/>
  <c r="D57" i="15"/>
  <c r="D58" i="15"/>
  <c r="D59" i="15"/>
  <c r="D76" i="15"/>
  <c r="D60" i="15"/>
  <c r="D56" i="15"/>
  <c r="D89" i="15"/>
  <c r="D54" i="15"/>
  <c r="D102" i="15"/>
  <c r="D111" i="15"/>
  <c r="D113" i="15"/>
  <c r="D148" i="15"/>
  <c r="D49" i="12"/>
  <c r="D55" i="12"/>
  <c r="D56" i="12"/>
  <c r="D53" i="12"/>
  <c r="D85" i="12"/>
  <c r="D86" i="12"/>
  <c r="D89" i="12"/>
  <c r="D90" i="12"/>
  <c r="D147" i="12"/>
  <c r="D59" i="12"/>
  <c r="D102" i="12"/>
  <c r="D111" i="12"/>
  <c r="D113" i="12"/>
  <c r="D148" i="12"/>
  <c r="D49" i="11"/>
  <c r="D102" i="11"/>
  <c r="D111" i="11"/>
  <c r="D113" i="11"/>
  <c r="D148" i="11"/>
  <c r="D86" i="11"/>
  <c r="D85" i="11"/>
  <c r="D53" i="10"/>
  <c r="D57" i="10"/>
  <c r="D56" i="10"/>
  <c r="D89" i="10"/>
  <c r="D76" i="10"/>
  <c r="D60" i="10"/>
  <c r="D59" i="10"/>
  <c r="D54" i="10"/>
  <c r="D58" i="10"/>
  <c r="D55" i="10"/>
  <c r="D102" i="10"/>
  <c r="D111" i="10"/>
  <c r="D113" i="10"/>
  <c r="D148" i="10"/>
  <c r="D86" i="10"/>
  <c r="D85" i="10"/>
  <c r="D90" i="10"/>
  <c r="D147" i="10"/>
  <c r="D55" i="15"/>
  <c r="D61" i="15"/>
  <c r="D77" i="15"/>
  <c r="D79" i="15"/>
  <c r="D146" i="15"/>
  <c r="D90" i="15"/>
  <c r="D147" i="15"/>
  <c r="D57" i="12"/>
  <c r="D54" i="12"/>
  <c r="D58" i="12"/>
  <c r="D60" i="12"/>
  <c r="D61" i="12"/>
  <c r="D77" i="12"/>
  <c r="D76" i="12"/>
  <c r="D79" i="12"/>
  <c r="D146" i="12"/>
  <c r="D150" i="12"/>
  <c r="D76" i="11"/>
  <c r="D57" i="11"/>
  <c r="D58" i="11"/>
  <c r="D53" i="11"/>
  <c r="D59" i="11"/>
  <c r="D89" i="11"/>
  <c r="D90" i="11"/>
  <c r="D147" i="11"/>
  <c r="D56" i="11"/>
  <c r="D54" i="11"/>
  <c r="D60" i="11"/>
  <c r="D55" i="11"/>
  <c r="D61" i="10"/>
  <c r="D77" i="10"/>
  <c r="D79" i="10"/>
  <c r="D146" i="10"/>
  <c r="D150" i="10"/>
  <c r="D150" i="15"/>
  <c r="D128" i="15"/>
  <c r="D128" i="12"/>
  <c r="D129" i="12"/>
  <c r="D152" i="12"/>
  <c r="D6" i="2"/>
  <c r="D61" i="11"/>
  <c r="D77" i="11"/>
  <c r="D79" i="11"/>
  <c r="D146" i="11"/>
  <c r="D150" i="11"/>
  <c r="D128" i="10"/>
  <c r="D129" i="10"/>
  <c r="D152" i="10"/>
  <c r="D4" i="2"/>
  <c r="D23" i="1"/>
  <c r="D22" i="1"/>
  <c r="D21" i="1"/>
  <c r="D20" i="1"/>
  <c r="D129" i="15"/>
  <c r="D136" i="12"/>
  <c r="D139" i="12"/>
  <c r="D133" i="12"/>
  <c r="D138" i="12"/>
  <c r="D135" i="12"/>
  <c r="D132" i="12"/>
  <c r="D128" i="11"/>
  <c r="D129" i="11"/>
  <c r="D152" i="11"/>
  <c r="D5" i="2"/>
  <c r="D132" i="10"/>
  <c r="D138" i="10"/>
  <c r="D133" i="10"/>
  <c r="D139" i="10"/>
  <c r="D135" i="10"/>
  <c r="D136" i="10"/>
  <c r="D140" i="10"/>
  <c r="D151" i="10"/>
  <c r="D152" i="15"/>
  <c r="D140" i="12"/>
  <c r="D151" i="12"/>
  <c r="D138" i="11"/>
  <c r="D132" i="11"/>
  <c r="D136" i="11"/>
  <c r="D133" i="11"/>
  <c r="D135" i="11"/>
  <c r="D139" i="11"/>
  <c r="B5" i="2"/>
  <c r="B4" i="2"/>
  <c r="B21" i="1"/>
  <c r="B20" i="1"/>
  <c r="D135" i="15"/>
  <c r="D7" i="2"/>
  <c r="D133" i="15"/>
  <c r="D132" i="15"/>
  <c r="D139" i="15"/>
  <c r="D138" i="15"/>
  <c r="D136" i="15"/>
  <c r="D140" i="11"/>
  <c r="D151" i="11"/>
  <c r="D140" i="15"/>
  <c r="D151" i="15"/>
  <c r="F4" i="2"/>
  <c r="G4" i="2"/>
  <c r="E20" i="1"/>
  <c r="F20" i="1"/>
  <c r="F5" i="2"/>
  <c r="G5" i="2"/>
  <c r="E21" i="1"/>
  <c r="F21" i="1"/>
  <c r="G21" i="1"/>
  <c r="G20" i="1"/>
  <c r="E23" i="1"/>
  <c r="F23" i="1"/>
  <c r="G23" i="1"/>
  <c r="F6" i="2"/>
  <c r="G6" i="2"/>
  <c r="E22" i="1"/>
  <c r="F22" i="1"/>
  <c r="F7" i="2"/>
  <c r="G22" i="1"/>
  <c r="G24" i="1"/>
  <c r="G17" i="1"/>
  <c r="F24" i="1"/>
  <c r="G15" i="1"/>
  <c r="G7" i="2"/>
  <c r="G8" i="2"/>
  <c r="F8" i="2"/>
</calcChain>
</file>

<file path=xl/sharedStrings.xml><?xml version="1.0" encoding="utf-8"?>
<sst xmlns="http://schemas.openxmlformats.org/spreadsheetml/2006/main" count="903" uniqueCount="212">
  <si>
    <t>A</t>
  </si>
  <si>
    <t xml:space="preserve">Brasília-DF         </t>
  </si>
  <si>
    <t>PROPOSTA DE PREÇOS</t>
  </si>
  <si>
    <t>A empresa VERDE FLORA PAISAGISMO LTDA sob o CNPJ n.º 05.122.612/0001-70 sediada na SHCS Quadra 502, Bloco C, Loja 37, Asa Sul, Brasília - DF – CEP: 70.330-530, telefone (61) 3221-1035 após ter examinado o Edital da licitação acima identificado e seus anexos, apresenta proposta comercial para o objeto em referência, cujo preço global para a prestação dos serviços será conforme planilha de custos abaixo.</t>
  </si>
  <si>
    <t>DO PREÇO</t>
  </si>
  <si>
    <t xml:space="preserve">O valor para execução dos serviços mensal é de  R$ </t>
  </si>
  <si>
    <t>O valor para execução dos serviços para um periodo de 12 (doze) meses é de R$</t>
  </si>
  <si>
    <t>Itens</t>
  </si>
  <si>
    <t xml:space="preserve">Tipo de Serviço </t>
  </si>
  <si>
    <t xml:space="preserve">Unidade de Medida </t>
  </si>
  <si>
    <t>Qtd. De postos por categoria profissional</t>
  </si>
  <si>
    <t>Valor proposto por posto</t>
  </si>
  <si>
    <t>Valor Mensal do serviço</t>
  </si>
  <si>
    <t>Valor Anual dos Serviços</t>
  </si>
  <si>
    <t xml:space="preserve">Posto </t>
  </si>
  <si>
    <t xml:space="preserve">VALOR TOTAL MENSAL E GLOBAL ANUAL  </t>
  </si>
  <si>
    <t>DADOS DA EMPRESA PROPONENTE:</t>
  </si>
  <si>
    <t>Razão Social do Licitante:</t>
  </si>
  <si>
    <t>VERDE FLORA PAISAGISMO LTDA</t>
  </si>
  <si>
    <t>CNPJ:</t>
  </si>
  <si>
    <t>05.122.612/0001-70</t>
  </si>
  <si>
    <t>Endereço:</t>
  </si>
  <si>
    <t>SHCS quadra 502, Bloco C, Loja 37, Asa Sul – Brasília DF - CEP: 70.330-530</t>
  </si>
  <si>
    <t>E-mail:</t>
  </si>
  <si>
    <t>verdflora@verdflora.com.br</t>
  </si>
  <si>
    <t>Telefone/fax:</t>
  </si>
  <si>
    <t>(61) 3221-1035 / 98256-0691</t>
  </si>
  <si>
    <t>Dados Bancários</t>
  </si>
  <si>
    <t>Banco: 756 - BANCOOB    Agência: 4198    Conta Corrente: 8.597-9</t>
  </si>
  <si>
    <t>Representante Legal</t>
  </si>
  <si>
    <t>Nome:</t>
  </si>
  <si>
    <t>Grace Kelly de Araújo Xavier Silva</t>
  </si>
  <si>
    <t>Identificação:</t>
  </si>
  <si>
    <t xml:space="preserve"> RG: 1.411.402 SSP/DF                </t>
  </si>
  <si>
    <t>CPF: 584.772.331-87</t>
  </si>
  <si>
    <t>Qualificação:</t>
  </si>
  <si>
    <t>Proprietária</t>
  </si>
  <si>
    <t>O PROPONENTE DECLARA QUE:</t>
  </si>
  <si>
    <t>j) Caso nos seja adjudicado o objeto da licitação, comprometemos a assinar o contrato no prazo determinado do Edital e para esse fim fornecemos todo sos dados da empresa e de seu representante;</t>
  </si>
  <si>
    <t xml:space="preserve">Proprietária </t>
  </si>
  <si>
    <t xml:space="preserve"> Resumo Geral  </t>
  </si>
  <si>
    <t xml:space="preserve">Descrição dos Serviços </t>
  </si>
  <si>
    <t xml:space="preserve">Quantidade de Postos </t>
  </si>
  <si>
    <t xml:space="preserve">Valor Unitário </t>
  </si>
  <si>
    <t xml:space="preserve">Qtde. </t>
  </si>
  <si>
    <t xml:space="preserve">Valor Mensal </t>
  </si>
  <si>
    <t>Valor Anual</t>
  </si>
  <si>
    <t>12 Meses</t>
  </si>
  <si>
    <t>Auxiliar de Jardinagem</t>
  </si>
  <si>
    <t>Piscineiro</t>
  </si>
  <si>
    <t>Valor Total</t>
  </si>
  <si>
    <t>B</t>
  </si>
  <si>
    <t>C</t>
  </si>
  <si>
    <t>D</t>
  </si>
  <si>
    <t>IDENTIFICAÇÃO DO SERVIÇO</t>
  </si>
  <si>
    <t>Unidade de Medida</t>
  </si>
  <si>
    <t>Classificação Brasileira de Ocupações (CBO)</t>
  </si>
  <si>
    <t>Composição da Remuneração</t>
  </si>
  <si>
    <t>-</t>
  </si>
  <si>
    <t>Adicional Noturno</t>
  </si>
  <si>
    <t>E</t>
  </si>
  <si>
    <t>F</t>
  </si>
  <si>
    <t>G</t>
  </si>
  <si>
    <t>2.1</t>
  </si>
  <si>
    <t>2.2</t>
  </si>
  <si>
    <t>INSS</t>
  </si>
  <si>
    <t>SESC ou SESI</t>
  </si>
  <si>
    <t>INCRA</t>
  </si>
  <si>
    <t>Salário Educação</t>
  </si>
  <si>
    <t>FGTS</t>
  </si>
  <si>
    <t>H</t>
  </si>
  <si>
    <t>SEBRAE</t>
  </si>
  <si>
    <t>2.3</t>
  </si>
  <si>
    <t>Transporte</t>
  </si>
  <si>
    <t>QUADRO-RESUMO DO MÓDULO 2 - ENCARGOS E BENEFÍCIOS ANUAIS, MENSAIS E DIÁRIOS</t>
  </si>
  <si>
    <t>Provisão para Rescisão</t>
  </si>
  <si>
    <t>Aviso Prévio Indenizado</t>
  </si>
  <si>
    <t>Aviso Prévio Trabalhado</t>
  </si>
  <si>
    <t>4.1</t>
  </si>
  <si>
    <t>Substituto na cobertura de Férias</t>
  </si>
  <si>
    <t>Substituto na cobertura de Ausências Legais</t>
  </si>
  <si>
    <t>Substituto na cobertura de Afastamento Maternidade</t>
  </si>
  <si>
    <t>Substituto na cobertura de Outras ausências (especificar)</t>
  </si>
  <si>
    <t>4.2</t>
  </si>
  <si>
    <t>Insumos Diversos</t>
  </si>
  <si>
    <t>Uniformes</t>
  </si>
  <si>
    <t>Equipamentos</t>
  </si>
  <si>
    <t>Custos Indiretos, Tributos e Lucro</t>
  </si>
  <si>
    <t>Custos Indiretos</t>
  </si>
  <si>
    <t>Lucro</t>
  </si>
  <si>
    <t>Subtotal (A + B + C + D + E)</t>
  </si>
  <si>
    <t>Jardineiro</t>
  </si>
  <si>
    <t>Total</t>
  </si>
  <si>
    <t>Módulo 6 – Custos Indiretos, Tributos e Lucro</t>
  </si>
  <si>
    <t>Ministério da Justiça e Segurança Pública</t>
  </si>
  <si>
    <t>Ao</t>
  </si>
  <si>
    <t>Esplanada dos Ministérios, Bloco T, Anexo II, 6º Andar, Sala 621</t>
  </si>
  <si>
    <t>Pregão Eletronico nº 24/2020 Processo Administrativo N.° 08084.002576/2020-92</t>
  </si>
  <si>
    <r>
      <t xml:space="preserve">i) Que dispomos de estrutura administrativa e operacional  em Brasília, compatível para execução dos serviços a  ser confirmado por vistoria pelo </t>
    </r>
    <r>
      <rPr>
        <b/>
        <sz val="11"/>
        <color theme="1"/>
        <rFont val="Calibri"/>
        <family val="2"/>
        <scheme val="minor"/>
      </rPr>
      <t>Ministério da Justiça e Segurança Pública;</t>
    </r>
  </si>
  <si>
    <t>a) A validade da proposta é de 60 (sessenta) dias úteis, contados a partir do dia subsequente ao da efetiva abertura das propostas;</t>
  </si>
  <si>
    <t>b) Tem condições para realizar os serviços objeto do Termo de Referência;</t>
  </si>
  <si>
    <t>e) Nos valores constantes desta proposta estão incluídas todas as despesas relativas ao objeto, tais como: mão-de-obra, transporte/deslocamento, seguros, taxas, tributos, incidências fiscais e contribuições de qualquer natureza ou espécie, encargos sociais, salários, custos diretos e indiretos e quaisquer outros encargos, quando necessários à perfeita execução do objeto da licitação;</t>
  </si>
  <si>
    <t>f) Para fins do disposto no art. 7º, inciso XXXIII, da Constituição Federal de 1988, esta empresa não emprega menor de 18 (dezoito) anos em trabalho noturno, perigoso ou insalubre, bem como menor de 16 (dezesseis) anos, salvo na condição de aprendiz, a partir de 14 (quatorze) anos;</t>
  </si>
  <si>
    <r>
      <t>d) Sob as penas da Lei, nesta data, não existem fatos impeditivos à participação desta empresa no presente processo licitatório, estando ciente integralmente dos requisitos de Habilitação do Pregão Eletrônico nº</t>
    </r>
    <r>
      <rPr>
        <b/>
        <sz val="11"/>
        <color theme="1"/>
        <rFont val="Calibri"/>
        <family val="2"/>
        <scheme val="minor"/>
      </rPr>
      <t xml:space="preserve"> 24/2020</t>
    </r>
    <r>
      <rPr>
        <sz val="11"/>
        <color theme="1"/>
        <rFont val="Calibri"/>
        <family val="2"/>
        <scheme val="minor"/>
      </rPr>
      <t>, conforme Edital;</t>
    </r>
  </si>
  <si>
    <r>
      <t xml:space="preserve">g) A presente proposta foi elaborada de maneira independente por esta empresa, e que o conteúdo desta proposta não foi, no todo ou em parte, direta ou indiretamente, informado, discutido com ou recebido de qualquer outro participante potencial ou de fato do Pregão Eletrônico nº </t>
    </r>
    <r>
      <rPr>
        <b/>
        <sz val="11"/>
        <color theme="1"/>
        <rFont val="Calibri"/>
        <family val="2"/>
        <scheme val="minor"/>
      </rPr>
      <t>24/2020</t>
    </r>
    <r>
      <rPr>
        <sz val="11"/>
        <color theme="1"/>
        <rFont val="Calibri"/>
        <family val="2"/>
        <scheme val="minor"/>
      </rPr>
      <t>, por qualquer meio ou por qualquer pessoa;</t>
    </r>
  </si>
  <si>
    <t>n) Que nossa empresa cumpre a reserva de cargos prevista em lei para pessoa com deficiência ou para reabilitado da Previdência Social e que atende às regras de acessibilidade previstas na legislação, conforme disposto no art. 93 da Lei nº 8.213, de 24 de julho de 1991.</t>
  </si>
  <si>
    <t>m) Que não possuimos, em nossa cadeia produtiva, empregados executando trabalho degradante ou forçado, observando o disposto nos incisos III e IV do art. 1º e no inciso III do art. 5º da Constituição Federal;</t>
  </si>
  <si>
    <t>l) Que cumprimos os requisitos estabelecidos no artigo 3° da Lei Complementar nº 123, de 2006, estando aptos a usufruir do tratamento favorecido estabelecido em seus arts. 42 a 49.</t>
  </si>
  <si>
    <t xml:space="preserve">k) Que temos instalações, aparelhamento e pessoal técnico adequados e disponíveis para realização do objeto da licitação. </t>
  </si>
  <si>
    <t>h) Que a Convenção Coletiva de Trabalho adotada para elaboração das Planilhas foi:  SINDISERVIÇOS/DF - DF000001/2020;</t>
  </si>
  <si>
    <t>c) Recebeu todos os elementos e informações para cumprimento das obrigações objeto da licitação e temos pleno conhecimento das condições necessarias para a prestação de serviço, e aceitamos expressamente as condições dispostas no ato convocatório;</t>
  </si>
  <si>
    <t>o) Declaramos ser nossa responsabilidade exclusiva a quitação dos encargos trabalhistas e sociais decorrentes do contrato</t>
  </si>
  <si>
    <t>(quarenta e quatro mil, trezentos e setenta e três reais e cinquenta e oito centavos)</t>
  </si>
  <si>
    <t>(quinhentos e trinta e dois mil, quatrocentos e oitenta e dois mil e noventa e nove centavos)</t>
  </si>
  <si>
    <t>p) Declaro que nossa empresa não teve interesse em realizar a vistoria nos locais onde serão executados os serviços Objeto do Pregão Eletrônico 24/2020 se responsabilizando por todas as consequências por este ato.</t>
  </si>
  <si>
    <t>13º (décimo terceiro) Salário</t>
  </si>
  <si>
    <t>Valor Total por Empregado</t>
  </si>
  <si>
    <t>Módulo 5 - Insumos Diversos</t>
  </si>
  <si>
    <t>Módulo 4 - Custo de Reposição do Profissional Ausente</t>
  </si>
  <si>
    <t>Módulo 3 - Provisão para Rescisão</t>
  </si>
  <si>
    <t>Módulo 2 - Encargos e Benefícios Anuais, Mensais e Diários</t>
  </si>
  <si>
    <t>Módulo 1 - Composição da Remuneração</t>
  </si>
  <si>
    <t>Valor (R$)</t>
  </si>
  <si>
    <t>Mão de obra vinculada à execução contratual (valor por empregado)</t>
  </si>
  <si>
    <t>2. QUADRO-RESUMO DO CUSTO POR EMPREGADO</t>
  </si>
  <si>
    <t>ISS-QN</t>
  </si>
  <si>
    <t>C.3. Tributos Municipais (especificar)</t>
  </si>
  <si>
    <t>C.2. Tributos Estaduais (especificar)</t>
  </si>
  <si>
    <t>C.1. Tributos Federais (especificar)</t>
  </si>
  <si>
    <t>Tributos</t>
  </si>
  <si>
    <t>Percentual (%)</t>
  </si>
  <si>
    <t>MÓDULO 6 - CUSTOS INDIRETOS, TRIBUTOS E LUCRO</t>
  </si>
  <si>
    <t>Nota: Valores mensais por empregado.</t>
  </si>
  <si>
    <t>Outros</t>
  </si>
  <si>
    <t>Materiais</t>
  </si>
  <si>
    <t>MÓDULO 5 - INSUMOS DIVERSOS</t>
  </si>
  <si>
    <t>Substituto na Intrajornada</t>
  </si>
  <si>
    <t>Substituto nas Ausências Legais</t>
  </si>
  <si>
    <t>Custo de Reposição do Profissional Ausente</t>
  </si>
  <si>
    <t>QUADRO-RESUMO DO MÓDULO 4 - CUSTO DE REPOSIÇÃO DO PROFISSIONAL AUSENTE (Redação dada pela Instrução Normativa nº 7, de 2018)</t>
  </si>
  <si>
    <t>Substituto na cobertura de Intervalo para repouso ou alimentação</t>
  </si>
  <si>
    <t xml:space="preserve">Substituto na Intrajornada </t>
  </si>
  <si>
    <t>Submódulo 4.2 - Substituto na Intrajornada (Redação dada pela Instrução Normativa nº 7, de 2018)</t>
  </si>
  <si>
    <t>Substituto na cobertura de Ausência por acidente de trabalho</t>
  </si>
  <si>
    <t>Substituto na cobertura de Licença-Paternidade</t>
  </si>
  <si>
    <t>Submódulo 4.1 - Substituto nas Ausências Legais  (Redação dada pela Instrução Normativa nº 7, de 2018)</t>
  </si>
  <si>
    <t>MÓDULO 4 - CUSTO DE REPOSIÇÃO DO PROFISSIONAL AUSENTE</t>
  </si>
  <si>
    <t>Multa do FGTS e contribuição social sobre o Aviso Prévio Trabalhado</t>
  </si>
  <si>
    <t>Incidência de GPS, FGTS e outras contribuições sobre o Aviso Prévio Trabalhado</t>
  </si>
  <si>
    <t>Multa do FGTS e contribuição social sobre o Aviso Prévio Indenizado</t>
  </si>
  <si>
    <t>Incidência do FGTS sobre o Aviso Prévio Indenizado</t>
  </si>
  <si>
    <t>MÓDULO 3 - PROVISÃO PARA RESCISÃO (Redação dada pela Instrução Normativa nº 7, de 2018)</t>
  </si>
  <si>
    <t>Benefícios Mensais e Diários</t>
  </si>
  <si>
    <t>GPS, FGTS e outras contribuições</t>
  </si>
  <si>
    <t>13º (décimo terceiro) Salário, Férias e Adicional de Férias</t>
  </si>
  <si>
    <t>Encargos e Benefícios Anuais, Mensais e Diários</t>
  </si>
  <si>
    <r>
      <t xml:space="preserve">no </t>
    </r>
    <r>
      <rPr>
        <i/>
        <sz val="8"/>
        <color rgb="FFFF0000"/>
        <rFont val="Arial"/>
        <family val="2"/>
      </rPr>
      <t>art. 6º desta Instrução Normativa.</t>
    </r>
  </si>
  <si>
    <t>Nota 2: Observar a previsão dos benefícios contidos em Acordos, Convenções e Dissídios Coletivos de Trabalho e atentar-se ao disposto</t>
  </si>
  <si>
    <t>Nota 1: O valor informado deverá ser o custo real do benefício (descontado o valor eventualmente pago pelo empregado).</t>
  </si>
  <si>
    <t>Outros (seguro de vida)</t>
  </si>
  <si>
    <t>Assistência Médica e Familiar (plano odontológico)</t>
  </si>
  <si>
    <t>Auxílio-Refeição/Alimentação</t>
  </si>
  <si>
    <t>Submódulo 2.3 - Benefícios Mensais e Diários.</t>
  </si>
  <si>
    <t>SENAI - SENAC</t>
  </si>
  <si>
    <r>
      <t xml:space="preserve">SAT </t>
    </r>
    <r>
      <rPr>
        <sz val="8"/>
        <color rgb="FFFF0000"/>
        <rFont val="Arial"/>
        <family val="2"/>
      </rPr>
      <t>(1% ou 2% ou 3%)</t>
    </r>
  </si>
  <si>
    <t>Submódulo 2.2 - Encargos Previdenciários (GPS), Fundo de Garantia por Tempo de Serviço (FGTS) e outras contribuições.</t>
  </si>
  <si>
    <t>Férias e Adicional de Férias</t>
  </si>
  <si>
    <t>Submódulo 2.1 - 13º (décimo terceiro) Salário, Férias e Adicional de Férias</t>
  </si>
  <si>
    <t>MÓDULO 2 - ENCARGOS E BENEFÍCIOS ANUAIS, MENSAIS E DIÁRIOS</t>
  </si>
  <si>
    <t>Outros (especificar)</t>
  </si>
  <si>
    <t>Adicional de Hora Noturna Reduzida</t>
  </si>
  <si>
    <t xml:space="preserve">E </t>
  </si>
  <si>
    <t xml:space="preserve">D </t>
  </si>
  <si>
    <t>Adicional de Insalubridade</t>
  </si>
  <si>
    <t xml:space="preserve">C </t>
  </si>
  <si>
    <t>Adicional de Periculosidade</t>
  </si>
  <si>
    <t>Salário-Base</t>
  </si>
  <si>
    <t xml:space="preserve">A </t>
  </si>
  <si>
    <t>MÓDULO 1 - COMPOSIÇÃO DA REMUNERAÇÃO (Redação dada pela Instrução Normativa nº 7, de 2018)</t>
  </si>
  <si>
    <t>Data-Base da Categoria (dia/mês/ano)</t>
  </si>
  <si>
    <t>Categoria Profissional (vinculada à execução contratual)</t>
  </si>
  <si>
    <t>Salário Normativo da Categoria Profissional</t>
  </si>
  <si>
    <t>Tipo de Serviço (mesmo serviço com características distintas)</t>
  </si>
  <si>
    <t>Dados para composição dos custos referentes a mão de obra</t>
  </si>
  <si>
    <t>Mão-de-obra vinculada à execução contratual</t>
  </si>
  <si>
    <t>Mão de Obra</t>
  </si>
  <si>
    <t>1. MÓDULOS</t>
  </si>
  <si>
    <t>Posto de Serviço</t>
  </si>
  <si>
    <t>Encarregado</t>
  </si>
  <si>
    <t> Quant. total a contratar
(em função da unidade de medida)</t>
  </si>
  <si>
    <t> Tipo de Serviço</t>
  </si>
  <si>
    <t>Número de meses de execução contratual:</t>
  </si>
  <si>
    <t>Ano do Acordo, Convenção ou Dissídio Coletivo:</t>
  </si>
  <si>
    <t>Município/UF:</t>
  </si>
  <si>
    <t>Data de apresentação da proposta (dia/mês/ano):</t>
  </si>
  <si>
    <t>DISCRIMINAÇÃO DOS SERVIÇOS (DADOS REFERENTES À CONTRATAÇÃO)</t>
  </si>
  <si>
    <t>Hora:</t>
  </si>
  <si>
    <t>Dia:</t>
  </si>
  <si>
    <t xml:space="preserve">Contrato Nº: </t>
  </si>
  <si>
    <t>Licitação Nº:</t>
  </si>
  <si>
    <t>Nº do Processo:</t>
  </si>
  <si>
    <t>Nome da Empresa:</t>
  </si>
  <si>
    <t xml:space="preserve"> </t>
  </si>
  <si>
    <r>
      <t xml:space="preserve">MODELO DE PLANILHA DE CUSTOS E FORMAÇÃO DE PREÇOS - </t>
    </r>
    <r>
      <rPr>
        <b/>
        <sz val="8"/>
        <color rgb="FFFF0000"/>
        <rFont val="Arial"/>
        <family val="2"/>
      </rPr>
      <t xml:space="preserve">IN 05/2017 / </t>
    </r>
    <r>
      <rPr>
        <b/>
        <u/>
        <sz val="8"/>
        <color rgb="FFFF0000"/>
        <rFont val="Arial"/>
        <family val="2"/>
      </rPr>
      <t>ALTERADO PELA IN 07/2018</t>
    </r>
  </si>
  <si>
    <t>ANEXO VII-D</t>
  </si>
  <si>
    <t>a</t>
  </si>
  <si>
    <t>Brasília-DF, 23 de outubro de 2020.</t>
  </si>
  <si>
    <t>Brasília/DF, 23 de outubro de 2020.</t>
  </si>
  <si>
    <t xml:space="preserve">PIS </t>
  </si>
  <si>
    <t>COFINS</t>
  </si>
  <si>
    <t xml:space="preserve">COFINS </t>
  </si>
  <si>
    <t>PIS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</si>
</sst>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43" formatCode="_-* #,##0.00_-;\-* #,##0.00_-;_-* &quot;-&quot;??_-;_-@_-"/>
    <numFmt numFmtId="164" formatCode="_(* #,##0.00_);_(* \(#,##0.00\);_(* &quot;-&quot;??_);_(@_)"/>
    <numFmt numFmtId="166" formatCode="&quot; &quot;#,##0.00&quot; &quot;;&quot;-&quot;#,##0.00&quot; &quot;;&quot; -&quot;00&quot; &quot;;&quot; &quot;@&quot; &quot;"/>
    <numFmt numFmtId="167" formatCode="0.0000%"/>
  </numFmts>
  <fonts count="25"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sz val="10"/>
      <name val="Arial"/>
      <family val="2"/>
    </font>
    <font>
      <b/>
      <sz val="14"/>
      <color theme="0"/>
      <name val="Calibri"/>
      <family val="2"/>
      <scheme val="minor"/>
    </font>
    <font>
      <sz val="11"/>
      <color indexed="8"/>
      <name val="Calibri"/>
      <family val="2"/>
      <scheme val="minor"/>
    </font>
    <font>
      <b/>
      <sz val="11"/>
      <color rgb="FFFF0000"/>
      <name val="Calibri"/>
      <family val="2"/>
      <scheme val="minor"/>
    </font>
    <font>
      <b/>
      <sz val="12"/>
      <color theme="1"/>
      <name val="Calibri"/>
      <family val="2"/>
      <scheme val="minor"/>
    </font>
    <font>
      <b/>
      <sz val="14"/>
      <color theme="1"/>
      <name val="Calibri"/>
      <family val="2"/>
      <scheme val="minor"/>
    </font>
    <font>
      <b/>
      <sz val="12"/>
      <color theme="0"/>
      <name val="Calibri"/>
      <family val="2"/>
      <scheme val="minor"/>
    </font>
    <font>
      <sz val="12"/>
      <color theme="1"/>
      <name val="Calibri"/>
      <family val="2"/>
      <scheme val="minor"/>
    </font>
    <font>
      <sz val="8"/>
      <color rgb="FF000000"/>
      <name val="Arial"/>
      <family val="2"/>
    </font>
    <font>
      <b/>
      <sz val="8"/>
      <color rgb="FF0000FF"/>
      <name val="Arial"/>
      <family val="2"/>
    </font>
    <font>
      <b/>
      <sz val="8"/>
      <color rgb="FF000000"/>
      <name val="Arial"/>
      <family val="2"/>
    </font>
    <font>
      <b/>
      <sz val="8"/>
      <color rgb="FFFF0000"/>
      <name val="Arial"/>
      <family val="2"/>
    </font>
    <font>
      <b/>
      <sz val="8"/>
      <color rgb="FF993300"/>
      <name val="Arial"/>
      <family val="2"/>
    </font>
    <font>
      <sz val="8"/>
      <color rgb="FFFF0000"/>
      <name val="Arial"/>
      <family val="2"/>
    </font>
    <font>
      <i/>
      <sz val="8"/>
      <color rgb="FFFF0000"/>
      <name val="Arial"/>
      <family val="2"/>
    </font>
    <font>
      <i/>
      <sz val="8"/>
      <color rgb="FF000000"/>
      <name val="Arial"/>
      <family val="2"/>
    </font>
    <font>
      <sz val="8"/>
      <color rgb="FF0000FF"/>
      <name val="Arial"/>
      <family val="2"/>
    </font>
    <font>
      <sz val="8"/>
      <color theme="1"/>
      <name val="Calibri"/>
      <family val="2"/>
      <scheme val="minor"/>
    </font>
    <font>
      <b/>
      <sz val="8"/>
      <color rgb="FF800000"/>
      <name val="Arial"/>
      <family val="2"/>
    </font>
    <font>
      <b/>
      <u/>
      <sz val="8"/>
      <color rgb="FFFF0000"/>
      <name val="Arial"/>
      <family val="2"/>
    </font>
  </fonts>
  <fills count="8">
    <fill>
      <patternFill patternType="none"/>
    </fill>
    <fill>
      <patternFill patternType="gray125"/>
    </fill>
    <fill>
      <patternFill patternType="solid">
        <fgColor theme="9" tint="-0.249977111117893"/>
        <bgColor indexed="64"/>
      </patternFill>
    </fill>
    <fill>
      <patternFill patternType="solid">
        <fgColor theme="9" tint="0.39997558519241921"/>
        <bgColor indexed="64"/>
      </patternFill>
    </fill>
    <fill>
      <patternFill patternType="solid">
        <fgColor rgb="FFC0C0C0"/>
        <bgColor rgb="FFC0C0C0"/>
      </patternFill>
    </fill>
    <fill>
      <patternFill patternType="solid">
        <fgColor rgb="FFFF99CC"/>
        <bgColor rgb="FFFF99CC"/>
      </patternFill>
    </fill>
    <fill>
      <patternFill patternType="solid">
        <fgColor rgb="FFFFFFCC"/>
        <bgColor rgb="FFFFFFCC"/>
      </patternFill>
    </fill>
    <fill>
      <patternFill patternType="solid">
        <fgColor rgb="FFFFFF00"/>
        <bgColor rgb="FFFFFF00"/>
      </patternFill>
    </fill>
  </fills>
  <borders count="2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0" fontId="4" fillId="0" borderId="0" applyNumberFormat="0" applyFill="0" applyBorder="0" applyAlignment="0" applyProtection="0"/>
    <xf numFmtId="0" fontId="5" fillId="0" borderId="0"/>
    <xf numFmtId="164" fontId="5" fillId="0" borderId="0" applyFont="0" applyFill="0" applyBorder="0" applyAlignment="0" applyProtection="0"/>
    <xf numFmtId="0" fontId="5" fillId="0" borderId="0"/>
    <xf numFmtId="9" fontId="1" fillId="0" borderId="0" applyFont="0" applyFill="0" applyBorder="0" applyAlignment="0" applyProtection="0"/>
  </cellStyleXfs>
  <cellXfs count="154">
    <xf numFmtId="0" fontId="0" fillId="0" borderId="0" xfId="0"/>
    <xf numFmtId="0" fontId="2" fillId="2" borderId="9" xfId="4" applyFont="1" applyFill="1" applyBorder="1" applyAlignment="1">
      <alignment horizontal="center" vertical="center" wrapText="1"/>
    </xf>
    <xf numFmtId="164" fontId="2" fillId="2" borderId="9" xfId="5" applyFont="1" applyFill="1" applyBorder="1" applyAlignment="1">
      <alignment horizontal="center" vertical="center" wrapText="1"/>
    </xf>
    <xf numFmtId="0" fontId="1" fillId="0" borderId="9" xfId="4" applyFont="1" applyBorder="1" applyAlignment="1">
      <alignment horizontal="center" vertical="center" wrapText="1"/>
    </xf>
    <xf numFmtId="0" fontId="1" fillId="0" borderId="9" xfId="4" applyFont="1" applyBorder="1" applyAlignment="1">
      <alignment horizontal="left" vertical="center" wrapText="1"/>
    </xf>
    <xf numFmtId="44" fontId="1" fillId="0" borderId="9" xfId="5" applyNumberFormat="1" applyFont="1" applyBorder="1" applyAlignment="1">
      <alignment horizontal="left" vertical="center" wrapText="1"/>
    </xf>
    <xf numFmtId="44" fontId="1" fillId="0" borderId="9" xfId="5" applyNumberFormat="1" applyFont="1" applyBorder="1" applyAlignment="1">
      <alignment vertical="center" wrapText="1"/>
    </xf>
    <xf numFmtId="44" fontId="9" fillId="3" borderId="10" xfId="5" applyNumberFormat="1" applyFont="1" applyFill="1" applyBorder="1" applyAlignment="1">
      <alignment horizontal="left" vertical="center" wrapText="1"/>
    </xf>
    <xf numFmtId="44" fontId="9" fillId="3" borderId="10" xfId="5" applyNumberFormat="1" applyFont="1" applyFill="1" applyBorder="1" applyAlignment="1">
      <alignment vertical="center" wrapText="1"/>
    </xf>
    <xf numFmtId="0" fontId="1" fillId="0" borderId="0" xfId="4" applyFont="1" applyAlignment="1">
      <alignment vertical="center" wrapText="1"/>
    </xf>
    <xf numFmtId="0" fontId="1" fillId="0" borderId="0" xfId="4" applyFont="1" applyAlignment="1">
      <alignment horizontal="left" vertical="center" wrapText="1"/>
    </xf>
    <xf numFmtId="0" fontId="3" fillId="0" borderId="0" xfId="4" applyFont="1" applyAlignment="1">
      <alignment horizontal="left" vertical="center" wrapText="1"/>
    </xf>
    <xf numFmtId="0" fontId="11" fillId="2" borderId="9" xfId="0" applyFont="1" applyFill="1" applyBorder="1" applyAlignment="1">
      <alignment horizontal="center" vertical="center" wrapText="1"/>
    </xf>
    <xf numFmtId="0" fontId="12" fillId="0" borderId="9" xfId="0" applyFont="1" applyBorder="1" applyAlignment="1">
      <alignment horizontal="center" vertical="center" wrapText="1"/>
    </xf>
    <xf numFmtId="0" fontId="12" fillId="0" borderId="9" xfId="0" applyFont="1" applyBorder="1" applyAlignment="1">
      <alignment vertical="center" wrapText="1"/>
    </xf>
    <xf numFmtId="44" fontId="12" fillId="0" borderId="9" xfId="1" applyNumberFormat="1" applyFont="1" applyBorder="1" applyAlignment="1">
      <alignment horizontal="center" vertical="center" wrapText="1"/>
    </xf>
    <xf numFmtId="0" fontId="12" fillId="0" borderId="9" xfId="1" applyNumberFormat="1" applyFont="1" applyBorder="1" applyAlignment="1">
      <alignment horizontal="center" vertical="center" wrapText="1"/>
    </xf>
    <xf numFmtId="44" fontId="12" fillId="0" borderId="9" xfId="1" applyNumberFormat="1" applyFont="1" applyFill="1" applyBorder="1" applyAlignment="1">
      <alignment horizontal="center" vertical="center" wrapText="1"/>
    </xf>
    <xf numFmtId="44" fontId="11" fillId="2" borderId="9" xfId="1" applyNumberFormat="1" applyFont="1" applyFill="1" applyBorder="1" applyAlignment="1">
      <alignment horizontal="center" vertical="center" wrapText="1"/>
    </xf>
    <xf numFmtId="44" fontId="11" fillId="2" borderId="9" xfId="1" applyNumberFormat="1" applyFont="1" applyFill="1" applyBorder="1" applyAlignment="1">
      <alignment vertical="center" wrapText="1"/>
    </xf>
    <xf numFmtId="0" fontId="3" fillId="0" borderId="0" xfId="4" applyFont="1" applyAlignment="1">
      <alignment horizontal="left" vertical="center" wrapText="1"/>
    </xf>
    <xf numFmtId="44" fontId="8" fillId="3" borderId="9" xfId="5" applyNumberFormat="1" applyFont="1" applyFill="1" applyBorder="1" applyAlignment="1">
      <alignment vertical="center" wrapText="1"/>
    </xf>
    <xf numFmtId="0" fontId="13" fillId="0" borderId="0" xfId="0" applyFont="1" applyAlignment="1">
      <alignment vertical="center"/>
    </xf>
    <xf numFmtId="0" fontId="13" fillId="0" borderId="0" xfId="0" applyFont="1"/>
    <xf numFmtId="166" fontId="13" fillId="0" borderId="0" xfId="0" applyNumberFormat="1" applyFont="1" applyAlignment="1">
      <alignment vertical="center"/>
    </xf>
    <xf numFmtId="44" fontId="14" fillId="4" borderId="20" xfId="2" applyFont="1" applyFill="1" applyBorder="1" applyAlignment="1">
      <alignment horizontal="center" vertical="center" wrapText="1"/>
    </xf>
    <xf numFmtId="10" fontId="15" fillId="4" borderId="20" xfId="0" applyNumberFormat="1" applyFont="1" applyFill="1" applyBorder="1" applyAlignment="1">
      <alignment vertical="center" wrapText="1"/>
    </xf>
    <xf numFmtId="0" fontId="15" fillId="4" borderId="21" xfId="0" applyFont="1" applyFill="1" applyBorder="1" applyAlignment="1">
      <alignment vertical="center" wrapText="1"/>
    </xf>
    <xf numFmtId="44" fontId="13" fillId="4" borderId="20" xfId="2" applyFont="1" applyFill="1" applyBorder="1" applyAlignment="1">
      <alignment horizontal="justify" vertical="center" wrapText="1"/>
    </xf>
    <xf numFmtId="10" fontId="13" fillId="0" borderId="20" xfId="0" applyNumberFormat="1" applyFont="1" applyBorder="1" applyAlignment="1">
      <alignment vertical="center" wrapText="1"/>
    </xf>
    <xf numFmtId="0" fontId="13" fillId="0" borderId="21" xfId="0" applyFont="1" applyBorder="1" applyAlignment="1">
      <alignment vertical="center" wrapText="1"/>
    </xf>
    <xf numFmtId="44" fontId="15" fillId="4" borderId="20" xfId="2" applyFont="1" applyFill="1" applyBorder="1" applyAlignment="1">
      <alignment horizontal="center" vertical="center" wrapText="1"/>
    </xf>
    <xf numFmtId="0" fontId="13" fillId="0" borderId="20" xfId="0" applyFont="1" applyBorder="1" applyAlignment="1">
      <alignment horizontal="center" vertical="center" wrapText="1"/>
    </xf>
    <xf numFmtId="44" fontId="15" fillId="4" borderId="20" xfId="2" applyFont="1" applyFill="1" applyBorder="1" applyAlignment="1">
      <alignment horizontal="justify" vertical="center" wrapText="1"/>
    </xf>
    <xf numFmtId="0" fontId="13" fillId="4" borderId="20" xfId="0" applyFont="1" applyFill="1" applyBorder="1" applyAlignment="1">
      <alignment horizontal="center" vertical="center" wrapText="1"/>
    </xf>
    <xf numFmtId="0" fontId="13" fillId="0" borderId="22" xfId="0" applyFont="1" applyBorder="1" applyAlignment="1">
      <alignment vertical="center" wrapText="1"/>
    </xf>
    <xf numFmtId="0" fontId="15" fillId="4" borderId="20" xfId="0" applyFont="1" applyFill="1" applyBorder="1" applyAlignment="1">
      <alignment horizontal="center" vertical="center" wrapText="1"/>
    </xf>
    <xf numFmtId="0" fontId="13" fillId="5" borderId="0" xfId="0" applyFont="1" applyFill="1" applyAlignment="1">
      <alignment vertical="center"/>
    </xf>
    <xf numFmtId="0" fontId="17" fillId="5" borderId="0" xfId="0" applyFont="1" applyFill="1" applyAlignment="1">
      <alignment horizontal="left" vertical="center"/>
    </xf>
    <xf numFmtId="10" fontId="13" fillId="6" borderId="20" xfId="7" applyNumberFormat="1" applyFont="1" applyFill="1" applyBorder="1" applyAlignment="1">
      <alignment vertical="center"/>
    </xf>
    <xf numFmtId="0" fontId="13" fillId="0" borderId="21" xfId="0" applyFont="1" applyBorder="1" applyAlignment="1">
      <alignment vertical="center"/>
    </xf>
    <xf numFmtId="0" fontId="13" fillId="0" borderId="0" xfId="0" applyFont="1" applyAlignment="1">
      <alignment horizontal="center" vertical="center" wrapText="1"/>
    </xf>
    <xf numFmtId="0" fontId="13" fillId="0" borderId="20" xfId="0" applyFont="1" applyBorder="1" applyAlignment="1">
      <alignment horizontal="justify" vertical="center"/>
    </xf>
    <xf numFmtId="43" fontId="15" fillId="4" borderId="20" xfId="1" applyFont="1" applyFill="1" applyBorder="1" applyAlignment="1">
      <alignment vertical="center"/>
    </xf>
    <xf numFmtId="167" fontId="13" fillId="6" borderId="20" xfId="7" applyNumberFormat="1" applyFont="1" applyFill="1" applyBorder="1" applyAlignment="1">
      <alignment vertical="center"/>
    </xf>
    <xf numFmtId="0" fontId="14" fillId="0" borderId="0" xfId="0" applyFont="1" applyAlignment="1">
      <alignment vertical="center"/>
    </xf>
    <xf numFmtId="0" fontId="20" fillId="0" borderId="0" xfId="0" applyFont="1" applyAlignment="1">
      <alignment vertical="center"/>
    </xf>
    <xf numFmtId="0" fontId="15" fillId="4" borderId="22" xfId="0" applyFont="1" applyFill="1" applyBorder="1" applyAlignment="1">
      <alignment vertical="center" wrapText="1"/>
    </xf>
    <xf numFmtId="44" fontId="13" fillId="6" borderId="20" xfId="2" applyFont="1" applyFill="1" applyBorder="1" applyAlignment="1">
      <alignment horizontal="justify" vertical="center" wrapText="1"/>
    </xf>
    <xf numFmtId="43" fontId="14" fillId="0" borderId="0" xfId="1" applyFont="1" applyFill="1" applyAlignment="1">
      <alignment horizontal="justify" vertical="center" wrapText="1"/>
    </xf>
    <xf numFmtId="0" fontId="16" fillId="0" borderId="0" xfId="0" applyFont="1" applyAlignment="1">
      <alignment vertical="center"/>
    </xf>
    <xf numFmtId="0" fontId="15" fillId="0" borderId="0" xfId="0" applyFont="1" applyAlignment="1">
      <alignment vertical="center"/>
    </xf>
    <xf numFmtId="0" fontId="21" fillId="0" borderId="0" xfId="0" applyFont="1" applyAlignment="1">
      <alignment horizontal="center" vertical="center" wrapText="1"/>
    </xf>
    <xf numFmtId="0" fontId="21" fillId="0" borderId="21" xfId="0" applyFont="1" applyBorder="1" applyAlignment="1">
      <alignment vertical="center" wrapText="1"/>
    </xf>
    <xf numFmtId="43" fontId="15" fillId="4" borderId="20" xfId="1" applyFont="1" applyFill="1" applyBorder="1" applyAlignment="1">
      <alignment horizontal="center" vertical="center" wrapText="1"/>
    </xf>
    <xf numFmtId="43" fontId="13" fillId="6" borderId="20" xfId="1" applyFont="1" applyFill="1" applyBorder="1" applyAlignment="1">
      <alignment horizontal="justify" vertical="center" wrapText="1"/>
    </xf>
    <xf numFmtId="0" fontId="21" fillId="0" borderId="21" xfId="0" applyFont="1" applyBorder="1" applyAlignment="1">
      <alignment vertical="center"/>
    </xf>
    <xf numFmtId="0" fontId="19" fillId="0" borderId="22" xfId="0" applyFont="1" applyBorder="1" applyAlignment="1">
      <alignment vertical="center" wrapText="1"/>
    </xf>
    <xf numFmtId="43" fontId="18" fillId="6" borderId="20" xfId="1" applyFont="1" applyFill="1" applyBorder="1" applyAlignment="1">
      <alignment horizontal="justify" vertical="center" wrapText="1"/>
    </xf>
    <xf numFmtId="43" fontId="13" fillId="7" borderId="20" xfId="1" applyFont="1" applyFill="1" applyBorder="1" applyAlignment="1">
      <alignment horizontal="justify" vertical="center" wrapText="1"/>
    </xf>
    <xf numFmtId="44" fontId="15" fillId="4" borderId="22" xfId="2" applyFont="1" applyFill="1" applyBorder="1" applyAlignment="1">
      <alignment vertical="center" wrapText="1"/>
    </xf>
    <xf numFmtId="44" fontId="13" fillId="0" borderId="22" xfId="2" applyFont="1" applyBorder="1" applyAlignment="1">
      <alignment vertical="center" wrapText="1"/>
    </xf>
    <xf numFmtId="44" fontId="13" fillId="0" borderId="23" xfId="2" applyFont="1" applyBorder="1" applyAlignment="1">
      <alignment vertical="center" wrapText="1"/>
    </xf>
    <xf numFmtId="0" fontId="13" fillId="0" borderId="24" xfId="0" applyFont="1" applyBorder="1" applyAlignment="1">
      <alignment vertical="center" wrapText="1"/>
    </xf>
    <xf numFmtId="0" fontId="15" fillId="4" borderId="22" xfId="0" applyFont="1" applyFill="1" applyBorder="1" applyAlignment="1">
      <alignment horizontal="center" vertical="center" wrapText="1"/>
    </xf>
    <xf numFmtId="0" fontId="15" fillId="4" borderId="21" xfId="0" applyFont="1" applyFill="1" applyBorder="1" applyAlignment="1">
      <alignment horizontal="center" vertical="center" wrapText="1"/>
    </xf>
    <xf numFmtId="0" fontId="15" fillId="4" borderId="20" xfId="0" applyFont="1" applyFill="1" applyBorder="1" applyAlignment="1">
      <alignment vertical="center" wrapText="1"/>
    </xf>
    <xf numFmtId="43" fontId="13" fillId="4" borderId="20" xfId="1" applyFont="1" applyFill="1" applyBorder="1" applyAlignment="1">
      <alignment horizontal="justify" vertical="center" wrapText="1"/>
    </xf>
    <xf numFmtId="10" fontId="13" fillId="6" borderId="20" xfId="0" applyNumberFormat="1" applyFont="1" applyFill="1" applyBorder="1" applyAlignment="1">
      <alignment vertical="center" wrapText="1"/>
    </xf>
    <xf numFmtId="10" fontId="14" fillId="0" borderId="0" xfId="7" applyNumberFormat="1" applyFont="1" applyFill="1" applyAlignment="1">
      <alignment horizontal="center" vertical="center" wrapText="1"/>
    </xf>
    <xf numFmtId="43" fontId="15" fillId="4" borderId="20" xfId="1" applyFont="1" applyFill="1" applyBorder="1" applyAlignment="1">
      <alignment horizontal="justify" vertical="center" wrapText="1"/>
    </xf>
    <xf numFmtId="10" fontId="13" fillId="4" borderId="20" xfId="7" applyNumberFormat="1" applyFont="1" applyFill="1" applyBorder="1" applyAlignment="1">
      <alignment horizontal="center" vertical="center" wrapText="1"/>
    </xf>
    <xf numFmtId="0" fontId="13" fillId="0" borderId="20" xfId="0" applyFont="1" applyBorder="1" applyAlignment="1">
      <alignment horizontal="justify" vertical="center" wrapText="1"/>
    </xf>
    <xf numFmtId="44" fontId="22" fillId="0" borderId="9" xfId="1" applyNumberFormat="1" applyFont="1" applyBorder="1" applyAlignment="1">
      <alignment horizontal="center" vertical="center" wrapText="1"/>
    </xf>
    <xf numFmtId="10" fontId="13" fillId="4" borderId="25" xfId="7" applyNumberFormat="1" applyFont="1" applyFill="1" applyBorder="1" applyAlignment="1">
      <alignment horizontal="center" vertical="center" wrapText="1"/>
    </xf>
    <xf numFmtId="0" fontId="13" fillId="0" borderId="25" xfId="0" applyFont="1" applyBorder="1" applyAlignment="1">
      <alignment horizontal="justify" vertical="center" wrapText="1"/>
    </xf>
    <xf numFmtId="0" fontId="13" fillId="0" borderId="25" xfId="0" applyFont="1" applyBorder="1" applyAlignment="1">
      <alignment horizontal="center" vertical="center" wrapText="1"/>
    </xf>
    <xf numFmtId="0" fontId="23" fillId="0" borderId="0" xfId="0" applyFont="1" applyAlignment="1">
      <alignment vertical="center"/>
    </xf>
    <xf numFmtId="0" fontId="17" fillId="5" borderId="0" xfId="0" applyFont="1" applyFill="1" applyAlignment="1">
      <alignment horizontal="center" vertical="center"/>
    </xf>
    <xf numFmtId="0" fontId="14" fillId="5" borderId="0" xfId="0" applyFont="1" applyFill="1" applyAlignment="1">
      <alignment vertical="center"/>
    </xf>
    <xf numFmtId="0" fontId="13" fillId="6" borderId="20" xfId="0" applyFont="1" applyFill="1" applyBorder="1" applyAlignment="1">
      <alignment horizontal="center" vertical="center"/>
    </xf>
    <xf numFmtId="0" fontId="13" fillId="6" borderId="20" xfId="0" applyFont="1" applyFill="1" applyBorder="1" applyAlignment="1">
      <alignment horizontal="left" vertical="center"/>
    </xf>
    <xf numFmtId="0" fontId="7" fillId="0" borderId="1" xfId="4" applyFont="1" applyBorder="1" applyAlignment="1">
      <alignment horizontal="justify" vertical="center" wrapText="1"/>
    </xf>
    <xf numFmtId="0" fontId="7" fillId="0" borderId="2" xfId="4" applyFont="1" applyBorder="1" applyAlignment="1">
      <alignment horizontal="justify" vertical="center" wrapText="1"/>
    </xf>
    <xf numFmtId="0" fontId="1" fillId="0" borderId="3" xfId="4" applyFont="1" applyBorder="1" applyAlignment="1">
      <alignment horizontal="justify" vertical="center" wrapText="1"/>
    </xf>
    <xf numFmtId="0" fontId="0" fillId="0" borderId="0" xfId="0" applyAlignment="1">
      <alignment horizontal="center"/>
    </xf>
    <xf numFmtId="0" fontId="3" fillId="0" borderId="0" xfId="4" applyFont="1" applyAlignment="1">
      <alignment horizontal="left" vertical="center" wrapText="1"/>
    </xf>
    <xf numFmtId="0" fontId="1" fillId="0" borderId="0" xfId="4" applyFont="1" applyAlignment="1">
      <alignment horizontal="center" vertical="center" wrapText="1"/>
    </xf>
    <xf numFmtId="0" fontId="6" fillId="2" borderId="1" xfId="4" applyFont="1" applyFill="1" applyBorder="1" applyAlignment="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3" fillId="0" borderId="0" xfId="4" applyFont="1" applyAlignment="1">
      <alignment horizontal="center" vertical="center" wrapText="1"/>
    </xf>
    <xf numFmtId="0" fontId="3" fillId="0" borderId="15" xfId="4" applyFont="1" applyBorder="1" applyAlignment="1">
      <alignment horizontal="left" vertical="center" wrapText="1"/>
    </xf>
    <xf numFmtId="0" fontId="3" fillId="0" borderId="16" xfId="4" applyFont="1" applyBorder="1" applyAlignment="1">
      <alignment horizontal="left" vertical="center" wrapText="1"/>
    </xf>
    <xf numFmtId="0" fontId="3" fillId="0" borderId="17" xfId="4" applyFont="1" applyBorder="1" applyAlignment="1">
      <alignment horizontal="left" vertical="center" wrapText="1"/>
    </xf>
    <xf numFmtId="0" fontId="1" fillId="0" borderId="7" xfId="4" applyFont="1" applyBorder="1" applyAlignment="1">
      <alignment horizontal="left" vertical="center" wrapText="1"/>
    </xf>
    <xf numFmtId="0" fontId="1" fillId="0" borderId="0" xfId="4" applyFont="1" applyAlignment="1">
      <alignment horizontal="left" vertical="center" wrapText="1"/>
    </xf>
    <xf numFmtId="0" fontId="3" fillId="0" borderId="8" xfId="4" applyFont="1" applyBorder="1" applyAlignment="1">
      <alignment horizontal="left" vertical="center" wrapText="1"/>
    </xf>
    <xf numFmtId="0" fontId="3" fillId="0" borderId="4" xfId="4" applyFont="1" applyBorder="1" applyAlignment="1">
      <alignment horizontal="left" vertical="center" wrapText="1"/>
    </xf>
    <xf numFmtId="0" fontId="3" fillId="0" borderId="5" xfId="4" applyFont="1" applyBorder="1" applyAlignment="1">
      <alignment horizontal="left" vertical="center" wrapText="1"/>
    </xf>
    <xf numFmtId="0" fontId="3" fillId="0" borderId="6" xfId="4" applyFont="1" applyBorder="1" applyAlignment="1">
      <alignment horizontal="left" vertical="center" wrapText="1"/>
    </xf>
    <xf numFmtId="0" fontId="3" fillId="0" borderId="7" xfId="4" applyFont="1" applyBorder="1" applyAlignment="1">
      <alignment horizontal="right" vertical="center" wrapText="1"/>
    </xf>
    <xf numFmtId="0" fontId="3" fillId="0" borderId="0" xfId="4" applyFont="1" applyAlignment="1">
      <alignment horizontal="right" vertical="center" wrapText="1"/>
    </xf>
    <xf numFmtId="0" fontId="3" fillId="0" borderId="8" xfId="4" applyFont="1" applyBorder="1" applyAlignment="1">
      <alignment horizontal="right" vertical="center" wrapText="1"/>
    </xf>
    <xf numFmtId="0" fontId="0" fillId="0" borderId="7" xfId="4" applyFont="1" applyBorder="1" applyAlignment="1">
      <alignment horizontal="left" vertical="center" wrapText="1"/>
    </xf>
    <xf numFmtId="0" fontId="1" fillId="0" borderId="11" xfId="4" applyFont="1" applyBorder="1" applyAlignment="1">
      <alignment horizontal="left" vertical="center" wrapText="1"/>
    </xf>
    <xf numFmtId="0" fontId="1" fillId="0" borderId="12" xfId="4" applyFont="1" applyBorder="1" applyAlignment="1">
      <alignment horizontal="left" vertical="center" wrapText="1"/>
    </xf>
    <xf numFmtId="0" fontId="1" fillId="0" borderId="13" xfId="4" applyFont="1" applyBorder="1" applyAlignment="1">
      <alignment horizontal="left" vertical="center" wrapText="1"/>
    </xf>
    <xf numFmtId="0" fontId="3" fillId="0" borderId="15" xfId="4" applyFont="1" applyBorder="1" applyAlignment="1">
      <alignment horizontal="left" wrapText="1"/>
    </xf>
    <xf numFmtId="0" fontId="3" fillId="0" borderId="16" xfId="4" applyFont="1" applyBorder="1" applyAlignment="1">
      <alignment horizontal="left" wrapText="1"/>
    </xf>
    <xf numFmtId="0" fontId="3" fillId="0" borderId="17" xfId="4" applyFont="1" applyBorder="1" applyAlignment="1">
      <alignment horizontal="left" wrapText="1"/>
    </xf>
    <xf numFmtId="0" fontId="4" fillId="0" borderId="0" xfId="3" applyBorder="1" applyAlignment="1">
      <alignment horizontal="left" vertical="center" wrapText="1"/>
    </xf>
    <xf numFmtId="0" fontId="4" fillId="0" borderId="8" xfId="3" applyBorder="1" applyAlignment="1">
      <alignment horizontal="left" vertical="center" wrapText="1"/>
    </xf>
    <xf numFmtId="0" fontId="3" fillId="0" borderId="12" xfId="4" applyFont="1" applyBorder="1" applyAlignment="1">
      <alignment horizontal="left" vertical="center" wrapText="1"/>
    </xf>
    <xf numFmtId="0" fontId="3" fillId="0" borderId="13" xfId="4" applyFont="1" applyBorder="1" applyAlignment="1">
      <alignment horizontal="left" vertical="center" wrapText="1"/>
    </xf>
    <xf numFmtId="0" fontId="0" fillId="0" borderId="7" xfId="4" applyFont="1" applyBorder="1" applyAlignment="1">
      <alignment horizontal="justify" vertical="center" wrapText="1"/>
    </xf>
    <xf numFmtId="0" fontId="1" fillId="0" borderId="0" xfId="4" applyFont="1" applyBorder="1" applyAlignment="1">
      <alignment horizontal="justify" vertical="center" wrapText="1"/>
    </xf>
    <xf numFmtId="0" fontId="1" fillId="0" borderId="8" xfId="4" applyFont="1" applyBorder="1" applyAlignment="1">
      <alignment horizontal="justify" vertical="center" wrapText="1"/>
    </xf>
    <xf numFmtId="0" fontId="1" fillId="0" borderId="0" xfId="4" applyFont="1" applyAlignment="1">
      <alignment horizontal="justify" vertical="center" wrapText="1"/>
    </xf>
    <xf numFmtId="0" fontId="0" fillId="0" borderId="7" xfId="4" applyFont="1" applyBorder="1" applyAlignment="1">
      <alignment horizontal="justify" vertical="center"/>
    </xf>
    <xf numFmtId="0" fontId="1" fillId="0" borderId="0" xfId="4" applyFont="1" applyAlignment="1">
      <alignment horizontal="justify" vertical="center"/>
    </xf>
    <xf numFmtId="0" fontId="1" fillId="0" borderId="8" xfId="4" applyFont="1" applyBorder="1" applyAlignment="1">
      <alignment horizontal="justify" vertical="center"/>
    </xf>
    <xf numFmtId="0" fontId="0" fillId="0" borderId="4" xfId="4" applyFont="1" applyBorder="1" applyAlignment="1">
      <alignment horizontal="justify" vertical="center" wrapText="1"/>
    </xf>
    <xf numFmtId="0" fontId="1" fillId="0" borderId="5" xfId="4" applyFont="1" applyBorder="1" applyAlignment="1">
      <alignment horizontal="justify" vertical="center" wrapText="1"/>
    </xf>
    <xf numFmtId="0" fontId="1" fillId="0" borderId="6" xfId="4" applyFont="1" applyBorder="1" applyAlignment="1">
      <alignment horizontal="justify" vertical="center" wrapText="1"/>
    </xf>
    <xf numFmtId="0" fontId="1" fillId="0" borderId="16" xfId="4" applyFont="1" applyBorder="1" applyAlignment="1">
      <alignment horizontal="center" vertical="center" wrapText="1"/>
    </xf>
    <xf numFmtId="0" fontId="0" fillId="0" borderId="0" xfId="4" applyFont="1" applyAlignment="1">
      <alignment horizontal="center" vertical="center" wrapText="1"/>
    </xf>
    <xf numFmtId="0" fontId="0" fillId="0" borderId="7" xfId="4" applyFont="1" applyBorder="1" applyAlignment="1">
      <alignment horizontal="left" wrapText="1"/>
    </xf>
    <xf numFmtId="0" fontId="0" fillId="0" borderId="0" xfId="4" applyFont="1" applyBorder="1" applyAlignment="1">
      <alignment horizontal="left" wrapText="1"/>
    </xf>
    <xf numFmtId="0" fontId="0" fillId="0" borderId="8" xfId="4" applyFont="1" applyBorder="1" applyAlignment="1">
      <alignment horizontal="left" wrapText="1"/>
    </xf>
    <xf numFmtId="0" fontId="3" fillId="0" borderId="0" xfId="4" applyFont="1" applyBorder="1" applyAlignment="1">
      <alignment horizontal="left" vertical="center" wrapText="1"/>
    </xf>
    <xf numFmtId="0" fontId="0" fillId="0" borderId="7" xfId="4" applyFont="1" applyBorder="1" applyAlignment="1">
      <alignment horizontal="left" vertical="top" wrapText="1"/>
    </xf>
    <xf numFmtId="0" fontId="0" fillId="0" borderId="0" xfId="4" applyFont="1" applyBorder="1" applyAlignment="1">
      <alignment horizontal="left" vertical="top"/>
    </xf>
    <xf numFmtId="0" fontId="0" fillId="0" borderId="8" xfId="4" applyFont="1" applyBorder="1" applyAlignment="1">
      <alignment horizontal="left" vertical="top"/>
    </xf>
    <xf numFmtId="0" fontId="0" fillId="0" borderId="0" xfId="4" applyFont="1" applyBorder="1" applyAlignment="1">
      <alignment horizontal="left" vertical="top" wrapText="1"/>
    </xf>
    <xf numFmtId="0" fontId="0" fillId="0" borderId="8" xfId="4" applyFont="1" applyBorder="1" applyAlignment="1">
      <alignment horizontal="left" vertical="top" wrapText="1"/>
    </xf>
    <xf numFmtId="0" fontId="0" fillId="0" borderId="11" xfId="4" applyFont="1" applyBorder="1" applyAlignment="1">
      <alignment horizontal="left" vertical="top" wrapText="1"/>
    </xf>
    <xf numFmtId="0" fontId="0" fillId="0" borderId="12" xfId="4" applyFont="1" applyBorder="1" applyAlignment="1">
      <alignment horizontal="left" vertical="top" wrapText="1"/>
    </xf>
    <xf numFmtId="0" fontId="0" fillId="0" borderId="13" xfId="4" applyFont="1" applyBorder="1" applyAlignment="1">
      <alignment horizontal="left" vertical="top" wrapText="1"/>
    </xf>
    <xf numFmtId="0" fontId="0" fillId="0" borderId="14" xfId="0" applyBorder="1" applyAlignment="1">
      <alignment horizontal="center"/>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1" fillId="2" borderId="9"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2" fillId="0" borderId="5" xfId="0" applyFont="1" applyBorder="1" applyAlignment="1">
      <alignment horizontal="center" vertical="center" wrapText="1"/>
    </xf>
    <xf numFmtId="0" fontId="12" fillId="0" borderId="0" xfId="0" applyFont="1" applyBorder="1" applyAlignment="1">
      <alignment horizontal="center" vertical="center" wrapText="1"/>
    </xf>
    <xf numFmtId="0" fontId="14" fillId="0" borderId="0" xfId="0" applyFont="1" applyAlignment="1">
      <alignment horizontal="center" vertical="center"/>
    </xf>
    <xf numFmtId="0" fontId="13" fillId="6" borderId="20" xfId="0" applyFont="1" applyFill="1" applyBorder="1"/>
    <xf numFmtId="0" fontId="15" fillId="4" borderId="20" xfId="0" applyFont="1" applyFill="1" applyBorder="1" applyAlignment="1">
      <alignment horizontal="left" vertical="center" wrapText="1"/>
    </xf>
    <xf numFmtId="0" fontId="13" fillId="0" borderId="20" xfId="0" applyFont="1" applyBorder="1" applyAlignment="1">
      <alignment horizontal="left" vertical="center" wrapText="1"/>
    </xf>
    <xf numFmtId="0" fontId="15" fillId="4" borderId="20" xfId="0" applyFont="1" applyFill="1" applyBorder="1" applyAlignment="1">
      <alignment horizontal="center" vertical="center"/>
    </xf>
    <xf numFmtId="43" fontId="13" fillId="6" borderId="20" xfId="1" applyFont="1" applyFill="1" applyBorder="1" applyAlignment="1">
      <alignment horizontal="center" vertical="center" wrapText="1"/>
    </xf>
  </cellXfs>
  <cellStyles count="8">
    <cellStyle name="Hiperlink" xfId="3" builtinId="8"/>
    <cellStyle name="Moeda" xfId="2" builtinId="4"/>
    <cellStyle name="Normal" xfId="0" builtinId="0"/>
    <cellStyle name="Normal 2 2 2" xfId="6" xr:uid="{6BE67C6D-1B10-492C-BCAC-A235326006F0}"/>
    <cellStyle name="Normal 9" xfId="4" xr:uid="{C8457491-B821-4622-8083-205400C4539C}"/>
    <cellStyle name="Porcentagem" xfId="7" builtinId="5"/>
    <cellStyle name="Vírgula" xfId="1" builtinId="3"/>
    <cellStyle name="Vírgula 5" xfId="5" xr:uid="{A6DF6CD9-D7F7-4E08-85ED-194E7F2259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3</xdr:col>
      <xdr:colOff>539750</xdr:colOff>
      <xdr:row>56</xdr:row>
      <xdr:rowOff>0</xdr:rowOff>
    </xdr:from>
    <xdr:to>
      <xdr:col>4</xdr:col>
      <xdr:colOff>802985</xdr:colOff>
      <xdr:row>58</xdr:row>
      <xdr:rowOff>64471</xdr:rowOff>
    </xdr:to>
    <xdr:pic>
      <xdr:nvPicPr>
        <xdr:cNvPr id="2" name="Imagem 1">
          <a:extLst>
            <a:ext uri="{FF2B5EF4-FFF2-40B4-BE49-F238E27FC236}">
              <a16:creationId xmlns:a16="http://schemas.microsoft.com/office/drawing/2014/main" id="{BDE75D4F-114C-4F45-BCC8-81E2479F63D8}"/>
            </a:ext>
          </a:extLst>
        </xdr:cNvPr>
        <xdr:cNvPicPr>
          <a:picLocks noChangeAspect="1"/>
        </xdr:cNvPicPr>
      </xdr:nvPicPr>
      <xdr:blipFill>
        <a:blip xmlns:r="http://schemas.openxmlformats.org/officeDocument/2006/relationships" r:embed="rId1">
          <a:clrChange>
            <a:clrFrom>
              <a:srgbClr val="FCFCFC"/>
            </a:clrFrom>
            <a:clrTo>
              <a:srgbClr val="FCFCFC">
                <a:alpha val="0"/>
              </a:srgbClr>
            </a:clrTo>
          </a:clrChange>
          <a:extLst>
            <a:ext uri="{28A0092B-C50C-407E-A947-70E740481C1C}">
              <a14:useLocalDpi xmlns:a14="http://schemas.microsoft.com/office/drawing/2010/main" val="0"/>
            </a:ext>
          </a:extLst>
        </a:blip>
        <a:stretch>
          <a:fillRect/>
        </a:stretch>
      </xdr:blipFill>
      <xdr:spPr>
        <a:xfrm>
          <a:off x="3959225" y="14611350"/>
          <a:ext cx="1609724" cy="559772"/>
        </a:xfrm>
        <a:prstGeom prst="rect">
          <a:avLst/>
        </a:prstGeom>
      </xdr:spPr>
    </xdr:pic>
    <xdr:clientData/>
  </xdr:twoCellAnchor>
  <xdr:twoCellAnchor editAs="oneCell">
    <xdr:from>
      <xdr:col>3</xdr:col>
      <xdr:colOff>130177</xdr:colOff>
      <xdr:row>0</xdr:row>
      <xdr:rowOff>0</xdr:rowOff>
    </xdr:from>
    <xdr:to>
      <xdr:col>4</xdr:col>
      <xdr:colOff>181842</xdr:colOff>
      <xdr:row>2</xdr:row>
      <xdr:rowOff>69273</xdr:rowOff>
    </xdr:to>
    <xdr:pic>
      <xdr:nvPicPr>
        <xdr:cNvPr id="3" name="Imagem 2">
          <a:extLst>
            <a:ext uri="{FF2B5EF4-FFF2-40B4-BE49-F238E27FC236}">
              <a16:creationId xmlns:a16="http://schemas.microsoft.com/office/drawing/2014/main" id="{6D468A91-2297-49CC-B5B3-258E73674077}"/>
            </a:ext>
          </a:extLst>
        </xdr:cNvPr>
        <xdr:cNvPicPr>
          <a:picLocks noChangeAspect="1"/>
        </xdr:cNvPicPr>
      </xdr:nvPicPr>
      <xdr:blipFill>
        <a:blip xmlns:r="http://schemas.openxmlformats.org/officeDocument/2006/relationships" r:embed="rId2" cstate="print">
          <a:clrChange>
            <a:clrFrom>
              <a:srgbClr val="FDFDFD"/>
            </a:clrFrom>
            <a:clrTo>
              <a:srgbClr val="FDFDFD">
                <a:alpha val="0"/>
              </a:srgbClr>
            </a:clrTo>
          </a:clrChange>
          <a:extLst>
            <a:ext uri="{28A0092B-C50C-407E-A947-70E740481C1C}">
              <a14:useLocalDpi xmlns:a14="http://schemas.microsoft.com/office/drawing/2010/main" val="0"/>
            </a:ext>
          </a:extLst>
        </a:blip>
        <a:stretch>
          <a:fillRect/>
        </a:stretch>
      </xdr:blipFill>
      <xdr:spPr>
        <a:xfrm>
          <a:off x="3720813" y="0"/>
          <a:ext cx="1468870" cy="10852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948621</xdr:colOff>
      <xdr:row>13</xdr:row>
      <xdr:rowOff>75495</xdr:rowOff>
    </xdr:from>
    <xdr:to>
      <xdr:col>4</xdr:col>
      <xdr:colOff>419101</xdr:colOff>
      <xdr:row>15</xdr:row>
      <xdr:rowOff>466</xdr:rowOff>
    </xdr:to>
    <xdr:pic>
      <xdr:nvPicPr>
        <xdr:cNvPr id="2" name="Imagem 1">
          <a:extLst>
            <a:ext uri="{FF2B5EF4-FFF2-40B4-BE49-F238E27FC236}">
              <a16:creationId xmlns:a16="http://schemas.microsoft.com/office/drawing/2014/main" id="{B3839085-D7CC-4D99-9C0D-473E45DE1B9C}"/>
            </a:ext>
          </a:extLst>
        </xdr:cNvPr>
        <xdr:cNvPicPr>
          <a:picLocks noChangeAspect="1"/>
        </xdr:cNvPicPr>
      </xdr:nvPicPr>
      <xdr:blipFill>
        <a:blip xmlns:r="http://schemas.openxmlformats.org/officeDocument/2006/relationships" r:embed="rId1">
          <a:clrChange>
            <a:clrFrom>
              <a:srgbClr val="FCFCFC"/>
            </a:clrFrom>
            <a:clrTo>
              <a:srgbClr val="FCFCFC">
                <a:alpha val="0"/>
              </a:srgbClr>
            </a:clrTo>
          </a:clrChange>
          <a:extLst>
            <a:ext uri="{28A0092B-C50C-407E-A947-70E740481C1C}">
              <a14:useLocalDpi xmlns:a14="http://schemas.microsoft.com/office/drawing/2010/main" val="0"/>
            </a:ext>
          </a:extLst>
        </a:blip>
        <a:stretch>
          <a:fillRect/>
        </a:stretch>
      </xdr:blipFill>
      <xdr:spPr>
        <a:xfrm>
          <a:off x="3691821" y="3980745"/>
          <a:ext cx="2213680" cy="325021"/>
        </a:xfrm>
        <a:prstGeom prst="rect">
          <a:avLst/>
        </a:prstGeom>
      </xdr:spPr>
    </xdr:pic>
    <xdr:clientData/>
  </xdr:twoCellAnchor>
  <xdr:twoCellAnchor editAs="oneCell">
    <xdr:from>
      <xdr:col>2</xdr:col>
      <xdr:colOff>1051278</xdr:colOff>
      <xdr:row>0</xdr:row>
      <xdr:rowOff>0</xdr:rowOff>
    </xdr:from>
    <xdr:to>
      <xdr:col>4</xdr:col>
      <xdr:colOff>38100</xdr:colOff>
      <xdr:row>1</xdr:row>
      <xdr:rowOff>45033</xdr:rowOff>
    </xdr:to>
    <xdr:pic>
      <xdr:nvPicPr>
        <xdr:cNvPr id="3" name="Imagem 2">
          <a:extLst>
            <a:ext uri="{FF2B5EF4-FFF2-40B4-BE49-F238E27FC236}">
              <a16:creationId xmlns:a16="http://schemas.microsoft.com/office/drawing/2014/main" id="{19B6FDB5-CE26-443A-B5EC-9EEB0C378B7B}"/>
            </a:ext>
          </a:extLst>
        </xdr:cNvPr>
        <xdr:cNvPicPr>
          <a:picLocks noChangeAspect="1"/>
        </xdr:cNvPicPr>
      </xdr:nvPicPr>
      <xdr:blipFill>
        <a:blip xmlns:r="http://schemas.openxmlformats.org/officeDocument/2006/relationships" r:embed="rId2" cstate="print">
          <a:clrChange>
            <a:clrFrom>
              <a:srgbClr val="FDFDFD"/>
            </a:clrFrom>
            <a:clrTo>
              <a:srgbClr val="FDFDFD">
                <a:alpha val="0"/>
              </a:srgbClr>
            </a:clrTo>
          </a:clrChange>
          <a:extLst>
            <a:ext uri="{28A0092B-C50C-407E-A947-70E740481C1C}">
              <a14:useLocalDpi xmlns:a14="http://schemas.microsoft.com/office/drawing/2010/main" val="0"/>
            </a:ext>
          </a:extLst>
        </a:blip>
        <a:stretch>
          <a:fillRect/>
        </a:stretch>
      </xdr:blipFill>
      <xdr:spPr>
        <a:xfrm>
          <a:off x="3794478" y="0"/>
          <a:ext cx="1730022" cy="12451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iego%20Silva/Desktop/01%20-%20LICITA&#199;&#213;ES/03%20-%20VERDE%20FLORA/PLANILHA%20VF%20-%20EMBRAPA%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iego%20Silva/Downloads/PLANILHA%20VF%20-%20EMBRAP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ta"/>
      <sheetName val="Resumo"/>
      <sheetName val="Encarregado"/>
      <sheetName val="Jardineiro"/>
      <sheetName val="Aux. Jardinagem"/>
      <sheetName val="Mem. Cálculo"/>
    </sheetNames>
    <sheetDataSet>
      <sheetData sheetId="0"/>
      <sheetData sheetId="1">
        <row r="4">
          <cell r="B4" t="str">
            <v>Encarregado de Jardinagem</v>
          </cell>
        </row>
        <row r="5">
          <cell r="B5" t="str">
            <v>Jardineiro</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ta"/>
      <sheetName val="Resumo"/>
      <sheetName val="Encarregado de Jard."/>
      <sheetName val="Jardineiro"/>
      <sheetName val="Aux. Jardineiro"/>
      <sheetName val="Mem. Cálculo"/>
    </sheetNames>
    <sheetDataSet>
      <sheetData sheetId="0"/>
      <sheetData sheetId="1"/>
      <sheetData sheetId="2">
        <row r="9">
          <cell r="C9" t="str">
            <v>Encarregado de Jardinagem</v>
          </cell>
        </row>
      </sheetData>
      <sheetData sheetId="3">
        <row r="9">
          <cell r="C9" t="str">
            <v>Jardineiro</v>
          </cell>
        </row>
      </sheetData>
      <sheetData sheetId="4"/>
      <sheetData sheetId="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verdflora@verdflora.com.br"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74C20-5C81-402A-BBDC-7F289FAE354E}">
  <dimension ref="A1:G60"/>
  <sheetViews>
    <sheetView tabSelected="1" view="pageBreakPreview" topLeftCell="A49" zoomScale="110" zoomScaleNormal="100" zoomScaleSheetLayoutView="110" workbookViewId="0">
      <selection activeCell="A56" sqref="A56:G56"/>
    </sheetView>
  </sheetViews>
  <sheetFormatPr defaultRowHeight="20.100000000000001" customHeight="1" x14ac:dyDescent="0.25"/>
  <cols>
    <col min="1" max="1" width="5.140625" bestFit="1" customWidth="1"/>
    <col min="2" max="2" width="21.5703125" bestFit="1" customWidth="1"/>
    <col min="3" max="3" width="20.42578125" bestFit="1" customWidth="1"/>
    <col min="4" max="4" width="20.28515625" bestFit="1" customWidth="1"/>
    <col min="5" max="5" width="18.7109375" bestFit="1" customWidth="1"/>
    <col min="6" max="6" width="16" bestFit="1" customWidth="1"/>
    <col min="7" max="7" width="21.85546875" customWidth="1"/>
  </cols>
  <sheetData>
    <row r="1" spans="1:7" ht="60" customHeight="1" x14ac:dyDescent="0.25">
      <c r="A1" s="85"/>
      <c r="B1" s="85"/>
      <c r="C1" s="85"/>
      <c r="D1" s="85"/>
      <c r="E1" s="85"/>
      <c r="F1" s="85"/>
      <c r="G1" s="85"/>
    </row>
    <row r="2" spans="1:7" ht="20.100000000000001" customHeight="1" x14ac:dyDescent="0.25">
      <c r="A2" s="86" t="s">
        <v>95</v>
      </c>
      <c r="B2" s="86"/>
      <c r="C2" s="86"/>
      <c r="D2" s="86"/>
      <c r="E2" s="86"/>
      <c r="F2" s="86"/>
      <c r="G2" s="86"/>
    </row>
    <row r="3" spans="1:7" ht="20.100000000000001" customHeight="1" x14ac:dyDescent="0.25">
      <c r="A3" s="86" t="s">
        <v>94</v>
      </c>
      <c r="B3" s="86"/>
      <c r="C3" s="86"/>
      <c r="D3" s="86"/>
      <c r="E3" s="86"/>
      <c r="F3" s="86"/>
      <c r="G3" s="86"/>
    </row>
    <row r="4" spans="1:7" ht="20.100000000000001" customHeight="1" x14ac:dyDescent="0.25">
      <c r="A4" s="86"/>
      <c r="B4" s="86"/>
      <c r="C4" s="86"/>
      <c r="D4" s="86"/>
      <c r="E4" s="86"/>
      <c r="F4" s="86"/>
      <c r="G4" s="86"/>
    </row>
    <row r="5" spans="1:7" ht="20.100000000000001" customHeight="1" x14ac:dyDescent="0.25">
      <c r="A5" s="86" t="s">
        <v>96</v>
      </c>
      <c r="B5" s="86"/>
      <c r="C5" s="86"/>
      <c r="D5" s="86"/>
      <c r="E5" s="86"/>
      <c r="F5" s="86"/>
      <c r="G5" s="86"/>
    </row>
    <row r="6" spans="1:7" ht="20.100000000000001" customHeight="1" x14ac:dyDescent="0.25">
      <c r="A6" s="86" t="s">
        <v>1</v>
      </c>
      <c r="B6" s="86"/>
      <c r="C6" s="86"/>
      <c r="D6" s="86"/>
      <c r="E6" s="86"/>
      <c r="F6" s="86"/>
      <c r="G6" s="86"/>
    </row>
    <row r="7" spans="1:7" ht="20.100000000000001" customHeight="1" thickBot="1" x14ac:dyDescent="0.3">
      <c r="A7" s="87"/>
      <c r="B7" s="87"/>
      <c r="C7" s="87"/>
      <c r="D7" s="87"/>
      <c r="E7" s="87"/>
      <c r="F7" s="87"/>
      <c r="G7" s="87"/>
    </row>
    <row r="8" spans="1:7" ht="20.100000000000001" customHeight="1" thickBot="1" x14ac:dyDescent="0.3">
      <c r="A8" s="88" t="s">
        <v>2</v>
      </c>
      <c r="B8" s="89"/>
      <c r="C8" s="89"/>
      <c r="D8" s="89"/>
      <c r="E8" s="89"/>
      <c r="F8" s="89"/>
      <c r="G8" s="90"/>
    </row>
    <row r="9" spans="1:7" ht="20.100000000000001" customHeight="1" thickBot="1" x14ac:dyDescent="0.3">
      <c r="A9" s="91"/>
      <c r="B9" s="91"/>
      <c r="C9" s="91"/>
      <c r="D9" s="91"/>
      <c r="E9" s="91"/>
      <c r="F9" s="91"/>
      <c r="G9" s="91"/>
    </row>
    <row r="10" spans="1:7" ht="20.100000000000001" customHeight="1" thickBot="1" x14ac:dyDescent="0.3">
      <c r="A10" s="92" t="s">
        <v>97</v>
      </c>
      <c r="B10" s="93"/>
      <c r="C10" s="93"/>
      <c r="D10" s="93"/>
      <c r="E10" s="93"/>
      <c r="F10" s="93"/>
      <c r="G10" s="94"/>
    </row>
    <row r="11" spans="1:7" ht="20.100000000000001" customHeight="1" thickBot="1" x14ac:dyDescent="0.3">
      <c r="A11" s="91"/>
      <c r="B11" s="91"/>
      <c r="C11" s="91"/>
      <c r="D11" s="91"/>
      <c r="E11" s="91"/>
      <c r="F11" s="91"/>
      <c r="G11" s="91"/>
    </row>
    <row r="12" spans="1:7" ht="51.95" customHeight="1" thickBot="1" x14ac:dyDescent="0.3">
      <c r="A12" s="82" t="s">
        <v>3</v>
      </c>
      <c r="B12" s="83"/>
      <c r="C12" s="83"/>
      <c r="D12" s="83"/>
      <c r="E12" s="83"/>
      <c r="F12" s="83"/>
      <c r="G12" s="84"/>
    </row>
    <row r="13" spans="1:7" ht="20.100000000000001" customHeight="1" thickBot="1" x14ac:dyDescent="0.3">
      <c r="A13" s="87"/>
      <c r="B13" s="87"/>
      <c r="C13" s="87"/>
      <c r="D13" s="87"/>
      <c r="E13" s="87"/>
      <c r="F13" s="87"/>
      <c r="G13" s="87"/>
    </row>
    <row r="14" spans="1:7" ht="20.100000000000001" customHeight="1" thickBot="1" x14ac:dyDescent="0.3">
      <c r="A14" s="98" t="s">
        <v>4</v>
      </c>
      <c r="B14" s="99"/>
      <c r="C14" s="99"/>
      <c r="D14" s="99"/>
      <c r="E14" s="99"/>
      <c r="F14" s="99"/>
      <c r="G14" s="100"/>
    </row>
    <row r="15" spans="1:7" ht="20.100000000000001" customHeight="1" thickBot="1" x14ac:dyDescent="0.3">
      <c r="A15" s="95" t="s">
        <v>5</v>
      </c>
      <c r="B15" s="96"/>
      <c r="C15" s="96"/>
      <c r="D15" s="96"/>
      <c r="E15" s="96"/>
      <c r="F15" s="96"/>
      <c r="G15" s="21">
        <f>F24</f>
        <v>33825.289999999994</v>
      </c>
    </row>
    <row r="16" spans="1:7" ht="20.100000000000001" customHeight="1" thickBot="1" x14ac:dyDescent="0.3">
      <c r="A16" s="101" t="s">
        <v>112</v>
      </c>
      <c r="B16" s="102"/>
      <c r="C16" s="102"/>
      <c r="D16" s="102"/>
      <c r="E16" s="102"/>
      <c r="F16" s="102"/>
      <c r="G16" s="103"/>
    </row>
    <row r="17" spans="1:7" ht="20.100000000000001" customHeight="1" thickBot="1" x14ac:dyDescent="0.3">
      <c r="A17" s="104" t="s">
        <v>6</v>
      </c>
      <c r="B17" s="96"/>
      <c r="C17" s="96"/>
      <c r="D17" s="96"/>
      <c r="E17" s="96"/>
      <c r="F17" s="96"/>
      <c r="G17" s="21">
        <f>G24</f>
        <v>405903.48</v>
      </c>
    </row>
    <row r="18" spans="1:7" ht="20.100000000000001" customHeight="1" thickBot="1" x14ac:dyDescent="0.3">
      <c r="A18" s="101" t="s">
        <v>113</v>
      </c>
      <c r="B18" s="102"/>
      <c r="C18" s="102"/>
      <c r="D18" s="102"/>
      <c r="E18" s="102"/>
      <c r="F18" s="102"/>
      <c r="G18" s="103"/>
    </row>
    <row r="19" spans="1:7" ht="36" customHeight="1" thickBot="1" x14ac:dyDescent="0.3">
      <c r="A19" s="1" t="s">
        <v>7</v>
      </c>
      <c r="B19" s="1" t="s">
        <v>8</v>
      </c>
      <c r="C19" s="1" t="s">
        <v>9</v>
      </c>
      <c r="D19" s="1" t="s">
        <v>10</v>
      </c>
      <c r="E19" s="1" t="s">
        <v>11</v>
      </c>
      <c r="F19" s="1" t="s">
        <v>12</v>
      </c>
      <c r="G19" s="2" t="s">
        <v>13</v>
      </c>
    </row>
    <row r="20" spans="1:7" ht="30.75" thickBot="1" x14ac:dyDescent="0.3">
      <c r="A20" s="3">
        <v>1</v>
      </c>
      <c r="B20" s="4" t="str">
        <f>[1]Resumo!B4</f>
        <v>Encarregado de Jardinagem</v>
      </c>
      <c r="C20" s="3" t="s">
        <v>14</v>
      </c>
      <c r="D20" s="3">
        <f>Resumo!C4</f>
        <v>1</v>
      </c>
      <c r="E20" s="5">
        <f>Resumo!D4</f>
        <v>5499.99</v>
      </c>
      <c r="F20" s="5">
        <f>D20*E20</f>
        <v>5499.99</v>
      </c>
      <c r="G20" s="6">
        <f>F20*12</f>
        <v>65999.88</v>
      </c>
    </row>
    <row r="21" spans="1:7" ht="20.100000000000001" customHeight="1" thickBot="1" x14ac:dyDescent="0.3">
      <c r="A21" s="3">
        <v>2</v>
      </c>
      <c r="B21" s="4" t="str">
        <f>[1]Resumo!B5</f>
        <v>Jardineiro</v>
      </c>
      <c r="C21" s="3" t="s">
        <v>14</v>
      </c>
      <c r="D21" s="3">
        <f>Resumo!C5</f>
        <v>2</v>
      </c>
      <c r="E21" s="5">
        <f>Resumo!D5</f>
        <v>4600.18</v>
      </c>
      <c r="F21" s="5">
        <f>D21*E21</f>
        <v>9200.36</v>
      </c>
      <c r="G21" s="6">
        <f>F21*12</f>
        <v>110404.32</v>
      </c>
    </row>
    <row r="22" spans="1:7" ht="20.100000000000001" customHeight="1" thickBot="1" x14ac:dyDescent="0.3">
      <c r="A22" s="3">
        <v>3</v>
      </c>
      <c r="B22" s="4" t="s">
        <v>48</v>
      </c>
      <c r="C22" s="3" t="s">
        <v>14</v>
      </c>
      <c r="D22" s="3">
        <f>Resumo!C6</f>
        <v>4</v>
      </c>
      <c r="E22" s="5">
        <f>Resumo!D6</f>
        <v>3187.49</v>
      </c>
      <c r="F22" s="5">
        <f>D22*E22</f>
        <v>12749.96</v>
      </c>
      <c r="G22" s="6">
        <f>F22*12</f>
        <v>152999.51999999999</v>
      </c>
    </row>
    <row r="23" spans="1:7" ht="20.100000000000001" customHeight="1" thickBot="1" x14ac:dyDescent="0.3">
      <c r="A23" s="3">
        <v>4</v>
      </c>
      <c r="B23" s="4" t="s">
        <v>49</v>
      </c>
      <c r="C23" s="3" t="s">
        <v>14</v>
      </c>
      <c r="D23" s="3">
        <f>Resumo!C7</f>
        <v>2</v>
      </c>
      <c r="E23" s="5">
        <f>Resumo!D7</f>
        <v>3187.49</v>
      </c>
      <c r="F23" s="5">
        <f>D23*E23</f>
        <v>6374.98</v>
      </c>
      <c r="G23" s="6">
        <f>F23*12</f>
        <v>76499.759999999995</v>
      </c>
    </row>
    <row r="24" spans="1:7" ht="20.100000000000001" customHeight="1" thickBot="1" x14ac:dyDescent="0.3">
      <c r="A24" s="101" t="s">
        <v>15</v>
      </c>
      <c r="B24" s="102"/>
      <c r="C24" s="102"/>
      <c r="D24" s="102"/>
      <c r="E24" s="102"/>
      <c r="F24" s="7">
        <f>SUM(F20:F23)</f>
        <v>33825.289999999994</v>
      </c>
      <c r="G24" s="8">
        <f>SUM(G20:G23)</f>
        <v>405903.48</v>
      </c>
    </row>
    <row r="25" spans="1:7" ht="20.100000000000001" customHeight="1" thickBot="1" x14ac:dyDescent="0.3">
      <c r="A25" s="105"/>
      <c r="B25" s="106"/>
      <c r="C25" s="106"/>
      <c r="D25" s="106"/>
      <c r="E25" s="106"/>
      <c r="F25" s="106"/>
      <c r="G25" s="107"/>
    </row>
    <row r="26" spans="1:7" ht="20.100000000000001" customHeight="1" thickBot="1" x14ac:dyDescent="0.3">
      <c r="A26" s="108" t="s">
        <v>16</v>
      </c>
      <c r="B26" s="109"/>
      <c r="C26" s="109"/>
      <c r="D26" s="109"/>
      <c r="E26" s="109"/>
      <c r="F26" s="109"/>
      <c r="G26" s="110"/>
    </row>
    <row r="27" spans="1:7" ht="20.100000000000001" customHeight="1" x14ac:dyDescent="0.25">
      <c r="A27" s="95" t="s">
        <v>17</v>
      </c>
      <c r="B27" s="96"/>
      <c r="C27" s="86" t="s">
        <v>18</v>
      </c>
      <c r="D27" s="86"/>
      <c r="E27" s="86"/>
      <c r="F27" s="86"/>
      <c r="G27" s="97"/>
    </row>
    <row r="28" spans="1:7" ht="20.100000000000001" customHeight="1" x14ac:dyDescent="0.25">
      <c r="A28" s="95" t="s">
        <v>19</v>
      </c>
      <c r="B28" s="96"/>
      <c r="C28" s="86" t="s">
        <v>20</v>
      </c>
      <c r="D28" s="86"/>
      <c r="E28" s="86"/>
      <c r="F28" s="86"/>
      <c r="G28" s="97"/>
    </row>
    <row r="29" spans="1:7" ht="20.100000000000001" customHeight="1" x14ac:dyDescent="0.25">
      <c r="A29" s="95" t="s">
        <v>21</v>
      </c>
      <c r="B29" s="96"/>
      <c r="C29" s="86" t="s">
        <v>22</v>
      </c>
      <c r="D29" s="86"/>
      <c r="E29" s="86"/>
      <c r="F29" s="86"/>
      <c r="G29" s="97"/>
    </row>
    <row r="30" spans="1:7" ht="20.100000000000001" customHeight="1" x14ac:dyDescent="0.25">
      <c r="A30" s="95" t="s">
        <v>23</v>
      </c>
      <c r="B30" s="96"/>
      <c r="C30" s="111" t="s">
        <v>24</v>
      </c>
      <c r="D30" s="111"/>
      <c r="E30" s="111"/>
      <c r="F30" s="111"/>
      <c r="G30" s="112"/>
    </row>
    <row r="31" spans="1:7" ht="20.100000000000001" customHeight="1" x14ac:dyDescent="0.25">
      <c r="A31" s="95" t="s">
        <v>25</v>
      </c>
      <c r="B31" s="96"/>
      <c r="C31" s="86" t="s">
        <v>26</v>
      </c>
      <c r="D31" s="86"/>
      <c r="E31" s="86"/>
      <c r="F31" s="86"/>
      <c r="G31" s="97"/>
    </row>
    <row r="32" spans="1:7" ht="20.100000000000001" customHeight="1" thickBot="1" x14ac:dyDescent="0.3">
      <c r="A32" s="105" t="s">
        <v>27</v>
      </c>
      <c r="B32" s="106"/>
      <c r="C32" s="113" t="s">
        <v>28</v>
      </c>
      <c r="D32" s="113"/>
      <c r="E32" s="113"/>
      <c r="F32" s="113"/>
      <c r="G32" s="114"/>
    </row>
    <row r="33" spans="1:7" ht="20.100000000000001" customHeight="1" thickBot="1" x14ac:dyDescent="0.3">
      <c r="A33" s="108" t="s">
        <v>29</v>
      </c>
      <c r="B33" s="109"/>
      <c r="C33" s="109"/>
      <c r="D33" s="109"/>
      <c r="E33" s="109"/>
      <c r="F33" s="109"/>
      <c r="G33" s="110"/>
    </row>
    <row r="34" spans="1:7" ht="20.100000000000001" customHeight="1" x14ac:dyDescent="0.25">
      <c r="A34" s="95" t="s">
        <v>30</v>
      </c>
      <c r="B34" s="96"/>
      <c r="C34" s="86" t="s">
        <v>31</v>
      </c>
      <c r="D34" s="86"/>
      <c r="E34" s="86"/>
      <c r="F34" s="86"/>
      <c r="G34" s="97"/>
    </row>
    <row r="35" spans="1:7" ht="15" x14ac:dyDescent="0.25">
      <c r="A35" s="95" t="s">
        <v>32</v>
      </c>
      <c r="B35" s="96"/>
      <c r="C35" s="20" t="s">
        <v>33</v>
      </c>
      <c r="D35" s="86" t="s">
        <v>34</v>
      </c>
      <c r="E35" s="86"/>
      <c r="F35" s="86"/>
      <c r="G35" s="97"/>
    </row>
    <row r="36" spans="1:7" ht="20.100000000000001" customHeight="1" thickBot="1" x14ac:dyDescent="0.3">
      <c r="A36" s="105" t="s">
        <v>35</v>
      </c>
      <c r="B36" s="106"/>
      <c r="C36" s="113" t="s">
        <v>36</v>
      </c>
      <c r="D36" s="113"/>
      <c r="E36" s="113"/>
      <c r="F36" s="113"/>
      <c r="G36" s="114"/>
    </row>
    <row r="37" spans="1:7" ht="20.100000000000001" customHeight="1" thickBot="1" x14ac:dyDescent="0.3">
      <c r="A37" s="125"/>
      <c r="B37" s="125"/>
      <c r="C37" s="125"/>
      <c r="D37" s="125"/>
      <c r="E37" s="125"/>
      <c r="F37" s="125"/>
      <c r="G37" s="125"/>
    </row>
    <row r="38" spans="1:7" ht="15.75" thickBot="1" x14ac:dyDescent="0.3">
      <c r="A38" s="92" t="s">
        <v>37</v>
      </c>
      <c r="B38" s="93"/>
      <c r="C38" s="93"/>
      <c r="D38" s="93"/>
      <c r="E38" s="93"/>
      <c r="F38" s="93"/>
      <c r="G38" s="94"/>
    </row>
    <row r="39" spans="1:7" ht="15" x14ac:dyDescent="0.25">
      <c r="A39" s="115" t="s">
        <v>99</v>
      </c>
      <c r="B39" s="118"/>
      <c r="C39" s="118"/>
      <c r="D39" s="118"/>
      <c r="E39" s="118"/>
      <c r="F39" s="118"/>
      <c r="G39" s="117"/>
    </row>
    <row r="40" spans="1:7" ht="15" x14ac:dyDescent="0.25">
      <c r="A40" s="115" t="s">
        <v>100</v>
      </c>
      <c r="B40" s="118"/>
      <c r="C40" s="118"/>
      <c r="D40" s="118"/>
      <c r="E40" s="118"/>
      <c r="F40" s="118"/>
      <c r="G40" s="117"/>
    </row>
    <row r="41" spans="1:7" ht="30" customHeight="1" thickBot="1" x14ac:dyDescent="0.3">
      <c r="A41" s="119" t="s">
        <v>110</v>
      </c>
      <c r="B41" s="120"/>
      <c r="C41" s="120"/>
      <c r="D41" s="120"/>
      <c r="E41" s="120"/>
      <c r="F41" s="120"/>
      <c r="G41" s="121"/>
    </row>
    <row r="42" spans="1:7" ht="27" customHeight="1" x14ac:dyDescent="0.25">
      <c r="A42" s="122" t="s">
        <v>103</v>
      </c>
      <c r="B42" s="123"/>
      <c r="C42" s="123"/>
      <c r="D42" s="123"/>
      <c r="E42" s="123"/>
      <c r="F42" s="123"/>
      <c r="G42" s="124"/>
    </row>
    <row r="43" spans="1:7" ht="45.75" customHeight="1" x14ac:dyDescent="0.25">
      <c r="A43" s="115" t="s">
        <v>101</v>
      </c>
      <c r="B43" s="116"/>
      <c r="C43" s="116"/>
      <c r="D43" s="116"/>
      <c r="E43" s="116"/>
      <c r="F43" s="116"/>
      <c r="G43" s="117"/>
    </row>
    <row r="44" spans="1:7" ht="33" customHeight="1" x14ac:dyDescent="0.25">
      <c r="A44" s="115" t="s">
        <v>102</v>
      </c>
      <c r="B44" s="116"/>
      <c r="C44" s="116"/>
      <c r="D44" s="116"/>
      <c r="E44" s="116"/>
      <c r="F44" s="116"/>
      <c r="G44" s="117"/>
    </row>
    <row r="45" spans="1:7" ht="47.45" customHeight="1" x14ac:dyDescent="0.25">
      <c r="A45" s="115" t="s">
        <v>104</v>
      </c>
      <c r="B45" s="116"/>
      <c r="C45" s="116"/>
      <c r="D45" s="116"/>
      <c r="E45" s="116"/>
      <c r="F45" s="116"/>
      <c r="G45" s="117"/>
    </row>
    <row r="46" spans="1:7" ht="15" x14ac:dyDescent="0.25">
      <c r="A46" s="115" t="s">
        <v>109</v>
      </c>
      <c r="B46" s="116"/>
      <c r="C46" s="116"/>
      <c r="D46" s="116"/>
      <c r="E46" s="116"/>
      <c r="F46" s="116"/>
      <c r="G46" s="117"/>
    </row>
    <row r="47" spans="1:7" ht="31.5" customHeight="1" x14ac:dyDescent="0.25">
      <c r="A47" s="127" t="s">
        <v>98</v>
      </c>
      <c r="B47" s="128"/>
      <c r="C47" s="128"/>
      <c r="D47" s="128"/>
      <c r="E47" s="128"/>
      <c r="F47" s="128"/>
      <c r="G47" s="129"/>
    </row>
    <row r="48" spans="1:7" ht="27.75" customHeight="1" x14ac:dyDescent="0.25">
      <c r="A48" s="115" t="s">
        <v>38</v>
      </c>
      <c r="B48" s="116"/>
      <c r="C48" s="116"/>
      <c r="D48" s="116"/>
      <c r="E48" s="116"/>
      <c r="F48" s="116"/>
      <c r="G48" s="117"/>
    </row>
    <row r="49" spans="1:7" ht="15" x14ac:dyDescent="0.25">
      <c r="A49" s="104" t="s">
        <v>108</v>
      </c>
      <c r="B49" s="130"/>
      <c r="C49" s="130"/>
      <c r="D49" s="130"/>
      <c r="E49" s="130"/>
      <c r="F49" s="130"/>
      <c r="G49" s="97"/>
    </row>
    <row r="50" spans="1:7" ht="31.5" customHeight="1" x14ac:dyDescent="0.25">
      <c r="A50" s="131" t="s">
        <v>107</v>
      </c>
      <c r="B50" s="132"/>
      <c r="C50" s="132"/>
      <c r="D50" s="132"/>
      <c r="E50" s="132"/>
      <c r="F50" s="132"/>
      <c r="G50" s="133"/>
    </row>
    <row r="51" spans="1:7" ht="31.5" customHeight="1" x14ac:dyDescent="0.25">
      <c r="A51" s="131" t="s">
        <v>106</v>
      </c>
      <c r="B51" s="134"/>
      <c r="C51" s="134"/>
      <c r="D51" s="134"/>
      <c r="E51" s="134"/>
      <c r="F51" s="134"/>
      <c r="G51" s="135"/>
    </row>
    <row r="52" spans="1:7" ht="31.5" customHeight="1" x14ac:dyDescent="0.25">
      <c r="A52" s="131" t="s">
        <v>105</v>
      </c>
      <c r="B52" s="134"/>
      <c r="C52" s="134"/>
      <c r="D52" s="134"/>
      <c r="E52" s="134"/>
      <c r="F52" s="134"/>
      <c r="G52" s="135"/>
    </row>
    <row r="53" spans="1:7" ht="15" x14ac:dyDescent="0.25">
      <c r="A53" s="131" t="s">
        <v>111</v>
      </c>
      <c r="B53" s="134"/>
      <c r="C53" s="134"/>
      <c r="D53" s="134"/>
      <c r="E53" s="134"/>
      <c r="F53" s="134"/>
      <c r="G53" s="135"/>
    </row>
    <row r="54" spans="1:7" ht="30" customHeight="1" thickBot="1" x14ac:dyDescent="0.3">
      <c r="A54" s="136" t="s">
        <v>114</v>
      </c>
      <c r="B54" s="137"/>
      <c r="C54" s="137"/>
      <c r="D54" s="137"/>
      <c r="E54" s="137"/>
      <c r="F54" s="137"/>
      <c r="G54" s="138"/>
    </row>
    <row r="55" spans="1:7" ht="20.100000000000001" customHeight="1" x14ac:dyDescent="0.25">
      <c r="A55" s="10"/>
      <c r="B55" s="11"/>
      <c r="C55" s="11"/>
      <c r="D55" s="11"/>
      <c r="E55" s="11"/>
      <c r="F55" s="11"/>
      <c r="G55" s="11"/>
    </row>
    <row r="56" spans="1:7" ht="20.100000000000001" customHeight="1" x14ac:dyDescent="0.25">
      <c r="A56" s="126" t="s">
        <v>206</v>
      </c>
      <c r="B56" s="126"/>
      <c r="C56" s="126"/>
      <c r="D56" s="126"/>
      <c r="E56" s="126"/>
      <c r="F56" s="126"/>
      <c r="G56" s="126"/>
    </row>
    <row r="57" spans="1:7" ht="20.100000000000001" customHeight="1" x14ac:dyDescent="0.25">
      <c r="A57" s="9"/>
      <c r="B57" s="9"/>
      <c r="C57" s="9"/>
      <c r="D57" s="9"/>
      <c r="E57" s="9"/>
      <c r="F57" s="9"/>
      <c r="G57" s="9"/>
    </row>
    <row r="58" spans="1:7" ht="20.100000000000001" customHeight="1" x14ac:dyDescent="0.25">
      <c r="A58" s="91" t="s">
        <v>18</v>
      </c>
      <c r="B58" s="91"/>
      <c r="C58" s="91"/>
      <c r="D58" s="91"/>
      <c r="E58" s="91"/>
      <c r="F58" s="91"/>
      <c r="G58" s="91"/>
    </row>
    <row r="59" spans="1:7" ht="20.100000000000001" customHeight="1" x14ac:dyDescent="0.25">
      <c r="A59" s="126" t="s">
        <v>31</v>
      </c>
      <c r="B59" s="126"/>
      <c r="C59" s="126"/>
      <c r="D59" s="126"/>
      <c r="E59" s="126"/>
      <c r="F59" s="126"/>
      <c r="G59" s="126"/>
    </row>
    <row r="60" spans="1:7" ht="20.100000000000001" customHeight="1" x14ac:dyDescent="0.25">
      <c r="A60" s="126" t="s">
        <v>39</v>
      </c>
      <c r="B60" s="126"/>
      <c r="C60" s="126"/>
      <c r="D60" s="126"/>
      <c r="E60" s="126"/>
      <c r="F60" s="126"/>
      <c r="G60" s="126"/>
    </row>
  </sheetData>
  <sheetProtection selectLockedCells="1" selectUnlockedCells="1"/>
  <mergeCells count="62">
    <mergeCell ref="A60:G60"/>
    <mergeCell ref="A47:G47"/>
    <mergeCell ref="A48:G48"/>
    <mergeCell ref="A49:G49"/>
    <mergeCell ref="A56:G56"/>
    <mergeCell ref="A58:G58"/>
    <mergeCell ref="A59:G59"/>
    <mergeCell ref="A50:G50"/>
    <mergeCell ref="A51:G51"/>
    <mergeCell ref="A52:G52"/>
    <mergeCell ref="A54:G54"/>
    <mergeCell ref="A53:G53"/>
    <mergeCell ref="A46:G46"/>
    <mergeCell ref="A35:B35"/>
    <mergeCell ref="A36:B36"/>
    <mergeCell ref="A38:G38"/>
    <mergeCell ref="A39:G39"/>
    <mergeCell ref="A40:G40"/>
    <mergeCell ref="A41:G41"/>
    <mergeCell ref="A42:G42"/>
    <mergeCell ref="A43:G43"/>
    <mergeCell ref="A44:G44"/>
    <mergeCell ref="A45:G45"/>
    <mergeCell ref="A37:G37"/>
    <mergeCell ref="D35:G35"/>
    <mergeCell ref="C36:G36"/>
    <mergeCell ref="A34:B34"/>
    <mergeCell ref="A28:B28"/>
    <mergeCell ref="C28:G28"/>
    <mergeCell ref="A29:B29"/>
    <mergeCell ref="C29:G29"/>
    <mergeCell ref="A30:B30"/>
    <mergeCell ref="C30:G30"/>
    <mergeCell ref="A31:B31"/>
    <mergeCell ref="C31:G31"/>
    <mergeCell ref="A32:B32"/>
    <mergeCell ref="C32:G32"/>
    <mergeCell ref="A33:G33"/>
    <mergeCell ref="C34:G34"/>
    <mergeCell ref="A27:B27"/>
    <mergeCell ref="C27:G27"/>
    <mergeCell ref="A13:G13"/>
    <mergeCell ref="A14:G14"/>
    <mergeCell ref="A15:F15"/>
    <mergeCell ref="A16:G16"/>
    <mergeCell ref="A17:F17"/>
    <mergeCell ref="A18:G18"/>
    <mergeCell ref="A24:E24"/>
    <mergeCell ref="A25:G25"/>
    <mergeCell ref="A26:G26"/>
    <mergeCell ref="A12:G12"/>
    <mergeCell ref="A1:G1"/>
    <mergeCell ref="A2:G2"/>
    <mergeCell ref="A3:G3"/>
    <mergeCell ref="A4:G4"/>
    <mergeCell ref="A5:G5"/>
    <mergeCell ref="A6:G6"/>
    <mergeCell ref="A7:G7"/>
    <mergeCell ref="A8:G8"/>
    <mergeCell ref="A9:G9"/>
    <mergeCell ref="A10:G10"/>
    <mergeCell ref="A11:G11"/>
  </mergeCells>
  <hyperlinks>
    <hyperlink ref="C30" r:id="rId1" xr:uid="{B960970B-C674-4486-B332-3C99617FBCE5}"/>
  </hyperlinks>
  <pageMargins left="0.511811024" right="0.511811024" top="0.78740157499999996" bottom="0.78740157499999996" header="0.31496062000000002" footer="0.31496062000000002"/>
  <pageSetup paperSize="9" scale="67" orientation="portrait" r:id="rId2"/>
  <rowBreaks count="1" manualBreakCount="1">
    <brk id="41"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F7683-5018-43B0-9C63-2B8EEBDF30D1}">
  <dimension ref="A1:G18"/>
  <sheetViews>
    <sheetView view="pageBreakPreview" zoomScaleNormal="100" zoomScaleSheetLayoutView="100" workbookViewId="0">
      <selection activeCell="A9" sqref="A9:G15"/>
    </sheetView>
  </sheetViews>
  <sheetFormatPr defaultColWidth="23.140625" defaultRowHeight="15" x14ac:dyDescent="0.25"/>
  <cols>
    <col min="1" max="1" width="11.5703125" customWidth="1"/>
    <col min="2" max="2" width="29.5703125" customWidth="1"/>
    <col min="3" max="7" width="20.5703125" customWidth="1"/>
  </cols>
  <sheetData>
    <row r="1" spans="1:7" ht="94.5" customHeight="1" x14ac:dyDescent="0.25">
      <c r="A1" s="139"/>
      <c r="B1" s="139"/>
      <c r="C1" s="139"/>
      <c r="D1" s="139"/>
      <c r="E1" s="139"/>
      <c r="F1" s="139"/>
      <c r="G1" s="139"/>
    </row>
    <row r="2" spans="1:7" ht="19.5" customHeight="1" thickBot="1" x14ac:dyDescent="0.3">
      <c r="A2" s="140" t="s">
        <v>40</v>
      </c>
      <c r="B2" s="141"/>
      <c r="C2" s="141"/>
      <c r="D2" s="141"/>
      <c r="E2" s="141"/>
      <c r="F2" s="141"/>
      <c r="G2" s="141"/>
    </row>
    <row r="3" spans="1:7" ht="32.25" thickBot="1" x14ac:dyDescent="0.3">
      <c r="A3" s="142" t="s">
        <v>41</v>
      </c>
      <c r="B3" s="142"/>
      <c r="C3" s="12" t="s">
        <v>42</v>
      </c>
      <c r="D3" s="12" t="s">
        <v>43</v>
      </c>
      <c r="E3" s="12" t="s">
        <v>44</v>
      </c>
      <c r="F3" s="12" t="s">
        <v>45</v>
      </c>
      <c r="G3" s="12" t="s">
        <v>46</v>
      </c>
    </row>
    <row r="4" spans="1:7" ht="16.5" thickBot="1" x14ac:dyDescent="0.3">
      <c r="A4" s="13">
        <v>1</v>
      </c>
      <c r="B4" s="14" t="str">
        <f>'[2]Encarregado de Jard.'!C9</f>
        <v>Encarregado de Jardinagem</v>
      </c>
      <c r="C4" s="13">
        <v>1</v>
      </c>
      <c r="D4" s="15">
        <f>'Encarregado 1'!D152</f>
        <v>5499.99</v>
      </c>
      <c r="E4" s="16" t="s">
        <v>47</v>
      </c>
      <c r="F4" s="15">
        <f>C4*D4</f>
        <v>5499.99</v>
      </c>
      <c r="G4" s="17">
        <f>F4*12</f>
        <v>65999.88</v>
      </c>
    </row>
    <row r="5" spans="1:7" ht="16.5" thickBot="1" x14ac:dyDescent="0.3">
      <c r="A5" s="13">
        <v>2</v>
      </c>
      <c r="B5" s="14" t="str">
        <f>[2]Jardineiro!C9</f>
        <v>Jardineiro</v>
      </c>
      <c r="C5" s="13">
        <v>2</v>
      </c>
      <c r="D5" s="15">
        <f>'Jardineiro 1'!D152</f>
        <v>4600.18</v>
      </c>
      <c r="E5" s="16" t="s">
        <v>47</v>
      </c>
      <c r="F5" s="15">
        <f>C5*D5</f>
        <v>9200.36</v>
      </c>
      <c r="G5" s="17">
        <f>F5*12</f>
        <v>110404.32</v>
      </c>
    </row>
    <row r="6" spans="1:7" ht="16.5" thickBot="1" x14ac:dyDescent="0.3">
      <c r="A6" s="13">
        <v>3</v>
      </c>
      <c r="B6" s="14" t="s">
        <v>48</v>
      </c>
      <c r="C6" s="13">
        <v>4</v>
      </c>
      <c r="D6" s="15">
        <f>'Auxiliar 1'!D152</f>
        <v>3187.49</v>
      </c>
      <c r="E6" s="16" t="s">
        <v>47</v>
      </c>
      <c r="F6" s="15">
        <f>C6*D6</f>
        <v>12749.96</v>
      </c>
      <c r="G6" s="17">
        <f>F6*12</f>
        <v>152999.51999999999</v>
      </c>
    </row>
    <row r="7" spans="1:7" ht="16.5" thickBot="1" x14ac:dyDescent="0.3">
      <c r="A7" s="13">
        <v>4</v>
      </c>
      <c r="B7" s="14" t="s">
        <v>49</v>
      </c>
      <c r="C7" s="13">
        <v>2</v>
      </c>
      <c r="D7" s="15">
        <f>'Piscineiro 1'!D152</f>
        <v>3187.49</v>
      </c>
      <c r="E7" s="16" t="s">
        <v>47</v>
      </c>
      <c r="F7" s="15">
        <f>C7*D7</f>
        <v>6374.98</v>
      </c>
      <c r="G7" s="17">
        <f>F7*12</f>
        <v>76499.759999999995</v>
      </c>
    </row>
    <row r="8" spans="1:7" ht="16.5" thickBot="1" x14ac:dyDescent="0.3">
      <c r="A8" s="143" t="s">
        <v>50</v>
      </c>
      <c r="B8" s="144"/>
      <c r="C8" s="144"/>
      <c r="D8" s="144"/>
      <c r="E8" s="145"/>
      <c r="F8" s="18">
        <f>SUM(F4:F7)</f>
        <v>33825.289999999994</v>
      </c>
      <c r="G8" s="19">
        <f>SUM(G4:G7)</f>
        <v>405903.48</v>
      </c>
    </row>
    <row r="9" spans="1:7" ht="15.75" customHeight="1" x14ac:dyDescent="0.25">
      <c r="A9" s="146" t="s">
        <v>207</v>
      </c>
      <c r="B9" s="146"/>
      <c r="C9" s="146"/>
      <c r="D9" s="146"/>
      <c r="E9" s="146"/>
      <c r="F9" s="146"/>
      <c r="G9" s="146"/>
    </row>
    <row r="10" spans="1:7" ht="15.75" customHeight="1" x14ac:dyDescent="0.25">
      <c r="A10" s="147"/>
      <c r="B10" s="147"/>
      <c r="C10" s="147"/>
      <c r="D10" s="147"/>
      <c r="E10" s="147"/>
      <c r="F10" s="147"/>
      <c r="G10" s="147"/>
    </row>
    <row r="11" spans="1:7" ht="15.75" customHeight="1" x14ac:dyDescent="0.25">
      <c r="A11" s="147"/>
      <c r="B11" s="147"/>
      <c r="C11" s="147"/>
      <c r="D11" s="147"/>
      <c r="E11" s="147"/>
      <c r="F11" s="147"/>
      <c r="G11" s="147"/>
    </row>
    <row r="12" spans="1:7" ht="15.75" customHeight="1" x14ac:dyDescent="0.25">
      <c r="A12" s="147"/>
      <c r="B12" s="147"/>
      <c r="C12" s="147"/>
      <c r="D12" s="147"/>
      <c r="E12" s="147"/>
      <c r="F12" s="147"/>
      <c r="G12" s="147"/>
    </row>
    <row r="13" spans="1:7" ht="15.75" customHeight="1" x14ac:dyDescent="0.25">
      <c r="A13" s="147"/>
      <c r="B13" s="147"/>
      <c r="C13" s="147"/>
      <c r="D13" s="147"/>
      <c r="E13" s="147"/>
      <c r="F13" s="147"/>
      <c r="G13" s="147"/>
    </row>
    <row r="14" spans="1:7" ht="15.75" customHeight="1" x14ac:dyDescent="0.25">
      <c r="A14" s="147"/>
      <c r="B14" s="147"/>
      <c r="C14" s="147"/>
      <c r="D14" s="147"/>
      <c r="E14" s="147"/>
      <c r="F14" s="147"/>
      <c r="G14" s="147"/>
    </row>
    <row r="15" spans="1:7" ht="15.75" customHeight="1" x14ac:dyDescent="0.25">
      <c r="A15" s="147"/>
      <c r="B15" s="147"/>
      <c r="C15" s="147"/>
      <c r="D15" s="147"/>
      <c r="E15" s="147"/>
      <c r="F15" s="147"/>
      <c r="G15" s="147"/>
    </row>
    <row r="16" spans="1:7" ht="15" customHeight="1" x14ac:dyDescent="0.25">
      <c r="A16" s="91" t="s">
        <v>18</v>
      </c>
      <c r="B16" s="91"/>
      <c r="C16" s="91"/>
      <c r="D16" s="91"/>
      <c r="E16" s="91"/>
      <c r="F16" s="91"/>
      <c r="G16" s="91"/>
    </row>
    <row r="17" spans="1:7" ht="15" customHeight="1" x14ac:dyDescent="0.25">
      <c r="A17" s="91"/>
      <c r="B17" s="91"/>
      <c r="C17" s="91"/>
      <c r="D17" s="91"/>
      <c r="E17" s="91"/>
      <c r="F17" s="91"/>
      <c r="G17" s="91"/>
    </row>
    <row r="18" spans="1:7" ht="15" customHeight="1" x14ac:dyDescent="0.25">
      <c r="A18" s="91"/>
      <c r="B18" s="91"/>
      <c r="C18" s="91"/>
      <c r="D18" s="91"/>
      <c r="E18" s="91"/>
      <c r="F18" s="91"/>
      <c r="G18" s="91"/>
    </row>
  </sheetData>
  <sheetProtection selectLockedCells="1" selectUnlockedCells="1"/>
  <mergeCells count="6">
    <mergeCell ref="A1:G1"/>
    <mergeCell ref="A2:G2"/>
    <mergeCell ref="A3:B3"/>
    <mergeCell ref="A8:E8"/>
    <mergeCell ref="A16:G18"/>
    <mergeCell ref="A9:G15"/>
  </mergeCells>
  <pageMargins left="0.511811024" right="0.511811024" top="0.78740157499999996" bottom="0.78740157499999996" header="0.31496062000000002" footer="0.31496062000000002"/>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04EE98-B83C-4D90-9925-069CDC151BD8}">
  <dimension ref="A1:D158"/>
  <sheetViews>
    <sheetView topLeftCell="A121" workbookViewId="0">
      <selection activeCell="B134" sqref="B134"/>
    </sheetView>
  </sheetViews>
  <sheetFormatPr defaultRowHeight="11.25" x14ac:dyDescent="0.25"/>
  <cols>
    <col min="1" max="1" width="5.140625" style="22" customWidth="1"/>
    <col min="2" max="2" width="50.5703125" style="22" customWidth="1"/>
    <col min="3" max="3" width="23.5703125" style="22" customWidth="1"/>
    <col min="4" max="4" width="23.85546875" style="22" customWidth="1"/>
    <col min="5" max="16384" width="9.140625" style="22"/>
  </cols>
  <sheetData>
    <row r="1" spans="1:4" s="23" customFormat="1" x14ac:dyDescent="0.2">
      <c r="A1" s="148" t="s">
        <v>204</v>
      </c>
      <c r="B1" s="148"/>
      <c r="C1" s="148"/>
      <c r="D1" s="148"/>
    </row>
    <row r="2" spans="1:4" s="23" customFormat="1" x14ac:dyDescent="0.2">
      <c r="A2" s="148" t="s">
        <v>203</v>
      </c>
      <c r="B2" s="148"/>
      <c r="C2" s="148"/>
      <c r="D2" s="148"/>
    </row>
    <row r="3" spans="1:4" s="23" customFormat="1" x14ac:dyDescent="0.2">
      <c r="A3" s="22"/>
      <c r="B3" s="22"/>
      <c r="C3" s="22"/>
      <c r="D3" s="22" t="s">
        <v>202</v>
      </c>
    </row>
    <row r="4" spans="1:4" s="23" customFormat="1" x14ac:dyDescent="0.2">
      <c r="A4" s="22"/>
      <c r="B4" s="72" t="s">
        <v>201</v>
      </c>
      <c r="C4" s="149"/>
      <c r="D4" s="149"/>
    </row>
    <row r="5" spans="1:4" s="23" customFormat="1" x14ac:dyDescent="0.2">
      <c r="A5" s="22"/>
      <c r="B5" s="72" t="s">
        <v>200</v>
      </c>
      <c r="C5" s="149"/>
      <c r="D5" s="149"/>
    </row>
    <row r="6" spans="1:4" s="23" customFormat="1" x14ac:dyDescent="0.2">
      <c r="A6" s="22"/>
      <c r="B6" s="72" t="s">
        <v>199</v>
      </c>
      <c r="C6" s="149"/>
      <c r="D6" s="149"/>
    </row>
    <row r="7" spans="1:4" s="23" customFormat="1" x14ac:dyDescent="0.2">
      <c r="A7" s="22"/>
      <c r="B7" s="72" t="s">
        <v>198</v>
      </c>
      <c r="C7" s="149"/>
      <c r="D7" s="149"/>
    </row>
    <row r="8" spans="1:4" s="23" customFormat="1" x14ac:dyDescent="0.2">
      <c r="A8" s="22"/>
      <c r="B8" s="72" t="s">
        <v>197</v>
      </c>
      <c r="C8" s="149"/>
      <c r="D8" s="149"/>
    </row>
    <row r="9" spans="1:4" s="23" customFormat="1" x14ac:dyDescent="0.2">
      <c r="A9" s="22"/>
      <c r="B9" s="72" t="s">
        <v>196</v>
      </c>
      <c r="C9" s="149"/>
      <c r="D9" s="149"/>
    </row>
    <row r="11" spans="1:4" s="23" customFormat="1" x14ac:dyDescent="0.2">
      <c r="A11" s="22"/>
      <c r="B11" s="45" t="s">
        <v>195</v>
      </c>
      <c r="C11" s="22"/>
      <c r="D11" s="22"/>
    </row>
    <row r="12" spans="1:4" s="23" customFormat="1" x14ac:dyDescent="0.2">
      <c r="A12" s="32" t="s">
        <v>0</v>
      </c>
      <c r="B12" s="72" t="s">
        <v>194</v>
      </c>
      <c r="C12" s="149"/>
      <c r="D12" s="149"/>
    </row>
    <row r="13" spans="1:4" s="23" customFormat="1" x14ac:dyDescent="0.2">
      <c r="A13" s="32" t="s">
        <v>51</v>
      </c>
      <c r="B13" s="72" t="s">
        <v>193</v>
      </c>
      <c r="C13" s="149"/>
      <c r="D13" s="149"/>
    </row>
    <row r="14" spans="1:4" s="23" customFormat="1" x14ac:dyDescent="0.2">
      <c r="A14" s="32" t="s">
        <v>52</v>
      </c>
      <c r="B14" s="72" t="s">
        <v>192</v>
      </c>
      <c r="C14" s="149"/>
      <c r="D14" s="149"/>
    </row>
    <row r="15" spans="1:4" s="23" customFormat="1" x14ac:dyDescent="0.2">
      <c r="A15" s="32" t="s">
        <v>53</v>
      </c>
      <c r="B15" s="72" t="s">
        <v>191</v>
      </c>
      <c r="C15" s="149"/>
      <c r="D15" s="149"/>
    </row>
    <row r="16" spans="1:4" s="23" customFormat="1" x14ac:dyDescent="0.2">
      <c r="A16" s="22"/>
      <c r="B16" s="22"/>
      <c r="C16" s="22"/>
      <c r="D16" s="22"/>
    </row>
    <row r="17" spans="1:4" s="23" customFormat="1" x14ac:dyDescent="0.2">
      <c r="A17" s="22"/>
      <c r="B17" s="45" t="s">
        <v>54</v>
      </c>
      <c r="C17" s="22"/>
      <c r="D17" s="22"/>
    </row>
    <row r="18" spans="1:4" s="23" customFormat="1" ht="33.75" x14ac:dyDescent="0.2">
      <c r="A18" s="22"/>
      <c r="B18" s="36" t="s">
        <v>190</v>
      </c>
      <c r="C18" s="36" t="s">
        <v>55</v>
      </c>
      <c r="D18" s="36" t="s">
        <v>189</v>
      </c>
    </row>
    <row r="19" spans="1:4" s="23" customFormat="1" x14ac:dyDescent="0.2">
      <c r="A19" s="22"/>
      <c r="B19" s="81" t="s">
        <v>188</v>
      </c>
      <c r="C19" s="80" t="s">
        <v>187</v>
      </c>
      <c r="D19" s="80">
        <v>1</v>
      </c>
    </row>
    <row r="20" spans="1:4" s="23" customFormat="1" x14ac:dyDescent="0.2">
      <c r="A20" s="22"/>
      <c r="B20" s="22"/>
      <c r="C20" s="22"/>
      <c r="D20" s="22"/>
    </row>
    <row r="21" spans="1:4" s="23" customFormat="1" x14ac:dyDescent="0.2">
      <c r="A21" s="79"/>
      <c r="B21" s="38" t="s">
        <v>186</v>
      </c>
      <c r="C21" s="78"/>
      <c r="D21" s="78"/>
    </row>
    <row r="22" spans="1:4" s="23" customFormat="1" x14ac:dyDescent="0.2">
      <c r="A22" s="22"/>
      <c r="B22" s="22"/>
      <c r="C22" s="22"/>
      <c r="D22" s="22"/>
    </row>
    <row r="23" spans="1:4" x14ac:dyDescent="0.25">
      <c r="B23" s="45" t="s">
        <v>185</v>
      </c>
      <c r="C23" s="77"/>
      <c r="D23" s="77"/>
    </row>
    <row r="24" spans="1:4" x14ac:dyDescent="0.25">
      <c r="B24" s="45" t="s">
        <v>184</v>
      </c>
      <c r="C24" s="77"/>
      <c r="D24" s="77"/>
    </row>
    <row r="25" spans="1:4" x14ac:dyDescent="0.25">
      <c r="A25" s="152" t="s">
        <v>183</v>
      </c>
      <c r="B25" s="152"/>
      <c r="C25" s="152"/>
      <c r="D25" s="152"/>
    </row>
    <row r="26" spans="1:4" x14ac:dyDescent="0.25">
      <c r="A26" s="76">
        <v>1</v>
      </c>
      <c r="B26" s="75" t="s">
        <v>182</v>
      </c>
      <c r="C26" s="153" t="s">
        <v>188</v>
      </c>
      <c r="D26" s="153"/>
    </row>
    <row r="27" spans="1:4" x14ac:dyDescent="0.2">
      <c r="A27" s="76">
        <v>2</v>
      </c>
      <c r="B27" s="75" t="s">
        <v>56</v>
      </c>
      <c r="C27" s="149"/>
      <c r="D27" s="149"/>
    </row>
    <row r="28" spans="1:4" x14ac:dyDescent="0.2">
      <c r="A28" s="76">
        <v>3</v>
      </c>
      <c r="B28" s="75" t="s">
        <v>181</v>
      </c>
      <c r="C28" s="149"/>
      <c r="D28" s="149"/>
    </row>
    <row r="29" spans="1:4" x14ac:dyDescent="0.2">
      <c r="A29" s="32">
        <v>4</v>
      </c>
      <c r="B29" s="72" t="s">
        <v>180</v>
      </c>
      <c r="C29" s="149"/>
      <c r="D29" s="149"/>
    </row>
    <row r="30" spans="1:4" x14ac:dyDescent="0.2">
      <c r="A30" s="32">
        <v>5</v>
      </c>
      <c r="B30" s="72" t="s">
        <v>179</v>
      </c>
      <c r="C30" s="149"/>
      <c r="D30" s="149"/>
    </row>
    <row r="31" spans="1:4" x14ac:dyDescent="0.25">
      <c r="B31" s="46"/>
    </row>
    <row r="32" spans="1:4" x14ac:dyDescent="0.25">
      <c r="B32" s="45" t="s">
        <v>178</v>
      </c>
      <c r="C32" s="50"/>
    </row>
    <row r="33" spans="1:4" x14ac:dyDescent="0.25">
      <c r="B33" s="51"/>
    </row>
    <row r="34" spans="1:4" ht="12" thickBot="1" x14ac:dyDescent="0.3">
      <c r="A34" s="65">
        <v>1</v>
      </c>
      <c r="B34" s="65" t="s">
        <v>57</v>
      </c>
      <c r="C34" s="64"/>
      <c r="D34" s="64" t="s">
        <v>122</v>
      </c>
    </row>
    <row r="35" spans="1:4" ht="12" thickBot="1" x14ac:dyDescent="0.3">
      <c r="A35" s="32" t="s">
        <v>177</v>
      </c>
      <c r="B35" s="75" t="s">
        <v>176</v>
      </c>
      <c r="C35" s="74"/>
      <c r="D35" s="73">
        <v>2474.46</v>
      </c>
    </row>
    <row r="36" spans="1:4" x14ac:dyDescent="0.25">
      <c r="A36" s="32" t="s">
        <v>51</v>
      </c>
      <c r="B36" s="72" t="s">
        <v>175</v>
      </c>
      <c r="C36" s="71"/>
      <c r="D36" s="55">
        <v>0</v>
      </c>
    </row>
    <row r="37" spans="1:4" x14ac:dyDescent="0.25">
      <c r="A37" s="32" t="s">
        <v>174</v>
      </c>
      <c r="B37" s="72" t="s">
        <v>173</v>
      </c>
      <c r="C37" s="71"/>
      <c r="D37" s="55" t="s">
        <v>58</v>
      </c>
    </row>
    <row r="38" spans="1:4" x14ac:dyDescent="0.25">
      <c r="A38" s="32" t="s">
        <v>172</v>
      </c>
      <c r="B38" s="72" t="s">
        <v>59</v>
      </c>
      <c r="C38" s="71"/>
      <c r="D38" s="55"/>
    </row>
    <row r="39" spans="1:4" x14ac:dyDescent="0.25">
      <c r="A39" s="32" t="s">
        <v>171</v>
      </c>
      <c r="B39" s="72" t="s">
        <v>170</v>
      </c>
      <c r="C39" s="71"/>
      <c r="D39" s="55"/>
    </row>
    <row r="40" spans="1:4" x14ac:dyDescent="0.25">
      <c r="A40" s="32" t="s">
        <v>61</v>
      </c>
      <c r="B40" s="42" t="s">
        <v>169</v>
      </c>
      <c r="C40" s="71"/>
      <c r="D40" s="55"/>
    </row>
    <row r="41" spans="1:4" x14ac:dyDescent="0.25">
      <c r="B41" s="27" t="s">
        <v>92</v>
      </c>
      <c r="C41" s="47"/>
      <c r="D41" s="70">
        <f>SUM(D35:D40)</f>
        <v>2474.46</v>
      </c>
    </row>
    <row r="42" spans="1:4" x14ac:dyDescent="0.25">
      <c r="A42" s="52"/>
      <c r="B42" s="46"/>
      <c r="C42" s="69"/>
      <c r="D42" s="49"/>
    </row>
    <row r="43" spans="1:4" x14ac:dyDescent="0.25">
      <c r="A43" s="52"/>
      <c r="B43" s="45" t="s">
        <v>168</v>
      </c>
      <c r="C43" s="50"/>
      <c r="D43" s="49"/>
    </row>
    <row r="44" spans="1:4" x14ac:dyDescent="0.25">
      <c r="A44" s="52"/>
      <c r="B44" s="51"/>
      <c r="C44" s="50"/>
      <c r="D44" s="49"/>
    </row>
    <row r="45" spans="1:4" x14ac:dyDescent="0.25">
      <c r="A45" s="52"/>
      <c r="B45" s="45" t="s">
        <v>167</v>
      </c>
      <c r="C45" s="50"/>
      <c r="D45" s="49"/>
    </row>
    <row r="46" spans="1:4" x14ac:dyDescent="0.25">
      <c r="A46" s="36" t="s">
        <v>63</v>
      </c>
      <c r="B46" s="27" t="s">
        <v>154</v>
      </c>
      <c r="C46" s="47"/>
      <c r="D46" s="36" t="s">
        <v>122</v>
      </c>
    </row>
    <row r="47" spans="1:4" x14ac:dyDescent="0.25">
      <c r="A47" s="32" t="s">
        <v>0</v>
      </c>
      <c r="B47" s="30" t="s">
        <v>115</v>
      </c>
      <c r="C47" s="35"/>
      <c r="D47" s="67">
        <f>D41/12</f>
        <v>206.20500000000001</v>
      </c>
    </row>
    <row r="48" spans="1:4" x14ac:dyDescent="0.25">
      <c r="A48" s="32" t="s">
        <v>51</v>
      </c>
      <c r="B48" s="30" t="s">
        <v>166</v>
      </c>
      <c r="C48" s="35"/>
      <c r="D48" s="67">
        <f>D41/12+D41/12/3</f>
        <v>274.94</v>
      </c>
    </row>
    <row r="49" spans="1:4" x14ac:dyDescent="0.25">
      <c r="B49" s="27" t="s">
        <v>92</v>
      </c>
      <c r="C49" s="47"/>
      <c r="D49" s="54">
        <f>SUM(D47:D48)</f>
        <v>481.14499999999998</v>
      </c>
    </row>
    <row r="50" spans="1:4" x14ac:dyDescent="0.25">
      <c r="A50" s="52"/>
      <c r="B50" s="51"/>
      <c r="C50" s="50"/>
      <c r="D50" s="49"/>
    </row>
    <row r="51" spans="1:4" x14ac:dyDescent="0.25">
      <c r="A51" s="52"/>
      <c r="B51" s="45" t="s">
        <v>165</v>
      </c>
      <c r="C51" s="50"/>
      <c r="D51" s="49"/>
    </row>
    <row r="52" spans="1:4" x14ac:dyDescent="0.25">
      <c r="A52" s="36" t="s">
        <v>64</v>
      </c>
      <c r="B52" s="66" t="s">
        <v>153</v>
      </c>
      <c r="C52" s="36" t="s">
        <v>130</v>
      </c>
      <c r="D52" s="36" t="s">
        <v>122</v>
      </c>
    </row>
    <row r="53" spans="1:4" x14ac:dyDescent="0.25">
      <c r="A53" s="32" t="s">
        <v>0</v>
      </c>
      <c r="B53" s="30" t="s">
        <v>65</v>
      </c>
      <c r="C53" s="29">
        <v>0.12</v>
      </c>
      <c r="D53" s="67">
        <f t="shared" ref="D53:D60" si="0">(D$41+D$49)*C53</f>
        <v>354.67259999999999</v>
      </c>
    </row>
    <row r="54" spans="1:4" x14ac:dyDescent="0.25">
      <c r="A54" s="32" t="s">
        <v>51</v>
      </c>
      <c r="B54" s="30" t="s">
        <v>68</v>
      </c>
      <c r="C54" s="29">
        <v>2.5000000000000001E-2</v>
      </c>
      <c r="D54" s="67">
        <f t="shared" si="0"/>
        <v>73.890124999999998</v>
      </c>
    </row>
    <row r="55" spans="1:4" x14ac:dyDescent="0.25">
      <c r="A55" s="32" t="s">
        <v>52</v>
      </c>
      <c r="B55" s="30" t="s">
        <v>164</v>
      </c>
      <c r="C55" s="68">
        <v>0.03</v>
      </c>
      <c r="D55" s="67">
        <f t="shared" si="0"/>
        <v>88.668149999999997</v>
      </c>
    </row>
    <row r="56" spans="1:4" x14ac:dyDescent="0.25">
      <c r="A56" s="32" t="s">
        <v>53</v>
      </c>
      <c r="B56" s="30" t="s">
        <v>66</v>
      </c>
      <c r="C56" s="29">
        <v>1.4999999999999999E-2</v>
      </c>
      <c r="D56" s="67">
        <f t="shared" si="0"/>
        <v>44.334074999999999</v>
      </c>
    </row>
    <row r="57" spans="1:4" x14ac:dyDescent="0.25">
      <c r="A57" s="32" t="s">
        <v>60</v>
      </c>
      <c r="B57" s="30" t="s">
        <v>163</v>
      </c>
      <c r="C57" s="29">
        <v>0.01</v>
      </c>
      <c r="D57" s="67">
        <f t="shared" si="0"/>
        <v>29.556049999999999</v>
      </c>
    </row>
    <row r="58" spans="1:4" x14ac:dyDescent="0.25">
      <c r="A58" s="32" t="s">
        <v>61</v>
      </c>
      <c r="B58" s="30" t="s">
        <v>71</v>
      </c>
      <c r="C58" s="29">
        <v>6.0000000000000001E-3</v>
      </c>
      <c r="D58" s="67">
        <f t="shared" si="0"/>
        <v>17.733630000000002</v>
      </c>
    </row>
    <row r="59" spans="1:4" x14ac:dyDescent="0.25">
      <c r="A59" s="32" t="s">
        <v>62</v>
      </c>
      <c r="B59" s="30" t="s">
        <v>67</v>
      </c>
      <c r="C59" s="29">
        <v>2E-3</v>
      </c>
      <c r="D59" s="67">
        <f t="shared" si="0"/>
        <v>5.9112100000000005</v>
      </c>
    </row>
    <row r="60" spans="1:4" x14ac:dyDescent="0.25">
      <c r="A60" s="32" t="s">
        <v>70</v>
      </c>
      <c r="B60" s="30" t="s">
        <v>69</v>
      </c>
      <c r="C60" s="29">
        <v>0.08</v>
      </c>
      <c r="D60" s="67">
        <f t="shared" si="0"/>
        <v>236.44839999999999</v>
      </c>
    </row>
    <row r="61" spans="1:4" x14ac:dyDescent="0.25">
      <c r="B61" s="66" t="s">
        <v>92</v>
      </c>
      <c r="C61" s="26">
        <f>SUM(C53:C60)</f>
        <v>0.28800000000000003</v>
      </c>
      <c r="D61" s="54">
        <f>SUM(D53:D60)</f>
        <v>851.2142399999999</v>
      </c>
    </row>
    <row r="62" spans="1:4" x14ac:dyDescent="0.25">
      <c r="A62" s="52"/>
      <c r="B62" s="46"/>
      <c r="C62" s="50"/>
      <c r="D62" s="49"/>
    </row>
    <row r="63" spans="1:4" x14ac:dyDescent="0.25">
      <c r="A63" s="52"/>
      <c r="B63" s="45" t="s">
        <v>162</v>
      </c>
      <c r="C63" s="50"/>
      <c r="D63" s="49"/>
    </row>
    <row r="64" spans="1:4" x14ac:dyDescent="0.25">
      <c r="A64" s="65" t="s">
        <v>72</v>
      </c>
      <c r="B64" s="27" t="s">
        <v>152</v>
      </c>
      <c r="C64" s="64"/>
      <c r="D64" s="64" t="s">
        <v>122</v>
      </c>
    </row>
    <row r="65" spans="1:4" x14ac:dyDescent="0.25">
      <c r="A65" s="32" t="s">
        <v>0</v>
      </c>
      <c r="B65" s="63" t="s">
        <v>73</v>
      </c>
      <c r="C65" s="62">
        <v>5.4</v>
      </c>
      <c r="D65" s="48">
        <f>C65*22</f>
        <v>118.80000000000001</v>
      </c>
    </row>
    <row r="66" spans="1:4" x14ac:dyDescent="0.25">
      <c r="A66" s="32" t="s">
        <v>51</v>
      </c>
      <c r="B66" s="30" t="s">
        <v>161</v>
      </c>
      <c r="C66" s="61">
        <v>33.619999999999997</v>
      </c>
      <c r="D66" s="48">
        <f>C66*22</f>
        <v>739.64</v>
      </c>
    </row>
    <row r="67" spans="1:4" x14ac:dyDescent="0.25">
      <c r="A67" s="32" t="s">
        <v>52</v>
      </c>
      <c r="B67" s="30" t="s">
        <v>160</v>
      </c>
      <c r="C67" s="61"/>
      <c r="D67" s="48"/>
    </row>
    <row r="68" spans="1:4" x14ac:dyDescent="0.25">
      <c r="A68" s="32" t="s">
        <v>53</v>
      </c>
      <c r="B68" s="30" t="s">
        <v>159</v>
      </c>
      <c r="C68" s="61"/>
      <c r="D68" s="48"/>
    </row>
    <row r="69" spans="1:4" x14ac:dyDescent="0.25">
      <c r="B69" s="27" t="s">
        <v>92</v>
      </c>
      <c r="C69" s="60"/>
      <c r="D69" s="31">
        <f>SUM(D65:D68)</f>
        <v>858.44</v>
      </c>
    </row>
    <row r="70" spans="1:4" x14ac:dyDescent="0.25">
      <c r="A70" s="52"/>
      <c r="B70" s="46" t="s">
        <v>158</v>
      </c>
      <c r="C70" s="50"/>
      <c r="D70" s="49"/>
    </row>
    <row r="71" spans="1:4" x14ac:dyDescent="0.25">
      <c r="A71" s="52"/>
      <c r="B71" s="46" t="s">
        <v>157</v>
      </c>
      <c r="C71" s="50"/>
      <c r="D71" s="49"/>
    </row>
    <row r="72" spans="1:4" x14ac:dyDescent="0.25">
      <c r="A72" s="52"/>
      <c r="B72" s="46" t="s">
        <v>156</v>
      </c>
      <c r="C72" s="50"/>
      <c r="D72" s="49"/>
    </row>
    <row r="73" spans="1:4" x14ac:dyDescent="0.25">
      <c r="A73" s="52"/>
      <c r="B73" s="51"/>
      <c r="C73" s="50"/>
      <c r="D73" s="49"/>
    </row>
    <row r="74" spans="1:4" x14ac:dyDescent="0.25">
      <c r="A74" s="52"/>
      <c r="B74" s="45" t="s">
        <v>74</v>
      </c>
      <c r="C74" s="50"/>
      <c r="D74" s="49"/>
    </row>
    <row r="75" spans="1:4" x14ac:dyDescent="0.25">
      <c r="A75" s="36">
        <v>2</v>
      </c>
      <c r="B75" s="27" t="s">
        <v>155</v>
      </c>
      <c r="C75" s="47"/>
      <c r="D75" s="36" t="s">
        <v>122</v>
      </c>
    </row>
    <row r="76" spans="1:4" x14ac:dyDescent="0.25">
      <c r="A76" s="32" t="s">
        <v>63</v>
      </c>
      <c r="B76" s="30" t="s">
        <v>154</v>
      </c>
      <c r="C76" s="35"/>
      <c r="D76" s="33">
        <f>D49</f>
        <v>481.14499999999998</v>
      </c>
    </row>
    <row r="77" spans="1:4" x14ac:dyDescent="0.25">
      <c r="A77" s="32" t="s">
        <v>64</v>
      </c>
      <c r="B77" s="30" t="s">
        <v>153</v>
      </c>
      <c r="C77" s="35"/>
      <c r="D77" s="33">
        <f>D61</f>
        <v>851.2142399999999</v>
      </c>
    </row>
    <row r="78" spans="1:4" x14ac:dyDescent="0.25">
      <c r="A78" s="32" t="s">
        <v>72</v>
      </c>
      <c r="B78" s="30" t="s">
        <v>152</v>
      </c>
      <c r="C78" s="35"/>
      <c r="D78" s="33">
        <f>D69</f>
        <v>858.44</v>
      </c>
    </row>
    <row r="79" spans="1:4" x14ac:dyDescent="0.25">
      <c r="B79" s="27" t="s">
        <v>92</v>
      </c>
      <c r="C79" s="47"/>
      <c r="D79" s="31">
        <f>SUM(D76:D78)</f>
        <v>2190.7992399999998</v>
      </c>
    </row>
    <row r="80" spans="1:4" x14ac:dyDescent="0.25">
      <c r="B80" s="46"/>
    </row>
    <row r="81" spans="1:4" x14ac:dyDescent="0.25">
      <c r="A81" s="52"/>
      <c r="B81" s="45" t="s">
        <v>151</v>
      </c>
      <c r="C81" s="50"/>
      <c r="D81" s="49"/>
    </row>
    <row r="82" spans="1:4" x14ac:dyDescent="0.25">
      <c r="A82" s="52"/>
      <c r="B82" s="51"/>
      <c r="C82" s="50"/>
      <c r="D82" s="49"/>
    </row>
    <row r="83" spans="1:4" x14ac:dyDescent="0.25">
      <c r="A83" s="36">
        <v>3</v>
      </c>
      <c r="B83" s="27" t="s">
        <v>75</v>
      </c>
      <c r="C83" s="47"/>
      <c r="D83" s="36" t="s">
        <v>122</v>
      </c>
    </row>
    <row r="84" spans="1:4" x14ac:dyDescent="0.25">
      <c r="A84" s="32" t="s">
        <v>0</v>
      </c>
      <c r="B84" s="40" t="s">
        <v>76</v>
      </c>
      <c r="C84" s="57"/>
      <c r="D84" s="55">
        <f>D41/12*5%</f>
        <v>10.310250000000002</v>
      </c>
    </row>
    <row r="85" spans="1:4" x14ac:dyDescent="0.25">
      <c r="A85" s="32" t="s">
        <v>51</v>
      </c>
      <c r="B85" s="40" t="s">
        <v>150</v>
      </c>
      <c r="C85" s="35"/>
      <c r="D85" s="55">
        <f>D84*8%</f>
        <v>0.82482000000000011</v>
      </c>
    </row>
    <row r="86" spans="1:4" x14ac:dyDescent="0.25">
      <c r="A86" s="32" t="s">
        <v>52</v>
      </c>
      <c r="B86" s="40" t="s">
        <v>149</v>
      </c>
      <c r="C86" s="35"/>
      <c r="D86" s="59">
        <f>D84*8%*40%</f>
        <v>0.32992800000000005</v>
      </c>
    </row>
    <row r="87" spans="1:4" x14ac:dyDescent="0.25">
      <c r="A87" s="32" t="s">
        <v>53</v>
      </c>
      <c r="B87" s="40" t="s">
        <v>77</v>
      </c>
      <c r="C87" s="57"/>
      <c r="D87" s="55">
        <f>D41/12/30*7*95%</f>
        <v>45.708775000000003</v>
      </c>
    </row>
    <row r="88" spans="1:4" x14ac:dyDescent="0.25">
      <c r="A88" s="32" t="s">
        <v>60</v>
      </c>
      <c r="B88" s="56" t="s">
        <v>148</v>
      </c>
      <c r="C88" s="35"/>
      <c r="D88" s="55">
        <f>D87*C61</f>
        <v>13.164127200000003</v>
      </c>
    </row>
    <row r="89" spans="1:4" x14ac:dyDescent="0.25">
      <c r="A89" s="32" t="s">
        <v>61</v>
      </c>
      <c r="B89" s="40" t="s">
        <v>147</v>
      </c>
      <c r="C89" s="57"/>
      <c r="D89" s="55">
        <f>(D41+D49)*8%*40%*95%</f>
        <v>89.850391999999999</v>
      </c>
    </row>
    <row r="90" spans="1:4" x14ac:dyDescent="0.25">
      <c r="B90" s="27" t="s">
        <v>92</v>
      </c>
      <c r="C90" s="47"/>
      <c r="D90" s="54">
        <f>SUM(D84:D89)</f>
        <v>160.18829220000001</v>
      </c>
    </row>
    <row r="91" spans="1:4" x14ac:dyDescent="0.25">
      <c r="B91" s="46"/>
    </row>
    <row r="92" spans="1:4" x14ac:dyDescent="0.25">
      <c r="B92" s="45" t="s">
        <v>146</v>
      </c>
    </row>
    <row r="93" spans="1:4" x14ac:dyDescent="0.25">
      <c r="B93" s="46"/>
    </row>
    <row r="94" spans="1:4" x14ac:dyDescent="0.25">
      <c r="B94" s="45" t="s">
        <v>145</v>
      </c>
    </row>
    <row r="95" spans="1:4" x14ac:dyDescent="0.25">
      <c r="A95" s="36" t="s">
        <v>78</v>
      </c>
      <c r="B95" s="27" t="s">
        <v>137</v>
      </c>
      <c r="C95" s="47"/>
      <c r="D95" s="36" t="s">
        <v>122</v>
      </c>
    </row>
    <row r="96" spans="1:4" x14ac:dyDescent="0.25">
      <c r="A96" s="32" t="s">
        <v>0</v>
      </c>
      <c r="B96" s="56" t="s">
        <v>79</v>
      </c>
      <c r="C96" s="57"/>
      <c r="D96" s="58">
        <f>D41*0.95/100</f>
        <v>23.507370000000002</v>
      </c>
    </row>
    <row r="97" spans="1:4" x14ac:dyDescent="0.25">
      <c r="A97" s="32" t="s">
        <v>51</v>
      </c>
      <c r="B97" s="56" t="s">
        <v>80</v>
      </c>
      <c r="C97" s="57"/>
      <c r="D97" s="55">
        <f>D41/30/12*1</f>
        <v>6.8734999999999999</v>
      </c>
    </row>
    <row r="98" spans="1:4" x14ac:dyDescent="0.25">
      <c r="A98" s="32" t="s">
        <v>52</v>
      </c>
      <c r="B98" s="56" t="s">
        <v>144</v>
      </c>
      <c r="C98" s="57"/>
      <c r="D98" s="55">
        <f>D41/30/12*5*1.5%</f>
        <v>0.51551249999999993</v>
      </c>
    </row>
    <row r="99" spans="1:4" x14ac:dyDescent="0.25">
      <c r="A99" s="32" t="s">
        <v>53</v>
      </c>
      <c r="B99" s="56" t="s">
        <v>143</v>
      </c>
      <c r="C99" s="57"/>
      <c r="D99" s="55">
        <f>D41*0.04/100</f>
        <v>0.98978400000000011</v>
      </c>
    </row>
    <row r="100" spans="1:4" x14ac:dyDescent="0.25">
      <c r="A100" s="32" t="s">
        <v>60</v>
      </c>
      <c r="B100" s="56" t="s">
        <v>81</v>
      </c>
      <c r="C100" s="57"/>
      <c r="D100" s="55">
        <f>D41/30/12*5*2%</f>
        <v>0.68735000000000002</v>
      </c>
    </row>
    <row r="101" spans="1:4" x14ac:dyDescent="0.25">
      <c r="A101" s="32" t="s">
        <v>62</v>
      </c>
      <c r="B101" s="56" t="s">
        <v>82</v>
      </c>
      <c r="C101" s="35"/>
      <c r="D101" s="55">
        <v>0</v>
      </c>
    </row>
    <row r="102" spans="1:4" x14ac:dyDescent="0.25">
      <c r="B102" s="27" t="s">
        <v>92</v>
      </c>
      <c r="C102" s="47"/>
      <c r="D102" s="54">
        <f>SUM(D96:D101)</f>
        <v>32.573516500000004</v>
      </c>
    </row>
    <row r="103" spans="1:4" x14ac:dyDescent="0.25">
      <c r="B103" s="46"/>
    </row>
    <row r="104" spans="1:4" x14ac:dyDescent="0.25">
      <c r="B104" s="45" t="s">
        <v>142</v>
      </c>
    </row>
    <row r="105" spans="1:4" x14ac:dyDescent="0.25">
      <c r="A105" s="36" t="s">
        <v>83</v>
      </c>
      <c r="B105" s="27" t="s">
        <v>141</v>
      </c>
      <c r="C105" s="47"/>
      <c r="D105" s="36" t="s">
        <v>122</v>
      </c>
    </row>
    <row r="106" spans="1:4" x14ac:dyDescent="0.25">
      <c r="A106" s="32" t="s">
        <v>0</v>
      </c>
      <c r="B106" s="56" t="s">
        <v>140</v>
      </c>
      <c r="C106" s="35"/>
      <c r="D106" s="55">
        <v>0</v>
      </c>
    </row>
    <row r="107" spans="1:4" x14ac:dyDescent="0.25">
      <c r="B107" s="27" t="s">
        <v>92</v>
      </c>
      <c r="C107" s="47"/>
      <c r="D107" s="54">
        <f>SUM(D106:D106)</f>
        <v>0</v>
      </c>
    </row>
    <row r="108" spans="1:4" x14ac:dyDescent="0.25">
      <c r="B108" s="46"/>
    </row>
    <row r="109" spans="1:4" x14ac:dyDescent="0.25">
      <c r="B109" s="45" t="s">
        <v>139</v>
      </c>
    </row>
    <row r="110" spans="1:4" x14ac:dyDescent="0.25">
      <c r="A110" s="36">
        <v>4</v>
      </c>
      <c r="B110" s="27" t="s">
        <v>138</v>
      </c>
      <c r="C110" s="47"/>
      <c r="D110" s="36" t="s">
        <v>122</v>
      </c>
    </row>
    <row r="111" spans="1:4" x14ac:dyDescent="0.25">
      <c r="A111" s="32" t="s">
        <v>78</v>
      </c>
      <c r="B111" s="53" t="s">
        <v>137</v>
      </c>
      <c r="C111" s="35"/>
      <c r="D111" s="33">
        <f>D102</f>
        <v>32.573516500000004</v>
      </c>
    </row>
    <row r="112" spans="1:4" x14ac:dyDescent="0.25">
      <c r="A112" s="32" t="s">
        <v>83</v>
      </c>
      <c r="B112" s="53" t="s">
        <v>136</v>
      </c>
      <c r="C112" s="35"/>
      <c r="D112" s="33">
        <f>D107</f>
        <v>0</v>
      </c>
    </row>
    <row r="113" spans="1:4" x14ac:dyDescent="0.25">
      <c r="B113" s="27" t="s">
        <v>92</v>
      </c>
      <c r="C113" s="47"/>
      <c r="D113" s="31">
        <f>SUM(D111:D112)</f>
        <v>32.573516500000004</v>
      </c>
    </row>
    <row r="115" spans="1:4" x14ac:dyDescent="0.25">
      <c r="A115" s="52"/>
      <c r="B115" s="45" t="s">
        <v>135</v>
      </c>
      <c r="C115" s="50"/>
      <c r="D115" s="49"/>
    </row>
    <row r="116" spans="1:4" x14ac:dyDescent="0.25">
      <c r="A116" s="52"/>
      <c r="B116" s="51"/>
      <c r="C116" s="50"/>
      <c r="D116" s="49"/>
    </row>
    <row r="117" spans="1:4" x14ac:dyDescent="0.25">
      <c r="A117" s="36">
        <v>5</v>
      </c>
      <c r="B117" s="27" t="s">
        <v>84</v>
      </c>
      <c r="C117" s="47"/>
      <c r="D117" s="36" t="s">
        <v>122</v>
      </c>
    </row>
    <row r="118" spans="1:4" x14ac:dyDescent="0.25">
      <c r="A118" s="32" t="s">
        <v>0</v>
      </c>
      <c r="B118" s="40" t="s">
        <v>85</v>
      </c>
      <c r="C118" s="35"/>
      <c r="D118" s="48">
        <v>10.69</v>
      </c>
    </row>
    <row r="119" spans="1:4" x14ac:dyDescent="0.25">
      <c r="A119" s="32" t="s">
        <v>51</v>
      </c>
      <c r="B119" s="40" t="s">
        <v>134</v>
      </c>
      <c r="C119" s="35"/>
      <c r="D119" s="48">
        <v>18</v>
      </c>
    </row>
    <row r="120" spans="1:4" x14ac:dyDescent="0.25">
      <c r="A120" s="32" t="s">
        <v>52</v>
      </c>
      <c r="B120" s="40" t="s">
        <v>86</v>
      </c>
      <c r="C120" s="35"/>
      <c r="D120" s="48">
        <v>14.27</v>
      </c>
    </row>
    <row r="121" spans="1:4" x14ac:dyDescent="0.25">
      <c r="A121" s="32" t="s">
        <v>53</v>
      </c>
      <c r="B121" s="40" t="s">
        <v>133</v>
      </c>
      <c r="C121" s="35"/>
      <c r="D121" s="48"/>
    </row>
    <row r="122" spans="1:4" x14ac:dyDescent="0.25">
      <c r="B122" s="27" t="s">
        <v>92</v>
      </c>
      <c r="C122" s="47"/>
      <c r="D122" s="31">
        <f>SUM(D118:D121)</f>
        <v>42.959999999999994</v>
      </c>
    </row>
    <row r="123" spans="1:4" x14ac:dyDescent="0.25">
      <c r="B123" s="46" t="s">
        <v>132</v>
      </c>
    </row>
    <row r="125" spans="1:4" x14ac:dyDescent="0.25">
      <c r="B125" s="45" t="s">
        <v>131</v>
      </c>
    </row>
    <row r="127" spans="1:4" x14ac:dyDescent="0.25">
      <c r="A127" s="36">
        <v>6</v>
      </c>
      <c r="B127" s="27" t="s">
        <v>87</v>
      </c>
      <c r="C127" s="36" t="s">
        <v>130</v>
      </c>
      <c r="D127" s="36" t="s">
        <v>122</v>
      </c>
    </row>
    <row r="128" spans="1:4" x14ac:dyDescent="0.25">
      <c r="A128" s="32" t="s">
        <v>0</v>
      </c>
      <c r="B128" s="40" t="s">
        <v>88</v>
      </c>
      <c r="C128" s="44">
        <v>0.01</v>
      </c>
      <c r="D128" s="28">
        <f>C128*D$150</f>
        <v>49.009810486999996</v>
      </c>
    </row>
    <row r="129" spans="1:4" x14ac:dyDescent="0.25">
      <c r="A129" s="32" t="s">
        <v>51</v>
      </c>
      <c r="B129" s="40" t="s">
        <v>89</v>
      </c>
      <c r="C129" s="44">
        <v>1.4999999999999999E-2</v>
      </c>
      <c r="D129" s="28">
        <f>(D150+D128)*C129</f>
        <v>74.249862887804994</v>
      </c>
    </row>
    <row r="130" spans="1:4" x14ac:dyDescent="0.25">
      <c r="A130" s="32" t="s">
        <v>52</v>
      </c>
      <c r="B130" s="40" t="s">
        <v>129</v>
      </c>
      <c r="C130" s="43"/>
      <c r="D130" s="28"/>
    </row>
    <row r="131" spans="1:4" x14ac:dyDescent="0.25">
      <c r="A131" s="32"/>
      <c r="B131" s="40" t="s">
        <v>128</v>
      </c>
      <c r="C131" s="43"/>
      <c r="D131" s="28"/>
    </row>
    <row r="132" spans="1:4" x14ac:dyDescent="0.25">
      <c r="A132" s="32"/>
      <c r="B132" s="42" t="s">
        <v>208</v>
      </c>
      <c r="C132" s="39">
        <v>6.4999999999999997E-3</v>
      </c>
      <c r="D132" s="28">
        <f>C132*D$152</f>
        <v>35.749934999999994</v>
      </c>
    </row>
    <row r="133" spans="1:4" x14ac:dyDescent="0.25">
      <c r="A133" s="32"/>
      <c r="B133" s="42" t="s">
        <v>210</v>
      </c>
      <c r="C133" s="39">
        <v>0.03</v>
      </c>
      <c r="D133" s="28">
        <f>C133*D$152</f>
        <v>164.99969999999999</v>
      </c>
    </row>
    <row r="134" spans="1:4" x14ac:dyDescent="0.25">
      <c r="A134" s="32"/>
      <c r="B134" s="40" t="s">
        <v>127</v>
      </c>
      <c r="C134" s="43"/>
      <c r="D134" s="28"/>
    </row>
    <row r="135" spans="1:4" x14ac:dyDescent="0.25">
      <c r="A135" s="32"/>
      <c r="B135" s="40"/>
      <c r="C135" s="39"/>
      <c r="D135" s="28">
        <f>C135*D$152</f>
        <v>0</v>
      </c>
    </row>
    <row r="136" spans="1:4" x14ac:dyDescent="0.25">
      <c r="A136" s="32"/>
      <c r="B136" s="40"/>
      <c r="C136" s="39"/>
      <c r="D136" s="28">
        <f>C136*D$152</f>
        <v>0</v>
      </c>
    </row>
    <row r="137" spans="1:4" x14ac:dyDescent="0.25">
      <c r="A137" s="32"/>
      <c r="B137" s="40" t="s">
        <v>126</v>
      </c>
      <c r="C137" s="43"/>
      <c r="D137" s="28"/>
    </row>
    <row r="138" spans="1:4" x14ac:dyDescent="0.25">
      <c r="A138" s="41"/>
      <c r="B138" s="42" t="s">
        <v>125</v>
      </c>
      <c r="C138" s="39">
        <v>0.05</v>
      </c>
      <c r="D138" s="28">
        <f>C138*D$152</f>
        <v>274.99950000000001</v>
      </c>
    </row>
    <row r="139" spans="1:4" x14ac:dyDescent="0.25">
      <c r="A139" s="41"/>
      <c r="B139" s="40"/>
      <c r="C139" s="39"/>
      <c r="D139" s="28">
        <f>C139*D$152</f>
        <v>0</v>
      </c>
    </row>
    <row r="140" spans="1:4" x14ac:dyDescent="0.25">
      <c r="B140" s="27" t="s">
        <v>92</v>
      </c>
      <c r="C140" s="26">
        <f>SUM(C128:C139)</f>
        <v>0.1115</v>
      </c>
      <c r="D140" s="31">
        <f>SUM(D128:D139)</f>
        <v>599.00880837480497</v>
      </c>
    </row>
    <row r="142" spans="1:4" x14ac:dyDescent="0.25">
      <c r="A142" s="37"/>
      <c r="B142" s="38" t="s">
        <v>124</v>
      </c>
      <c r="C142" s="37"/>
      <c r="D142" s="37"/>
    </row>
    <row r="144" spans="1:4" x14ac:dyDescent="0.25">
      <c r="A144" s="36"/>
      <c r="B144" s="150" t="s">
        <v>123</v>
      </c>
      <c r="C144" s="150"/>
      <c r="D144" s="36" t="s">
        <v>122</v>
      </c>
    </row>
    <row r="145" spans="1:4" x14ac:dyDescent="0.25">
      <c r="A145" s="32" t="s">
        <v>0</v>
      </c>
      <c r="B145" s="30" t="s">
        <v>121</v>
      </c>
      <c r="C145" s="35"/>
      <c r="D145" s="28">
        <f>D41</f>
        <v>2474.46</v>
      </c>
    </row>
    <row r="146" spans="1:4" x14ac:dyDescent="0.25">
      <c r="A146" s="32" t="s">
        <v>51</v>
      </c>
      <c r="B146" s="30" t="s">
        <v>120</v>
      </c>
      <c r="C146" s="35"/>
      <c r="D146" s="28">
        <f>D79</f>
        <v>2190.7992399999998</v>
      </c>
    </row>
    <row r="147" spans="1:4" x14ac:dyDescent="0.25">
      <c r="A147" s="32" t="s">
        <v>52</v>
      </c>
      <c r="B147" s="30" t="s">
        <v>119</v>
      </c>
      <c r="C147" s="35"/>
      <c r="D147" s="28">
        <f>D90</f>
        <v>160.18829220000001</v>
      </c>
    </row>
    <row r="148" spans="1:4" x14ac:dyDescent="0.25">
      <c r="A148" s="32" t="s">
        <v>53</v>
      </c>
      <c r="B148" s="30" t="s">
        <v>118</v>
      </c>
      <c r="C148" s="35"/>
      <c r="D148" s="28">
        <f>D113</f>
        <v>32.573516500000004</v>
      </c>
    </row>
    <row r="149" spans="1:4" x14ac:dyDescent="0.25">
      <c r="A149" s="32" t="s">
        <v>60</v>
      </c>
      <c r="B149" s="30" t="s">
        <v>117</v>
      </c>
      <c r="C149" s="35"/>
      <c r="D149" s="28">
        <f>D122</f>
        <v>42.959999999999994</v>
      </c>
    </row>
    <row r="150" spans="1:4" x14ac:dyDescent="0.25">
      <c r="A150" s="34"/>
      <c r="B150" s="150" t="s">
        <v>90</v>
      </c>
      <c r="C150" s="150"/>
      <c r="D150" s="33">
        <f>SUM(D145:D149)</f>
        <v>4900.9810486999995</v>
      </c>
    </row>
    <row r="151" spans="1:4" x14ac:dyDescent="0.25">
      <c r="A151" s="32" t="s">
        <v>60</v>
      </c>
      <c r="B151" s="151" t="s">
        <v>93</v>
      </c>
      <c r="C151" s="151"/>
      <c r="D151" s="28">
        <f>D140</f>
        <v>599.00880837480497</v>
      </c>
    </row>
    <row r="152" spans="1:4" x14ac:dyDescent="0.25">
      <c r="B152" s="150" t="s">
        <v>116</v>
      </c>
      <c r="C152" s="150"/>
      <c r="D152" s="25">
        <f>ROUND((D150+D128+D129)/(1-(C132+C133+C136+C135+C138+C139)),2)</f>
        <v>5499.99</v>
      </c>
    </row>
    <row r="158" spans="1:4" s="23" customFormat="1" x14ac:dyDescent="0.2">
      <c r="B158" s="22"/>
      <c r="C158" s="22"/>
      <c r="D158" s="24"/>
    </row>
  </sheetData>
  <mergeCells count="22">
    <mergeCell ref="B152:C152"/>
    <mergeCell ref="A25:D25"/>
    <mergeCell ref="C26:D26"/>
    <mergeCell ref="C27:D27"/>
    <mergeCell ref="C28:D28"/>
    <mergeCell ref="C29:D29"/>
    <mergeCell ref="C30:D30"/>
    <mergeCell ref="C14:D14"/>
    <mergeCell ref="C15:D15"/>
    <mergeCell ref="B144:C144"/>
    <mergeCell ref="B150:C150"/>
    <mergeCell ref="B151:C151"/>
    <mergeCell ref="C7:D7"/>
    <mergeCell ref="C8:D8"/>
    <mergeCell ref="C9:D9"/>
    <mergeCell ref="C12:D12"/>
    <mergeCell ref="C13:D13"/>
    <mergeCell ref="A1:D1"/>
    <mergeCell ref="A2:D2"/>
    <mergeCell ref="C4:D4"/>
    <mergeCell ref="C5:D5"/>
    <mergeCell ref="C6:D6"/>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13D39-D860-4D1A-B895-8EA985D76D62}">
  <dimension ref="A1:D159"/>
  <sheetViews>
    <sheetView topLeftCell="A124" workbookViewId="0">
      <selection activeCell="B134" sqref="B134"/>
    </sheetView>
  </sheetViews>
  <sheetFormatPr defaultRowHeight="11.25" x14ac:dyDescent="0.25"/>
  <cols>
    <col min="1" max="1" width="5.140625" style="22" customWidth="1"/>
    <col min="2" max="2" width="50.5703125" style="22" customWidth="1"/>
    <col min="3" max="3" width="23.5703125" style="22" customWidth="1"/>
    <col min="4" max="4" width="23.85546875" style="22" customWidth="1"/>
    <col min="5" max="16384" width="9.140625" style="22"/>
  </cols>
  <sheetData>
    <row r="1" spans="1:4" s="23" customFormat="1" x14ac:dyDescent="0.2">
      <c r="A1" s="148"/>
      <c r="B1" s="148"/>
      <c r="C1" s="148"/>
      <c r="D1" s="148"/>
    </row>
    <row r="2" spans="1:4" s="23" customFormat="1" x14ac:dyDescent="0.2">
      <c r="A2" s="148" t="s">
        <v>203</v>
      </c>
      <c r="B2" s="148"/>
      <c r="C2" s="148"/>
      <c r="D2" s="148"/>
    </row>
    <row r="3" spans="1:4" s="23" customFormat="1" x14ac:dyDescent="0.2">
      <c r="A3" s="22"/>
      <c r="B3" s="22"/>
      <c r="C3" s="22"/>
      <c r="D3" s="22" t="s">
        <v>202</v>
      </c>
    </row>
    <row r="4" spans="1:4" s="23" customFormat="1" x14ac:dyDescent="0.2">
      <c r="A4" s="22"/>
      <c r="B4" s="72" t="s">
        <v>201</v>
      </c>
      <c r="C4" s="149"/>
      <c r="D4" s="149"/>
    </row>
    <row r="5" spans="1:4" s="23" customFormat="1" x14ac:dyDescent="0.2">
      <c r="A5" s="22"/>
      <c r="B5" s="72" t="s">
        <v>200</v>
      </c>
      <c r="C5" s="149"/>
      <c r="D5" s="149"/>
    </row>
    <row r="6" spans="1:4" s="23" customFormat="1" x14ac:dyDescent="0.2">
      <c r="A6" s="22"/>
      <c r="B6" s="72" t="s">
        <v>199</v>
      </c>
      <c r="C6" s="149"/>
      <c r="D6" s="149"/>
    </row>
    <row r="7" spans="1:4" s="23" customFormat="1" x14ac:dyDescent="0.2">
      <c r="A7" s="22"/>
      <c r="B7" s="72" t="s">
        <v>198</v>
      </c>
      <c r="C7" s="149"/>
      <c r="D7" s="149"/>
    </row>
    <row r="8" spans="1:4" s="23" customFormat="1" x14ac:dyDescent="0.2">
      <c r="A8" s="22"/>
      <c r="B8" s="72" t="s">
        <v>197</v>
      </c>
      <c r="C8" s="149"/>
      <c r="D8" s="149"/>
    </row>
    <row r="9" spans="1:4" s="23" customFormat="1" x14ac:dyDescent="0.2">
      <c r="A9" s="22"/>
      <c r="B9" s="72" t="s">
        <v>196</v>
      </c>
      <c r="C9" s="149"/>
      <c r="D9" s="149"/>
    </row>
    <row r="11" spans="1:4" s="23" customFormat="1" x14ac:dyDescent="0.2">
      <c r="A11" s="22"/>
      <c r="B11" s="45" t="s">
        <v>195</v>
      </c>
      <c r="C11" s="22"/>
      <c r="D11" s="22"/>
    </row>
    <row r="12" spans="1:4" s="23" customFormat="1" x14ac:dyDescent="0.2">
      <c r="A12" s="32" t="s">
        <v>0</v>
      </c>
      <c r="B12" s="72" t="s">
        <v>194</v>
      </c>
      <c r="C12" s="149"/>
      <c r="D12" s="149"/>
    </row>
    <row r="13" spans="1:4" s="23" customFormat="1" x14ac:dyDescent="0.2">
      <c r="A13" s="32" t="s">
        <v>51</v>
      </c>
      <c r="B13" s="72" t="s">
        <v>193</v>
      </c>
      <c r="C13" s="149"/>
      <c r="D13" s="149"/>
    </row>
    <row r="14" spans="1:4" s="23" customFormat="1" x14ac:dyDescent="0.2">
      <c r="A14" s="32" t="s">
        <v>52</v>
      </c>
      <c r="B14" s="72" t="s">
        <v>192</v>
      </c>
      <c r="C14" s="149"/>
      <c r="D14" s="149"/>
    </row>
    <row r="15" spans="1:4" s="23" customFormat="1" x14ac:dyDescent="0.2">
      <c r="A15" s="32" t="s">
        <v>53</v>
      </c>
      <c r="B15" s="72" t="s">
        <v>191</v>
      </c>
      <c r="C15" s="149"/>
      <c r="D15" s="149"/>
    </row>
    <row r="16" spans="1:4" s="23" customFormat="1" x14ac:dyDescent="0.2">
      <c r="A16" s="22"/>
      <c r="B16" s="22"/>
      <c r="C16" s="22"/>
      <c r="D16" s="22"/>
    </row>
    <row r="17" spans="1:4" s="23" customFormat="1" x14ac:dyDescent="0.2">
      <c r="A17" s="22"/>
      <c r="B17" s="45" t="s">
        <v>54</v>
      </c>
      <c r="C17" s="22"/>
      <c r="D17" s="22"/>
    </row>
    <row r="18" spans="1:4" s="23" customFormat="1" ht="33.75" x14ac:dyDescent="0.2">
      <c r="A18" s="22"/>
      <c r="B18" s="36" t="s">
        <v>190</v>
      </c>
      <c r="C18" s="36" t="s">
        <v>55</v>
      </c>
      <c r="D18" s="36" t="s">
        <v>189</v>
      </c>
    </row>
    <row r="19" spans="1:4" s="23" customFormat="1" x14ac:dyDescent="0.2">
      <c r="A19" s="22"/>
      <c r="B19" s="81" t="s">
        <v>91</v>
      </c>
      <c r="C19" s="80" t="s">
        <v>187</v>
      </c>
      <c r="D19" s="80">
        <v>2</v>
      </c>
    </row>
    <row r="20" spans="1:4" s="23" customFormat="1" x14ac:dyDescent="0.2">
      <c r="A20" s="22"/>
      <c r="B20" s="22"/>
      <c r="C20" s="22"/>
      <c r="D20" s="22"/>
    </row>
    <row r="21" spans="1:4" s="23" customFormat="1" x14ac:dyDescent="0.2">
      <c r="A21" s="79"/>
      <c r="B21" s="38" t="s">
        <v>186</v>
      </c>
      <c r="C21" s="78"/>
      <c r="D21" s="78"/>
    </row>
    <row r="22" spans="1:4" s="23" customFormat="1" x14ac:dyDescent="0.2">
      <c r="A22" s="22"/>
      <c r="B22" s="22"/>
      <c r="C22" s="22"/>
      <c r="D22" s="22"/>
    </row>
    <row r="23" spans="1:4" x14ac:dyDescent="0.25">
      <c r="B23" s="45" t="s">
        <v>185</v>
      </c>
      <c r="C23" s="77"/>
      <c r="D23" s="77"/>
    </row>
    <row r="24" spans="1:4" x14ac:dyDescent="0.25">
      <c r="B24" s="45" t="s">
        <v>184</v>
      </c>
      <c r="C24" s="77"/>
      <c r="D24" s="77"/>
    </row>
    <row r="25" spans="1:4" x14ac:dyDescent="0.25">
      <c r="A25" s="152" t="s">
        <v>183</v>
      </c>
      <c r="B25" s="152"/>
      <c r="C25" s="152"/>
      <c r="D25" s="152"/>
    </row>
    <row r="26" spans="1:4" x14ac:dyDescent="0.25">
      <c r="A26" s="76">
        <v>1</v>
      </c>
      <c r="B26" s="75" t="s">
        <v>182</v>
      </c>
      <c r="C26" s="153" t="s">
        <v>188</v>
      </c>
      <c r="D26" s="153"/>
    </row>
    <row r="27" spans="1:4" x14ac:dyDescent="0.2">
      <c r="A27" s="76">
        <v>2</v>
      </c>
      <c r="B27" s="75" t="s">
        <v>56</v>
      </c>
      <c r="C27" s="149"/>
      <c r="D27" s="149"/>
    </row>
    <row r="28" spans="1:4" x14ac:dyDescent="0.2">
      <c r="A28" s="76">
        <v>3</v>
      </c>
      <c r="B28" s="75" t="s">
        <v>181</v>
      </c>
      <c r="C28" s="149"/>
      <c r="D28" s="149"/>
    </row>
    <row r="29" spans="1:4" x14ac:dyDescent="0.2">
      <c r="A29" s="32">
        <v>4</v>
      </c>
      <c r="B29" s="72" t="s">
        <v>180</v>
      </c>
      <c r="C29" s="149"/>
      <c r="D29" s="149"/>
    </row>
    <row r="30" spans="1:4" x14ac:dyDescent="0.2">
      <c r="A30" s="32">
        <v>5</v>
      </c>
      <c r="B30" s="72" t="s">
        <v>179</v>
      </c>
      <c r="C30" s="149"/>
      <c r="D30" s="149"/>
    </row>
    <row r="31" spans="1:4" x14ac:dyDescent="0.25">
      <c r="B31" s="46"/>
    </row>
    <row r="32" spans="1:4" x14ac:dyDescent="0.25">
      <c r="B32" s="45" t="s">
        <v>178</v>
      </c>
      <c r="C32" s="50"/>
    </row>
    <row r="33" spans="1:4" x14ac:dyDescent="0.25">
      <c r="B33" s="51"/>
    </row>
    <row r="34" spans="1:4" ht="12" thickBot="1" x14ac:dyDescent="0.3">
      <c r="A34" s="65">
        <v>1</v>
      </c>
      <c r="B34" s="65" t="s">
        <v>57</v>
      </c>
      <c r="C34" s="64"/>
      <c r="D34" s="64" t="s">
        <v>122</v>
      </c>
    </row>
    <row r="35" spans="1:4" ht="12" thickBot="1" x14ac:dyDescent="0.3">
      <c r="A35" s="32" t="s">
        <v>177</v>
      </c>
      <c r="B35" s="75" t="s">
        <v>176</v>
      </c>
      <c r="C35" s="74"/>
      <c r="D35" s="73">
        <v>1826.64</v>
      </c>
    </row>
    <row r="36" spans="1:4" x14ac:dyDescent="0.25">
      <c r="A36" s="32" t="s">
        <v>51</v>
      </c>
      <c r="B36" s="72" t="s">
        <v>175</v>
      </c>
      <c r="C36" s="71"/>
      <c r="D36" s="55">
        <v>0</v>
      </c>
    </row>
    <row r="37" spans="1:4" x14ac:dyDescent="0.25">
      <c r="A37" s="32" t="s">
        <v>174</v>
      </c>
      <c r="B37" s="72" t="s">
        <v>173</v>
      </c>
      <c r="C37" s="71"/>
      <c r="D37" s="55" t="s">
        <v>58</v>
      </c>
    </row>
    <row r="38" spans="1:4" x14ac:dyDescent="0.25">
      <c r="A38" s="32" t="s">
        <v>172</v>
      </c>
      <c r="B38" s="72" t="s">
        <v>59</v>
      </c>
      <c r="C38" s="71"/>
      <c r="D38" s="55"/>
    </row>
    <row r="39" spans="1:4" x14ac:dyDescent="0.25">
      <c r="A39" s="32" t="s">
        <v>171</v>
      </c>
      <c r="B39" s="72" t="s">
        <v>170</v>
      </c>
      <c r="C39" s="71"/>
      <c r="D39" s="55"/>
    </row>
    <row r="40" spans="1:4" x14ac:dyDescent="0.25">
      <c r="A40" s="32" t="s">
        <v>61</v>
      </c>
      <c r="B40" s="42" t="s">
        <v>169</v>
      </c>
      <c r="C40" s="71"/>
      <c r="D40" s="55"/>
    </row>
    <row r="41" spans="1:4" x14ac:dyDescent="0.25">
      <c r="B41" s="27" t="s">
        <v>92</v>
      </c>
      <c r="C41" s="47"/>
      <c r="D41" s="70">
        <f>SUM(D35:D40)</f>
        <v>1826.64</v>
      </c>
    </row>
    <row r="42" spans="1:4" x14ac:dyDescent="0.25">
      <c r="A42" s="52"/>
      <c r="B42" s="46"/>
      <c r="C42" s="69"/>
      <c r="D42" s="49"/>
    </row>
    <row r="43" spans="1:4" x14ac:dyDescent="0.25">
      <c r="A43" s="52"/>
      <c r="B43" s="45" t="s">
        <v>168</v>
      </c>
      <c r="C43" s="50"/>
      <c r="D43" s="49"/>
    </row>
    <row r="44" spans="1:4" x14ac:dyDescent="0.25">
      <c r="A44" s="52"/>
      <c r="B44" s="51"/>
      <c r="C44" s="50"/>
      <c r="D44" s="49"/>
    </row>
    <row r="45" spans="1:4" x14ac:dyDescent="0.25">
      <c r="A45" s="52"/>
      <c r="B45" s="45" t="s">
        <v>167</v>
      </c>
      <c r="C45" s="50"/>
      <c r="D45" s="49"/>
    </row>
    <row r="46" spans="1:4" x14ac:dyDescent="0.25">
      <c r="A46" s="36" t="s">
        <v>63</v>
      </c>
      <c r="B46" s="27" t="s">
        <v>154</v>
      </c>
      <c r="C46" s="47"/>
      <c r="D46" s="36" t="s">
        <v>122</v>
      </c>
    </row>
    <row r="47" spans="1:4" x14ac:dyDescent="0.25">
      <c r="A47" s="32" t="s">
        <v>0</v>
      </c>
      <c r="B47" s="30" t="s">
        <v>115</v>
      </c>
      <c r="C47" s="35"/>
      <c r="D47" s="67">
        <f>D41/12</f>
        <v>152.22</v>
      </c>
    </row>
    <row r="48" spans="1:4" x14ac:dyDescent="0.25">
      <c r="A48" s="32" t="s">
        <v>51</v>
      </c>
      <c r="B48" s="30" t="s">
        <v>166</v>
      </c>
      <c r="C48" s="35"/>
      <c r="D48" s="67">
        <f>D41/12+D41/12/3</f>
        <v>202.96</v>
      </c>
    </row>
    <row r="49" spans="1:4" x14ac:dyDescent="0.25">
      <c r="B49" s="27" t="s">
        <v>92</v>
      </c>
      <c r="C49" s="47"/>
      <c r="D49" s="54">
        <f>SUM(D47:D48)</f>
        <v>355.18</v>
      </c>
    </row>
    <row r="50" spans="1:4" x14ac:dyDescent="0.25">
      <c r="A50" s="52"/>
      <c r="B50" s="51"/>
      <c r="C50" s="50"/>
      <c r="D50" s="49"/>
    </row>
    <row r="51" spans="1:4" x14ac:dyDescent="0.25">
      <c r="A51" s="52"/>
      <c r="B51" s="45" t="s">
        <v>165</v>
      </c>
      <c r="C51" s="50"/>
      <c r="D51" s="49"/>
    </row>
    <row r="52" spans="1:4" x14ac:dyDescent="0.25">
      <c r="A52" s="36" t="s">
        <v>64</v>
      </c>
      <c r="B52" s="66" t="s">
        <v>153</v>
      </c>
      <c r="C52" s="36" t="s">
        <v>130</v>
      </c>
      <c r="D52" s="36" t="s">
        <v>122</v>
      </c>
    </row>
    <row r="53" spans="1:4" x14ac:dyDescent="0.25">
      <c r="A53" s="32" t="s">
        <v>0</v>
      </c>
      <c r="B53" s="30" t="s">
        <v>65</v>
      </c>
      <c r="C53" s="29">
        <v>0.09</v>
      </c>
      <c r="D53" s="67">
        <f t="shared" ref="D53:D60" si="0">(D$41+D$49)*C53</f>
        <v>196.3638</v>
      </c>
    </row>
    <row r="54" spans="1:4" x14ac:dyDescent="0.25">
      <c r="A54" s="32" t="s">
        <v>51</v>
      </c>
      <c r="B54" s="30" t="s">
        <v>68</v>
      </c>
      <c r="C54" s="29">
        <v>2.5000000000000001E-2</v>
      </c>
      <c r="D54" s="67">
        <f t="shared" si="0"/>
        <v>54.545500000000004</v>
      </c>
    </row>
    <row r="55" spans="1:4" x14ac:dyDescent="0.25">
      <c r="A55" s="32" t="s">
        <v>52</v>
      </c>
      <c r="B55" s="30" t="s">
        <v>164</v>
      </c>
      <c r="C55" s="68">
        <v>0.03</v>
      </c>
      <c r="D55" s="67">
        <f t="shared" si="0"/>
        <v>65.454599999999999</v>
      </c>
    </row>
    <row r="56" spans="1:4" x14ac:dyDescent="0.25">
      <c r="A56" s="32" t="s">
        <v>53</v>
      </c>
      <c r="B56" s="30" t="s">
        <v>66</v>
      </c>
      <c r="C56" s="29">
        <v>1.4999999999999999E-2</v>
      </c>
      <c r="D56" s="67">
        <f t="shared" si="0"/>
        <v>32.7273</v>
      </c>
    </row>
    <row r="57" spans="1:4" x14ac:dyDescent="0.25">
      <c r="A57" s="32" t="s">
        <v>60</v>
      </c>
      <c r="B57" s="30" t="s">
        <v>163</v>
      </c>
      <c r="C57" s="29">
        <v>0.01</v>
      </c>
      <c r="D57" s="67">
        <f t="shared" si="0"/>
        <v>21.818200000000001</v>
      </c>
    </row>
    <row r="58" spans="1:4" x14ac:dyDescent="0.25">
      <c r="A58" s="32" t="s">
        <v>61</v>
      </c>
      <c r="B58" s="30" t="s">
        <v>71</v>
      </c>
      <c r="C58" s="29">
        <v>6.0000000000000001E-3</v>
      </c>
      <c r="D58" s="67">
        <f t="shared" si="0"/>
        <v>13.090920000000001</v>
      </c>
    </row>
    <row r="59" spans="1:4" x14ac:dyDescent="0.25">
      <c r="A59" s="32" t="s">
        <v>62</v>
      </c>
      <c r="B59" s="30" t="s">
        <v>67</v>
      </c>
      <c r="C59" s="29">
        <v>2E-3</v>
      </c>
      <c r="D59" s="67">
        <f t="shared" si="0"/>
        <v>4.3636400000000002</v>
      </c>
    </row>
    <row r="60" spans="1:4" x14ac:dyDescent="0.25">
      <c r="A60" s="32" t="s">
        <v>70</v>
      </c>
      <c r="B60" s="30" t="s">
        <v>69</v>
      </c>
      <c r="C60" s="29">
        <v>0.08</v>
      </c>
      <c r="D60" s="67">
        <f t="shared" si="0"/>
        <v>174.54560000000001</v>
      </c>
    </row>
    <row r="61" spans="1:4" x14ac:dyDescent="0.25">
      <c r="B61" s="66" t="s">
        <v>92</v>
      </c>
      <c r="C61" s="26">
        <f>SUM(C53:C60)</f>
        <v>0.25800000000000001</v>
      </c>
      <c r="D61" s="54">
        <f>SUM(D53:D60)</f>
        <v>562.90955999999994</v>
      </c>
    </row>
    <row r="62" spans="1:4" x14ac:dyDescent="0.25">
      <c r="A62" s="52"/>
      <c r="B62" s="46"/>
      <c r="C62" s="50"/>
      <c r="D62" s="49"/>
    </row>
    <row r="63" spans="1:4" x14ac:dyDescent="0.25">
      <c r="A63" s="52"/>
      <c r="B63" s="45" t="s">
        <v>162</v>
      </c>
      <c r="C63" s="50"/>
      <c r="D63" s="49"/>
    </row>
    <row r="64" spans="1:4" x14ac:dyDescent="0.25">
      <c r="A64" s="65" t="s">
        <v>72</v>
      </c>
      <c r="B64" s="27" t="s">
        <v>152</v>
      </c>
      <c r="C64" s="64"/>
      <c r="D64" s="64" t="s">
        <v>122</v>
      </c>
    </row>
    <row r="65" spans="1:4" x14ac:dyDescent="0.25">
      <c r="A65" s="32" t="s">
        <v>0</v>
      </c>
      <c r="B65" s="63" t="s">
        <v>73</v>
      </c>
      <c r="C65" s="62">
        <v>5.4</v>
      </c>
      <c r="D65" s="48">
        <f>C65*22</f>
        <v>118.80000000000001</v>
      </c>
    </row>
    <row r="66" spans="1:4" x14ac:dyDescent="0.25">
      <c r="A66" s="32" t="s">
        <v>51</v>
      </c>
      <c r="B66" s="30" t="s">
        <v>161</v>
      </c>
      <c r="C66" s="61">
        <v>33.619999999999997</v>
      </c>
      <c r="D66" s="48">
        <f>C66*22</f>
        <v>739.64</v>
      </c>
    </row>
    <row r="67" spans="1:4" x14ac:dyDescent="0.25">
      <c r="A67" s="32" t="s">
        <v>52</v>
      </c>
      <c r="B67" s="30" t="s">
        <v>160</v>
      </c>
      <c r="C67" s="61"/>
      <c r="D67" s="48"/>
    </row>
    <row r="68" spans="1:4" x14ac:dyDescent="0.25">
      <c r="A68" s="32" t="s">
        <v>53</v>
      </c>
      <c r="B68" s="30" t="s">
        <v>159</v>
      </c>
      <c r="C68" s="61"/>
      <c r="D68" s="48"/>
    </row>
    <row r="69" spans="1:4" x14ac:dyDescent="0.25">
      <c r="B69" s="27" t="s">
        <v>92</v>
      </c>
      <c r="C69" s="60"/>
      <c r="D69" s="31">
        <f>SUM(D65:D68)</f>
        <v>858.44</v>
      </c>
    </row>
    <row r="70" spans="1:4" x14ac:dyDescent="0.25">
      <c r="A70" s="52"/>
      <c r="B70" s="46" t="s">
        <v>158</v>
      </c>
      <c r="C70" s="50"/>
      <c r="D70" s="49"/>
    </row>
    <row r="71" spans="1:4" x14ac:dyDescent="0.25">
      <c r="A71" s="52"/>
      <c r="B71" s="46" t="s">
        <v>157</v>
      </c>
      <c r="C71" s="50"/>
      <c r="D71" s="49"/>
    </row>
    <row r="72" spans="1:4" x14ac:dyDescent="0.25">
      <c r="A72" s="52"/>
      <c r="B72" s="46" t="s">
        <v>156</v>
      </c>
      <c r="C72" s="50"/>
      <c r="D72" s="49"/>
    </row>
    <row r="73" spans="1:4" x14ac:dyDescent="0.25">
      <c r="A73" s="52"/>
      <c r="B73" s="51"/>
      <c r="C73" s="50"/>
      <c r="D73" s="49"/>
    </row>
    <row r="74" spans="1:4" x14ac:dyDescent="0.25">
      <c r="A74" s="52"/>
      <c r="B74" s="45" t="s">
        <v>74</v>
      </c>
      <c r="C74" s="50"/>
      <c r="D74" s="49"/>
    </row>
    <row r="75" spans="1:4" x14ac:dyDescent="0.25">
      <c r="A75" s="36">
        <v>2</v>
      </c>
      <c r="B75" s="27" t="s">
        <v>155</v>
      </c>
      <c r="C75" s="47"/>
      <c r="D75" s="36" t="s">
        <v>122</v>
      </c>
    </row>
    <row r="76" spans="1:4" x14ac:dyDescent="0.25">
      <c r="A76" s="32" t="s">
        <v>63</v>
      </c>
      <c r="B76" s="30" t="s">
        <v>154</v>
      </c>
      <c r="C76" s="35"/>
      <c r="D76" s="33">
        <f>D49</f>
        <v>355.18</v>
      </c>
    </row>
    <row r="77" spans="1:4" x14ac:dyDescent="0.25">
      <c r="A77" s="32" t="s">
        <v>64</v>
      </c>
      <c r="B77" s="30" t="s">
        <v>153</v>
      </c>
      <c r="C77" s="35"/>
      <c r="D77" s="33">
        <f>D61</f>
        <v>562.90955999999994</v>
      </c>
    </row>
    <row r="78" spans="1:4" x14ac:dyDescent="0.25">
      <c r="A78" s="32" t="s">
        <v>72</v>
      </c>
      <c r="B78" s="30" t="s">
        <v>152</v>
      </c>
      <c r="C78" s="35"/>
      <c r="D78" s="33">
        <f>D69</f>
        <v>858.44</v>
      </c>
    </row>
    <row r="79" spans="1:4" x14ac:dyDescent="0.25">
      <c r="B79" s="27" t="s">
        <v>92</v>
      </c>
      <c r="C79" s="47"/>
      <c r="D79" s="31">
        <f>SUM(D76:D78)</f>
        <v>1776.5295599999999</v>
      </c>
    </row>
    <row r="80" spans="1:4" x14ac:dyDescent="0.25">
      <c r="B80" s="46"/>
    </row>
    <row r="81" spans="1:4" x14ac:dyDescent="0.25">
      <c r="A81" s="52"/>
      <c r="B81" s="45" t="s">
        <v>151</v>
      </c>
      <c r="C81" s="50"/>
      <c r="D81" s="49"/>
    </row>
    <row r="82" spans="1:4" x14ac:dyDescent="0.25">
      <c r="A82" s="52"/>
      <c r="B82" s="51"/>
      <c r="C82" s="50"/>
      <c r="D82" s="49"/>
    </row>
    <row r="83" spans="1:4" x14ac:dyDescent="0.25">
      <c r="A83" s="36">
        <v>3</v>
      </c>
      <c r="B83" s="27" t="s">
        <v>75</v>
      </c>
      <c r="C83" s="47"/>
      <c r="D83" s="36" t="s">
        <v>122</v>
      </c>
    </row>
    <row r="84" spans="1:4" x14ac:dyDescent="0.25">
      <c r="A84" s="32" t="s">
        <v>0</v>
      </c>
      <c r="B84" s="40" t="s">
        <v>76</v>
      </c>
      <c r="C84" s="57"/>
      <c r="D84" s="55">
        <f>D41/12*5%</f>
        <v>7.6110000000000007</v>
      </c>
    </row>
    <row r="85" spans="1:4" x14ac:dyDescent="0.25">
      <c r="A85" s="32" t="s">
        <v>51</v>
      </c>
      <c r="B85" s="40" t="s">
        <v>150</v>
      </c>
      <c r="C85" s="35"/>
      <c r="D85" s="55">
        <f>D84*8%</f>
        <v>0.60888000000000009</v>
      </c>
    </row>
    <row r="86" spans="1:4" x14ac:dyDescent="0.25">
      <c r="A86" s="32" t="s">
        <v>52</v>
      </c>
      <c r="B86" s="40" t="s">
        <v>149</v>
      </c>
      <c r="C86" s="35"/>
      <c r="D86" s="59">
        <f>D84*8%*40%</f>
        <v>0.24355200000000005</v>
      </c>
    </row>
    <row r="87" spans="1:4" x14ac:dyDescent="0.25">
      <c r="A87" s="32" t="s">
        <v>53</v>
      </c>
      <c r="B87" s="40" t="s">
        <v>77</v>
      </c>
      <c r="C87" s="57"/>
      <c r="D87" s="55">
        <f>D41/12/30*7*95%</f>
        <v>33.742100000000001</v>
      </c>
    </row>
    <row r="88" spans="1:4" x14ac:dyDescent="0.25">
      <c r="A88" s="32" t="s">
        <v>60</v>
      </c>
      <c r="B88" s="56" t="s">
        <v>148</v>
      </c>
      <c r="C88" s="35"/>
      <c r="D88" s="55">
        <f>D87*C61</f>
        <v>8.7054618000000001</v>
      </c>
    </row>
    <row r="89" spans="1:4" x14ac:dyDescent="0.25">
      <c r="A89" s="32" t="s">
        <v>61</v>
      </c>
      <c r="B89" s="40" t="s">
        <v>147</v>
      </c>
      <c r="C89" s="57"/>
      <c r="D89" s="55">
        <f>(D41+D49)*8%*40%*95%</f>
        <v>66.327327999999994</v>
      </c>
    </row>
    <row r="90" spans="1:4" x14ac:dyDescent="0.25">
      <c r="B90" s="27" t="s">
        <v>92</v>
      </c>
      <c r="C90" s="47"/>
      <c r="D90" s="54">
        <f>SUM(D84:D89)</f>
        <v>117.23832179999999</v>
      </c>
    </row>
    <row r="91" spans="1:4" x14ac:dyDescent="0.25">
      <c r="B91" s="46"/>
    </row>
    <row r="92" spans="1:4" x14ac:dyDescent="0.25">
      <c r="B92" s="45" t="s">
        <v>146</v>
      </c>
    </row>
    <row r="93" spans="1:4" x14ac:dyDescent="0.25">
      <c r="B93" s="46"/>
    </row>
    <row r="94" spans="1:4" x14ac:dyDescent="0.25">
      <c r="B94" s="45" t="s">
        <v>145</v>
      </c>
    </row>
    <row r="95" spans="1:4" x14ac:dyDescent="0.25">
      <c r="A95" s="36" t="s">
        <v>78</v>
      </c>
      <c r="B95" s="27" t="s">
        <v>137</v>
      </c>
      <c r="C95" s="47"/>
      <c r="D95" s="36" t="s">
        <v>122</v>
      </c>
    </row>
    <row r="96" spans="1:4" x14ac:dyDescent="0.25">
      <c r="A96" s="32" t="s">
        <v>0</v>
      </c>
      <c r="B96" s="56" t="s">
        <v>79</v>
      </c>
      <c r="C96" s="57"/>
      <c r="D96" s="58">
        <f>D41*0.95/100</f>
        <v>17.353079999999999</v>
      </c>
    </row>
    <row r="97" spans="1:4" x14ac:dyDescent="0.25">
      <c r="A97" s="32" t="s">
        <v>51</v>
      </c>
      <c r="B97" s="56" t="s">
        <v>80</v>
      </c>
      <c r="C97" s="57"/>
      <c r="D97" s="55">
        <f>D41/30/12*1</f>
        <v>5.0740000000000007</v>
      </c>
    </row>
    <row r="98" spans="1:4" x14ac:dyDescent="0.25">
      <c r="A98" s="32" t="s">
        <v>52</v>
      </c>
      <c r="B98" s="56" t="s">
        <v>144</v>
      </c>
      <c r="C98" s="57"/>
      <c r="D98" s="55">
        <f>D41/30/12*5*1.5%</f>
        <v>0.38055000000000005</v>
      </c>
    </row>
    <row r="99" spans="1:4" x14ac:dyDescent="0.25">
      <c r="A99" s="32" t="s">
        <v>53</v>
      </c>
      <c r="B99" s="56" t="s">
        <v>143</v>
      </c>
      <c r="C99" s="57"/>
      <c r="D99" s="55">
        <f>D41*0.04/100</f>
        <v>0.73065600000000008</v>
      </c>
    </row>
    <row r="100" spans="1:4" x14ac:dyDescent="0.25">
      <c r="A100" s="32" t="s">
        <v>60</v>
      </c>
      <c r="B100" s="56" t="s">
        <v>81</v>
      </c>
      <c r="C100" s="57"/>
      <c r="D100" s="55">
        <f>D41/30/12*5*2%</f>
        <v>0.50740000000000007</v>
      </c>
    </row>
    <row r="101" spans="1:4" x14ac:dyDescent="0.25">
      <c r="A101" s="32" t="s">
        <v>62</v>
      </c>
      <c r="B101" s="56" t="s">
        <v>82</v>
      </c>
      <c r="C101" s="35"/>
      <c r="D101" s="55">
        <v>0</v>
      </c>
    </row>
    <row r="102" spans="1:4" x14ac:dyDescent="0.25">
      <c r="B102" s="27" t="s">
        <v>92</v>
      </c>
      <c r="C102" s="47"/>
      <c r="D102" s="54">
        <f>SUM(D96:D101)</f>
        <v>24.045686</v>
      </c>
    </row>
    <row r="103" spans="1:4" x14ac:dyDescent="0.25">
      <c r="B103" s="46"/>
    </row>
    <row r="104" spans="1:4" x14ac:dyDescent="0.25">
      <c r="B104" s="45" t="s">
        <v>142</v>
      </c>
    </row>
    <row r="105" spans="1:4" x14ac:dyDescent="0.25">
      <c r="A105" s="36" t="s">
        <v>83</v>
      </c>
      <c r="B105" s="27" t="s">
        <v>141</v>
      </c>
      <c r="C105" s="47"/>
      <c r="D105" s="36" t="s">
        <v>122</v>
      </c>
    </row>
    <row r="106" spans="1:4" x14ac:dyDescent="0.25">
      <c r="A106" s="32" t="s">
        <v>0</v>
      </c>
      <c r="B106" s="56" t="s">
        <v>140</v>
      </c>
      <c r="C106" s="35"/>
      <c r="D106" s="55">
        <v>0</v>
      </c>
    </row>
    <row r="107" spans="1:4" x14ac:dyDescent="0.25">
      <c r="B107" s="27" t="s">
        <v>92</v>
      </c>
      <c r="C107" s="47"/>
      <c r="D107" s="54">
        <f>SUM(D106:D106)</f>
        <v>0</v>
      </c>
    </row>
    <row r="108" spans="1:4" x14ac:dyDescent="0.25">
      <c r="B108" s="46"/>
    </row>
    <row r="109" spans="1:4" x14ac:dyDescent="0.25">
      <c r="B109" s="45" t="s">
        <v>139</v>
      </c>
    </row>
    <row r="110" spans="1:4" x14ac:dyDescent="0.25">
      <c r="A110" s="36">
        <v>4</v>
      </c>
      <c r="B110" s="27" t="s">
        <v>138</v>
      </c>
      <c r="C110" s="47"/>
      <c r="D110" s="36" t="s">
        <v>122</v>
      </c>
    </row>
    <row r="111" spans="1:4" x14ac:dyDescent="0.25">
      <c r="A111" s="32" t="s">
        <v>78</v>
      </c>
      <c r="B111" s="53" t="s">
        <v>137</v>
      </c>
      <c r="C111" s="35"/>
      <c r="D111" s="33">
        <f>D102</f>
        <v>24.045686</v>
      </c>
    </row>
    <row r="112" spans="1:4" x14ac:dyDescent="0.25">
      <c r="A112" s="32" t="s">
        <v>83</v>
      </c>
      <c r="B112" s="53" t="s">
        <v>136</v>
      </c>
      <c r="C112" s="35"/>
      <c r="D112" s="33">
        <f>D107</f>
        <v>0</v>
      </c>
    </row>
    <row r="113" spans="1:4" x14ac:dyDescent="0.25">
      <c r="B113" s="27" t="s">
        <v>92</v>
      </c>
      <c r="C113" s="47"/>
      <c r="D113" s="31">
        <f>SUM(D111:D112)</f>
        <v>24.045686</v>
      </c>
    </row>
    <row r="115" spans="1:4" x14ac:dyDescent="0.25">
      <c r="A115" s="52"/>
      <c r="B115" s="45" t="s">
        <v>135</v>
      </c>
      <c r="C115" s="50"/>
      <c r="D115" s="49"/>
    </row>
    <row r="116" spans="1:4" x14ac:dyDescent="0.25">
      <c r="A116" s="52"/>
      <c r="B116" s="51"/>
      <c r="C116" s="50"/>
      <c r="D116" s="49"/>
    </row>
    <row r="117" spans="1:4" x14ac:dyDescent="0.25">
      <c r="A117" s="36">
        <v>5</v>
      </c>
      <c r="B117" s="27" t="s">
        <v>84</v>
      </c>
      <c r="C117" s="47"/>
      <c r="D117" s="36" t="s">
        <v>122</v>
      </c>
    </row>
    <row r="118" spans="1:4" x14ac:dyDescent="0.25">
      <c r="A118" s="32" t="s">
        <v>0</v>
      </c>
      <c r="B118" s="40" t="s">
        <v>85</v>
      </c>
      <c r="C118" s="35"/>
      <c r="D118" s="48">
        <v>10.69</v>
      </c>
    </row>
    <row r="119" spans="1:4" x14ac:dyDescent="0.25">
      <c r="A119" s="32" t="s">
        <v>51</v>
      </c>
      <c r="B119" s="40" t="s">
        <v>134</v>
      </c>
      <c r="C119" s="35"/>
      <c r="D119" s="48">
        <v>18</v>
      </c>
    </row>
    <row r="120" spans="1:4" x14ac:dyDescent="0.25">
      <c r="A120" s="32" t="s">
        <v>52</v>
      </c>
      <c r="B120" s="40" t="s">
        <v>86</v>
      </c>
      <c r="C120" s="35"/>
      <c r="D120" s="48">
        <v>14.27</v>
      </c>
    </row>
    <row r="121" spans="1:4" x14ac:dyDescent="0.25">
      <c r="A121" s="32" t="s">
        <v>53</v>
      </c>
      <c r="B121" s="40" t="s">
        <v>133</v>
      </c>
      <c r="C121" s="35"/>
      <c r="D121" s="48"/>
    </row>
    <row r="122" spans="1:4" x14ac:dyDescent="0.25">
      <c r="B122" s="27" t="s">
        <v>92</v>
      </c>
      <c r="C122" s="47"/>
      <c r="D122" s="31">
        <f>SUM(D118:D121)</f>
        <v>42.959999999999994</v>
      </c>
    </row>
    <row r="123" spans="1:4" x14ac:dyDescent="0.25">
      <c r="B123" s="46" t="s">
        <v>132</v>
      </c>
    </row>
    <row r="125" spans="1:4" x14ac:dyDescent="0.25">
      <c r="B125" s="45" t="s">
        <v>131</v>
      </c>
    </row>
    <row r="127" spans="1:4" x14ac:dyDescent="0.25">
      <c r="A127" s="36">
        <v>6</v>
      </c>
      <c r="B127" s="27" t="s">
        <v>87</v>
      </c>
      <c r="C127" s="36" t="s">
        <v>130</v>
      </c>
      <c r="D127" s="36" t="s">
        <v>122</v>
      </c>
    </row>
    <row r="128" spans="1:4" x14ac:dyDescent="0.25">
      <c r="A128" s="32" t="s">
        <v>0</v>
      </c>
      <c r="B128" s="40" t="s">
        <v>88</v>
      </c>
      <c r="C128" s="44">
        <v>5.67E-2</v>
      </c>
      <c r="D128" s="28">
        <f>C128*D$150</f>
        <v>214.74634929426003</v>
      </c>
    </row>
    <row r="129" spans="1:4" x14ac:dyDescent="0.25">
      <c r="A129" s="32" t="s">
        <v>51</v>
      </c>
      <c r="B129" s="40" t="s">
        <v>89</v>
      </c>
      <c r="C129" s="44">
        <v>0.05</v>
      </c>
      <c r="D129" s="28">
        <f>(D150+D128)*C129</f>
        <v>200.10799585471304</v>
      </c>
    </row>
    <row r="130" spans="1:4" x14ac:dyDescent="0.25">
      <c r="A130" s="32" t="s">
        <v>52</v>
      </c>
      <c r="B130" s="40" t="s">
        <v>129</v>
      </c>
      <c r="C130" s="43"/>
      <c r="D130" s="28"/>
    </row>
    <row r="131" spans="1:4" x14ac:dyDescent="0.25">
      <c r="A131" s="32"/>
      <c r="B131" s="40" t="s">
        <v>128</v>
      </c>
      <c r="C131" s="43"/>
      <c r="D131" s="28"/>
    </row>
    <row r="132" spans="1:4" x14ac:dyDescent="0.25">
      <c r="A132" s="32"/>
      <c r="B132" s="42" t="s">
        <v>211</v>
      </c>
      <c r="C132" s="39">
        <v>6.4999999999999997E-3</v>
      </c>
      <c r="D132" s="28">
        <f>C132*D$152</f>
        <v>29.90117</v>
      </c>
    </row>
    <row r="133" spans="1:4" x14ac:dyDescent="0.25">
      <c r="A133" s="32"/>
      <c r="B133" s="42" t="s">
        <v>210</v>
      </c>
      <c r="C133" s="39">
        <v>0.03</v>
      </c>
      <c r="D133" s="28">
        <f>C133*D$152</f>
        <v>138.00540000000001</v>
      </c>
    </row>
    <row r="134" spans="1:4" x14ac:dyDescent="0.25">
      <c r="A134" s="32"/>
      <c r="B134" s="40" t="s">
        <v>127</v>
      </c>
      <c r="C134" s="43"/>
      <c r="D134" s="28"/>
    </row>
    <row r="135" spans="1:4" x14ac:dyDescent="0.25">
      <c r="A135" s="32"/>
      <c r="B135" s="40"/>
      <c r="C135" s="39"/>
      <c r="D135" s="28">
        <f>C135*D$152</f>
        <v>0</v>
      </c>
    </row>
    <row r="136" spans="1:4" x14ac:dyDescent="0.25">
      <c r="A136" s="32"/>
      <c r="B136" s="40"/>
      <c r="C136" s="39"/>
      <c r="D136" s="28">
        <f>C136*D$152</f>
        <v>0</v>
      </c>
    </row>
    <row r="137" spans="1:4" x14ac:dyDescent="0.25">
      <c r="A137" s="32"/>
      <c r="B137" s="40" t="s">
        <v>126</v>
      </c>
      <c r="C137" s="43"/>
      <c r="D137" s="28"/>
    </row>
    <row r="138" spans="1:4" x14ac:dyDescent="0.25">
      <c r="A138" s="41"/>
      <c r="B138" s="42" t="s">
        <v>125</v>
      </c>
      <c r="C138" s="39">
        <v>0.05</v>
      </c>
      <c r="D138" s="28">
        <f>C138*D$152</f>
        <v>230.00900000000001</v>
      </c>
    </row>
    <row r="139" spans="1:4" x14ac:dyDescent="0.25">
      <c r="A139" s="41"/>
      <c r="B139" s="40"/>
      <c r="C139" s="39"/>
      <c r="D139" s="28">
        <f>C139*D$152</f>
        <v>0</v>
      </c>
    </row>
    <row r="140" spans="1:4" x14ac:dyDescent="0.25">
      <c r="B140" s="27" t="s">
        <v>92</v>
      </c>
      <c r="C140" s="26">
        <f>SUM(C128:C139)</f>
        <v>0.19319999999999998</v>
      </c>
      <c r="D140" s="31">
        <f>SUM(D128:D139)</f>
        <v>812.76991514897304</v>
      </c>
    </row>
    <row r="142" spans="1:4" x14ac:dyDescent="0.25">
      <c r="A142" s="37"/>
      <c r="B142" s="38" t="s">
        <v>124</v>
      </c>
      <c r="C142" s="37"/>
      <c r="D142" s="37"/>
    </row>
    <row r="144" spans="1:4" x14ac:dyDescent="0.25">
      <c r="A144" s="36"/>
      <c r="B144" s="150" t="s">
        <v>123</v>
      </c>
      <c r="C144" s="150"/>
      <c r="D144" s="36" t="s">
        <v>122</v>
      </c>
    </row>
    <row r="145" spans="1:4" x14ac:dyDescent="0.25">
      <c r="A145" s="32" t="s">
        <v>0</v>
      </c>
      <c r="B145" s="30" t="s">
        <v>121</v>
      </c>
      <c r="C145" s="35"/>
      <c r="D145" s="28">
        <f>D41</f>
        <v>1826.64</v>
      </c>
    </row>
    <row r="146" spans="1:4" x14ac:dyDescent="0.25">
      <c r="A146" s="32" t="s">
        <v>51</v>
      </c>
      <c r="B146" s="30" t="s">
        <v>120</v>
      </c>
      <c r="C146" s="35"/>
      <c r="D146" s="28">
        <f>D79</f>
        <v>1776.5295599999999</v>
      </c>
    </row>
    <row r="147" spans="1:4" x14ac:dyDescent="0.25">
      <c r="A147" s="32" t="s">
        <v>52</v>
      </c>
      <c r="B147" s="30" t="s">
        <v>119</v>
      </c>
      <c r="C147" s="35"/>
      <c r="D147" s="28">
        <f>D90</f>
        <v>117.23832179999999</v>
      </c>
    </row>
    <row r="148" spans="1:4" x14ac:dyDescent="0.25">
      <c r="A148" s="32" t="s">
        <v>53</v>
      </c>
      <c r="B148" s="30" t="s">
        <v>118</v>
      </c>
      <c r="C148" s="35"/>
      <c r="D148" s="28">
        <f>D113</f>
        <v>24.045686</v>
      </c>
    </row>
    <row r="149" spans="1:4" x14ac:dyDescent="0.25">
      <c r="A149" s="32" t="s">
        <v>60</v>
      </c>
      <c r="B149" s="30" t="s">
        <v>117</v>
      </c>
      <c r="C149" s="35"/>
      <c r="D149" s="28">
        <f>D122</f>
        <v>42.959999999999994</v>
      </c>
    </row>
    <row r="150" spans="1:4" x14ac:dyDescent="0.25">
      <c r="A150" s="34"/>
      <c r="B150" s="150" t="s">
        <v>90</v>
      </c>
      <c r="C150" s="150"/>
      <c r="D150" s="33">
        <f>SUM(D145:D149)</f>
        <v>3787.4135678000002</v>
      </c>
    </row>
    <row r="151" spans="1:4" x14ac:dyDescent="0.25">
      <c r="A151" s="32" t="s">
        <v>60</v>
      </c>
      <c r="B151" s="151" t="s">
        <v>93</v>
      </c>
      <c r="C151" s="151"/>
      <c r="D151" s="28">
        <f>D140</f>
        <v>812.76991514897304</v>
      </c>
    </row>
    <row r="152" spans="1:4" x14ac:dyDescent="0.25">
      <c r="B152" s="150" t="s">
        <v>116</v>
      </c>
      <c r="C152" s="150"/>
      <c r="D152" s="25">
        <f>ROUND((D150+D128+D129)/(1-(C132+C133+C136+C135+C138+C139)),2)</f>
        <v>4600.18</v>
      </c>
    </row>
    <row r="159" spans="1:4" s="23" customFormat="1" x14ac:dyDescent="0.2">
      <c r="B159" s="22"/>
      <c r="C159" s="22"/>
      <c r="D159" s="24"/>
    </row>
  </sheetData>
  <mergeCells count="22">
    <mergeCell ref="C15:D15"/>
    <mergeCell ref="A1:D1"/>
    <mergeCell ref="A2:D2"/>
    <mergeCell ref="C4:D4"/>
    <mergeCell ref="C5:D5"/>
    <mergeCell ref="C6:D6"/>
    <mergeCell ref="C7:D7"/>
    <mergeCell ref="C8:D8"/>
    <mergeCell ref="C9:D9"/>
    <mergeCell ref="C12:D12"/>
    <mergeCell ref="C13:D13"/>
    <mergeCell ref="C14:D14"/>
    <mergeCell ref="B144:C144"/>
    <mergeCell ref="B150:C150"/>
    <mergeCell ref="B151:C151"/>
    <mergeCell ref="B152:C152"/>
    <mergeCell ref="A25:D25"/>
    <mergeCell ref="C26:D26"/>
    <mergeCell ref="C27:D27"/>
    <mergeCell ref="C28:D28"/>
    <mergeCell ref="C29:D29"/>
    <mergeCell ref="C30:D30"/>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F6EE4-64AD-40C9-AC06-E214C639E92B}">
  <dimension ref="A1:D160"/>
  <sheetViews>
    <sheetView topLeftCell="A124" workbookViewId="0">
      <selection activeCell="C139" sqref="C139"/>
    </sheetView>
  </sheetViews>
  <sheetFormatPr defaultRowHeight="11.25" x14ac:dyDescent="0.25"/>
  <cols>
    <col min="1" max="1" width="5.140625" style="22" customWidth="1"/>
    <col min="2" max="2" width="50.5703125" style="22" customWidth="1"/>
    <col min="3" max="3" width="23.5703125" style="22" customWidth="1"/>
    <col min="4" max="4" width="23.85546875" style="22" customWidth="1"/>
    <col min="5" max="16384" width="9.140625" style="22"/>
  </cols>
  <sheetData>
    <row r="1" spans="1:4" s="23" customFormat="1" x14ac:dyDescent="0.2">
      <c r="A1" s="148" t="s">
        <v>205</v>
      </c>
      <c r="B1" s="148"/>
      <c r="C1" s="148"/>
      <c r="D1" s="148"/>
    </row>
    <row r="2" spans="1:4" s="23" customFormat="1" x14ac:dyDescent="0.2">
      <c r="A2" s="148" t="s">
        <v>203</v>
      </c>
      <c r="B2" s="148"/>
      <c r="C2" s="148"/>
      <c r="D2" s="148"/>
    </row>
    <row r="3" spans="1:4" s="23" customFormat="1" x14ac:dyDescent="0.2">
      <c r="A3" s="22"/>
      <c r="B3" s="22"/>
      <c r="C3" s="22"/>
      <c r="D3" s="22" t="s">
        <v>202</v>
      </c>
    </row>
    <row r="4" spans="1:4" s="23" customFormat="1" x14ac:dyDescent="0.2">
      <c r="A4" s="22"/>
      <c r="B4" s="72" t="s">
        <v>201</v>
      </c>
      <c r="C4" s="149"/>
      <c r="D4" s="149"/>
    </row>
    <row r="5" spans="1:4" s="23" customFormat="1" x14ac:dyDescent="0.2">
      <c r="A5" s="22"/>
      <c r="B5" s="72" t="s">
        <v>200</v>
      </c>
      <c r="C5" s="149"/>
      <c r="D5" s="149"/>
    </row>
    <row r="6" spans="1:4" s="23" customFormat="1" x14ac:dyDescent="0.2">
      <c r="A6" s="22"/>
      <c r="B6" s="72" t="s">
        <v>199</v>
      </c>
      <c r="C6" s="149"/>
      <c r="D6" s="149"/>
    </row>
    <row r="7" spans="1:4" s="23" customFormat="1" x14ac:dyDescent="0.2">
      <c r="A7" s="22"/>
      <c r="B7" s="72" t="s">
        <v>198</v>
      </c>
      <c r="C7" s="149"/>
      <c r="D7" s="149"/>
    </row>
    <row r="8" spans="1:4" s="23" customFormat="1" x14ac:dyDescent="0.2">
      <c r="A8" s="22"/>
      <c r="B8" s="72" t="s">
        <v>197</v>
      </c>
      <c r="C8" s="149"/>
      <c r="D8" s="149"/>
    </row>
    <row r="9" spans="1:4" s="23" customFormat="1" x14ac:dyDescent="0.2">
      <c r="A9" s="22"/>
      <c r="B9" s="72" t="s">
        <v>196</v>
      </c>
      <c r="C9" s="149"/>
      <c r="D9" s="149"/>
    </row>
    <row r="11" spans="1:4" s="23" customFormat="1" x14ac:dyDescent="0.2">
      <c r="A11" s="22"/>
      <c r="B11" s="45" t="s">
        <v>195</v>
      </c>
      <c r="C11" s="22"/>
      <c r="D11" s="22"/>
    </row>
    <row r="12" spans="1:4" s="23" customFormat="1" x14ac:dyDescent="0.2">
      <c r="A12" s="32" t="s">
        <v>0</v>
      </c>
      <c r="B12" s="72" t="s">
        <v>194</v>
      </c>
      <c r="C12" s="149"/>
      <c r="D12" s="149"/>
    </row>
    <row r="13" spans="1:4" s="23" customFormat="1" x14ac:dyDescent="0.2">
      <c r="A13" s="32" t="s">
        <v>51</v>
      </c>
      <c r="B13" s="72" t="s">
        <v>193</v>
      </c>
      <c r="C13" s="149"/>
      <c r="D13" s="149"/>
    </row>
    <row r="14" spans="1:4" s="23" customFormat="1" x14ac:dyDescent="0.2">
      <c r="A14" s="32" t="s">
        <v>52</v>
      </c>
      <c r="B14" s="72" t="s">
        <v>192</v>
      </c>
      <c r="C14" s="149"/>
      <c r="D14" s="149"/>
    </row>
    <row r="15" spans="1:4" s="23" customFormat="1" x14ac:dyDescent="0.2">
      <c r="A15" s="32" t="s">
        <v>53</v>
      </c>
      <c r="B15" s="72" t="s">
        <v>191</v>
      </c>
      <c r="C15" s="149"/>
      <c r="D15" s="149"/>
    </row>
    <row r="16" spans="1:4" s="23" customFormat="1" x14ac:dyDescent="0.2">
      <c r="A16" s="22"/>
      <c r="B16" s="22"/>
      <c r="C16" s="22"/>
      <c r="D16" s="22"/>
    </row>
    <row r="17" spans="1:4" s="23" customFormat="1" x14ac:dyDescent="0.2">
      <c r="A17" s="22"/>
      <c r="B17" s="45" t="s">
        <v>54</v>
      </c>
      <c r="C17" s="22"/>
      <c r="D17" s="22"/>
    </row>
    <row r="18" spans="1:4" s="23" customFormat="1" ht="33.75" x14ac:dyDescent="0.2">
      <c r="A18" s="22"/>
      <c r="B18" s="36" t="s">
        <v>190</v>
      </c>
      <c r="C18" s="36" t="s">
        <v>55</v>
      </c>
      <c r="D18" s="36" t="s">
        <v>189</v>
      </c>
    </row>
    <row r="19" spans="1:4" s="23" customFormat="1" x14ac:dyDescent="0.2">
      <c r="A19" s="22"/>
      <c r="B19" s="81" t="s">
        <v>91</v>
      </c>
      <c r="C19" s="80" t="s">
        <v>187</v>
      </c>
      <c r="D19" s="80">
        <v>4</v>
      </c>
    </row>
    <row r="20" spans="1:4" s="23" customFormat="1" x14ac:dyDescent="0.2">
      <c r="A20" s="22"/>
      <c r="B20" s="22"/>
      <c r="C20" s="22"/>
      <c r="D20" s="22"/>
    </row>
    <row r="21" spans="1:4" s="23" customFormat="1" x14ac:dyDescent="0.2">
      <c r="A21" s="79"/>
      <c r="B21" s="38" t="s">
        <v>186</v>
      </c>
      <c r="C21" s="78"/>
      <c r="D21" s="78"/>
    </row>
    <row r="22" spans="1:4" s="23" customFormat="1" x14ac:dyDescent="0.2">
      <c r="A22" s="22"/>
      <c r="B22" s="22"/>
      <c r="C22" s="22"/>
      <c r="D22" s="22"/>
    </row>
    <row r="23" spans="1:4" x14ac:dyDescent="0.25">
      <c r="B23" s="45" t="s">
        <v>185</v>
      </c>
      <c r="C23" s="77"/>
      <c r="D23" s="77"/>
    </row>
    <row r="24" spans="1:4" x14ac:dyDescent="0.25">
      <c r="B24" s="45" t="s">
        <v>184</v>
      </c>
      <c r="C24" s="77"/>
      <c r="D24" s="77"/>
    </row>
    <row r="25" spans="1:4" x14ac:dyDescent="0.25">
      <c r="A25" s="152" t="s">
        <v>183</v>
      </c>
      <c r="B25" s="152"/>
      <c r="C25" s="152"/>
      <c r="D25" s="152"/>
    </row>
    <row r="26" spans="1:4" x14ac:dyDescent="0.25">
      <c r="A26" s="76">
        <v>1</v>
      </c>
      <c r="B26" s="75" t="s">
        <v>182</v>
      </c>
      <c r="C26" s="153" t="s">
        <v>188</v>
      </c>
      <c r="D26" s="153"/>
    </row>
    <row r="27" spans="1:4" x14ac:dyDescent="0.2">
      <c r="A27" s="76">
        <v>2</v>
      </c>
      <c r="B27" s="75" t="s">
        <v>56</v>
      </c>
      <c r="C27" s="149"/>
      <c r="D27" s="149"/>
    </row>
    <row r="28" spans="1:4" x14ac:dyDescent="0.2">
      <c r="A28" s="76">
        <v>3</v>
      </c>
      <c r="B28" s="75" t="s">
        <v>181</v>
      </c>
      <c r="C28" s="149"/>
      <c r="D28" s="149"/>
    </row>
    <row r="29" spans="1:4" x14ac:dyDescent="0.2">
      <c r="A29" s="32">
        <v>4</v>
      </c>
      <c r="B29" s="72" t="s">
        <v>180</v>
      </c>
      <c r="C29" s="149"/>
      <c r="D29" s="149"/>
    </row>
    <row r="30" spans="1:4" x14ac:dyDescent="0.2">
      <c r="A30" s="32">
        <v>5</v>
      </c>
      <c r="B30" s="72" t="s">
        <v>179</v>
      </c>
      <c r="C30" s="149"/>
      <c r="D30" s="149"/>
    </row>
    <row r="31" spans="1:4" x14ac:dyDescent="0.25">
      <c r="B31" s="46"/>
    </row>
    <row r="32" spans="1:4" x14ac:dyDescent="0.25">
      <c r="B32" s="45" t="s">
        <v>178</v>
      </c>
      <c r="C32" s="50"/>
    </row>
    <row r="33" spans="1:4" x14ac:dyDescent="0.25">
      <c r="B33" s="51"/>
    </row>
    <row r="34" spans="1:4" ht="12" thickBot="1" x14ac:dyDescent="0.3">
      <c r="A34" s="65">
        <v>1</v>
      </c>
      <c r="B34" s="65" t="s">
        <v>57</v>
      </c>
      <c r="C34" s="64"/>
      <c r="D34" s="64" t="s">
        <v>122</v>
      </c>
    </row>
    <row r="35" spans="1:4" ht="12" thickBot="1" x14ac:dyDescent="0.3">
      <c r="A35" s="32" t="s">
        <v>177</v>
      </c>
      <c r="B35" s="75" t="s">
        <v>176</v>
      </c>
      <c r="C35" s="74"/>
      <c r="D35" s="73">
        <v>1237.23</v>
      </c>
    </row>
    <row r="36" spans="1:4" x14ac:dyDescent="0.25">
      <c r="A36" s="32" t="s">
        <v>51</v>
      </c>
      <c r="B36" s="72" t="s">
        <v>175</v>
      </c>
      <c r="C36" s="71"/>
      <c r="D36" s="55">
        <v>0</v>
      </c>
    </row>
    <row r="37" spans="1:4" x14ac:dyDescent="0.25">
      <c r="A37" s="32" t="s">
        <v>174</v>
      </c>
      <c r="B37" s="72" t="s">
        <v>173</v>
      </c>
      <c r="C37" s="71"/>
      <c r="D37" s="55" t="s">
        <v>58</v>
      </c>
    </row>
    <row r="38" spans="1:4" x14ac:dyDescent="0.25">
      <c r="A38" s="32" t="s">
        <v>172</v>
      </c>
      <c r="B38" s="72" t="s">
        <v>59</v>
      </c>
      <c r="C38" s="71"/>
      <c r="D38" s="55"/>
    </row>
    <row r="39" spans="1:4" x14ac:dyDescent="0.25">
      <c r="A39" s="32" t="s">
        <v>171</v>
      </c>
      <c r="B39" s="72" t="s">
        <v>170</v>
      </c>
      <c r="C39" s="71"/>
      <c r="D39" s="55"/>
    </row>
    <row r="40" spans="1:4" x14ac:dyDescent="0.25">
      <c r="A40" s="32" t="s">
        <v>61</v>
      </c>
      <c r="B40" s="42" t="s">
        <v>169</v>
      </c>
      <c r="C40" s="71"/>
      <c r="D40" s="55"/>
    </row>
    <row r="41" spans="1:4" x14ac:dyDescent="0.25">
      <c r="B41" s="27" t="s">
        <v>92</v>
      </c>
      <c r="C41" s="47"/>
      <c r="D41" s="70">
        <f>SUM(D35:D40)</f>
        <v>1237.23</v>
      </c>
    </row>
    <row r="42" spans="1:4" x14ac:dyDescent="0.25">
      <c r="A42" s="52"/>
      <c r="B42" s="46"/>
      <c r="C42" s="69"/>
      <c r="D42" s="49"/>
    </row>
    <row r="43" spans="1:4" x14ac:dyDescent="0.25">
      <c r="A43" s="52"/>
      <c r="B43" s="45" t="s">
        <v>168</v>
      </c>
      <c r="C43" s="50"/>
      <c r="D43" s="49"/>
    </row>
    <row r="44" spans="1:4" x14ac:dyDescent="0.25">
      <c r="A44" s="52"/>
      <c r="B44" s="51"/>
      <c r="C44" s="50"/>
      <c r="D44" s="49"/>
    </row>
    <row r="45" spans="1:4" x14ac:dyDescent="0.25">
      <c r="A45" s="52"/>
      <c r="B45" s="45" t="s">
        <v>167</v>
      </c>
      <c r="C45" s="50"/>
      <c r="D45" s="49"/>
    </row>
    <row r="46" spans="1:4" x14ac:dyDescent="0.25">
      <c r="A46" s="36" t="s">
        <v>63</v>
      </c>
      <c r="B46" s="27" t="s">
        <v>154</v>
      </c>
      <c r="C46" s="47"/>
      <c r="D46" s="36" t="s">
        <v>122</v>
      </c>
    </row>
    <row r="47" spans="1:4" x14ac:dyDescent="0.25">
      <c r="A47" s="32" t="s">
        <v>0</v>
      </c>
      <c r="B47" s="30" t="s">
        <v>115</v>
      </c>
      <c r="C47" s="35"/>
      <c r="D47" s="67">
        <f>D41/12</f>
        <v>103.10250000000001</v>
      </c>
    </row>
    <row r="48" spans="1:4" x14ac:dyDescent="0.25">
      <c r="A48" s="32" t="s">
        <v>51</v>
      </c>
      <c r="B48" s="30" t="s">
        <v>166</v>
      </c>
      <c r="C48" s="35"/>
      <c r="D48" s="67">
        <f>D41/12+D41/12/3</f>
        <v>137.47</v>
      </c>
    </row>
    <row r="49" spans="1:4" x14ac:dyDescent="0.25">
      <c r="B49" s="27" t="s">
        <v>92</v>
      </c>
      <c r="C49" s="47"/>
      <c r="D49" s="54">
        <f>SUM(D47:D48)</f>
        <v>240.57249999999999</v>
      </c>
    </row>
    <row r="50" spans="1:4" x14ac:dyDescent="0.25">
      <c r="A50" s="52"/>
      <c r="B50" s="51"/>
      <c r="C50" s="50"/>
      <c r="D50" s="49"/>
    </row>
    <row r="51" spans="1:4" x14ac:dyDescent="0.25">
      <c r="A51" s="52"/>
      <c r="B51" s="45" t="s">
        <v>165</v>
      </c>
      <c r="C51" s="50"/>
      <c r="D51" s="49"/>
    </row>
    <row r="52" spans="1:4" x14ac:dyDescent="0.25">
      <c r="A52" s="36" t="s">
        <v>64</v>
      </c>
      <c r="B52" s="66" t="s">
        <v>153</v>
      </c>
      <c r="C52" s="36" t="s">
        <v>130</v>
      </c>
      <c r="D52" s="36" t="s">
        <v>122</v>
      </c>
    </row>
    <row r="53" spans="1:4" x14ac:dyDescent="0.25">
      <c r="A53" s="32" t="s">
        <v>0</v>
      </c>
      <c r="B53" s="30" t="s">
        <v>65</v>
      </c>
      <c r="C53" s="29">
        <v>0.09</v>
      </c>
      <c r="D53" s="67">
        <f t="shared" ref="D53:D60" si="0">(D$41+D$49)*C53</f>
        <v>133.00222500000001</v>
      </c>
    </row>
    <row r="54" spans="1:4" x14ac:dyDescent="0.25">
      <c r="A54" s="32" t="s">
        <v>51</v>
      </c>
      <c r="B54" s="30" t="s">
        <v>68</v>
      </c>
      <c r="C54" s="29">
        <v>2.5000000000000001E-2</v>
      </c>
      <c r="D54" s="67">
        <f t="shared" si="0"/>
        <v>36.945062499999999</v>
      </c>
    </row>
    <row r="55" spans="1:4" x14ac:dyDescent="0.25">
      <c r="A55" s="32" t="s">
        <v>52</v>
      </c>
      <c r="B55" s="30" t="s">
        <v>164</v>
      </c>
      <c r="C55" s="68">
        <v>0.03</v>
      </c>
      <c r="D55" s="67">
        <f t="shared" si="0"/>
        <v>44.334074999999999</v>
      </c>
    </row>
    <row r="56" spans="1:4" x14ac:dyDescent="0.25">
      <c r="A56" s="32" t="s">
        <v>53</v>
      </c>
      <c r="B56" s="30" t="s">
        <v>66</v>
      </c>
      <c r="C56" s="29">
        <v>1.4999999999999999E-2</v>
      </c>
      <c r="D56" s="67">
        <f t="shared" si="0"/>
        <v>22.167037499999999</v>
      </c>
    </row>
    <row r="57" spans="1:4" x14ac:dyDescent="0.25">
      <c r="A57" s="32" t="s">
        <v>60</v>
      </c>
      <c r="B57" s="30" t="s">
        <v>163</v>
      </c>
      <c r="C57" s="29">
        <v>0.01</v>
      </c>
      <c r="D57" s="67">
        <f t="shared" si="0"/>
        <v>14.778025</v>
      </c>
    </row>
    <row r="58" spans="1:4" x14ac:dyDescent="0.25">
      <c r="A58" s="32" t="s">
        <v>61</v>
      </c>
      <c r="B58" s="30" t="s">
        <v>71</v>
      </c>
      <c r="C58" s="29">
        <v>6.0000000000000001E-3</v>
      </c>
      <c r="D58" s="67">
        <f t="shared" si="0"/>
        <v>8.8668150000000008</v>
      </c>
    </row>
    <row r="59" spans="1:4" x14ac:dyDescent="0.25">
      <c r="A59" s="32" t="s">
        <v>62</v>
      </c>
      <c r="B59" s="30" t="s">
        <v>67</v>
      </c>
      <c r="C59" s="29">
        <v>2E-3</v>
      </c>
      <c r="D59" s="67">
        <f t="shared" si="0"/>
        <v>2.9556050000000003</v>
      </c>
    </row>
    <row r="60" spans="1:4" x14ac:dyDescent="0.25">
      <c r="A60" s="32" t="s">
        <v>70</v>
      </c>
      <c r="B60" s="30" t="s">
        <v>69</v>
      </c>
      <c r="C60" s="29">
        <v>0.08</v>
      </c>
      <c r="D60" s="67">
        <f t="shared" si="0"/>
        <v>118.2242</v>
      </c>
    </row>
    <row r="61" spans="1:4" x14ac:dyDescent="0.25">
      <c r="B61" s="66" t="s">
        <v>92</v>
      </c>
      <c r="C61" s="26">
        <f>SUM(C53:C60)</f>
        <v>0.25800000000000001</v>
      </c>
      <c r="D61" s="54">
        <f>SUM(D53:D60)</f>
        <v>381.27304499999997</v>
      </c>
    </row>
    <row r="62" spans="1:4" x14ac:dyDescent="0.25">
      <c r="A62" s="52"/>
      <c r="B62" s="46"/>
      <c r="C62" s="50"/>
      <c r="D62" s="49"/>
    </row>
    <row r="63" spans="1:4" x14ac:dyDescent="0.25">
      <c r="A63" s="52"/>
      <c r="B63" s="45" t="s">
        <v>162</v>
      </c>
      <c r="C63" s="50"/>
      <c r="D63" s="49"/>
    </row>
    <row r="64" spans="1:4" x14ac:dyDescent="0.25">
      <c r="A64" s="65" t="s">
        <v>72</v>
      </c>
      <c r="B64" s="27" t="s">
        <v>152</v>
      </c>
      <c r="C64" s="64"/>
      <c r="D64" s="64" t="s">
        <v>122</v>
      </c>
    </row>
    <row r="65" spans="1:4" x14ac:dyDescent="0.25">
      <c r="A65" s="32" t="s">
        <v>0</v>
      </c>
      <c r="B65" s="63" t="s">
        <v>73</v>
      </c>
      <c r="C65" s="62">
        <v>5.4</v>
      </c>
      <c r="D65" s="48">
        <f>C65*22</f>
        <v>118.80000000000001</v>
      </c>
    </row>
    <row r="66" spans="1:4" x14ac:dyDescent="0.25">
      <c r="A66" s="32" t="s">
        <v>51</v>
      </c>
      <c r="B66" s="30" t="s">
        <v>161</v>
      </c>
      <c r="C66" s="61">
        <v>33.619999999999997</v>
      </c>
      <c r="D66" s="48">
        <f>C66*22</f>
        <v>739.64</v>
      </c>
    </row>
    <row r="67" spans="1:4" x14ac:dyDescent="0.25">
      <c r="A67" s="32" t="s">
        <v>52</v>
      </c>
      <c r="B67" s="30" t="s">
        <v>160</v>
      </c>
      <c r="C67" s="61"/>
      <c r="D67" s="48"/>
    </row>
    <row r="68" spans="1:4" x14ac:dyDescent="0.25">
      <c r="A68" s="32" t="s">
        <v>53</v>
      </c>
      <c r="B68" s="30" t="s">
        <v>159</v>
      </c>
      <c r="C68" s="61"/>
      <c r="D68" s="48"/>
    </row>
    <row r="69" spans="1:4" x14ac:dyDescent="0.25">
      <c r="B69" s="27" t="s">
        <v>92</v>
      </c>
      <c r="C69" s="60"/>
      <c r="D69" s="31">
        <f>SUM(D65:D68)</f>
        <v>858.44</v>
      </c>
    </row>
    <row r="70" spans="1:4" x14ac:dyDescent="0.25">
      <c r="A70" s="52"/>
      <c r="B70" s="46" t="s">
        <v>158</v>
      </c>
      <c r="C70" s="50"/>
      <c r="D70" s="49"/>
    </row>
    <row r="71" spans="1:4" x14ac:dyDescent="0.25">
      <c r="A71" s="52"/>
      <c r="B71" s="46" t="s">
        <v>157</v>
      </c>
      <c r="C71" s="50"/>
      <c r="D71" s="49"/>
    </row>
    <row r="72" spans="1:4" x14ac:dyDescent="0.25">
      <c r="A72" s="52"/>
      <c r="B72" s="46" t="s">
        <v>156</v>
      </c>
      <c r="C72" s="50"/>
      <c r="D72" s="49"/>
    </row>
    <row r="73" spans="1:4" x14ac:dyDescent="0.25">
      <c r="A73" s="52"/>
      <c r="B73" s="51"/>
      <c r="C73" s="50"/>
      <c r="D73" s="49"/>
    </row>
    <row r="74" spans="1:4" x14ac:dyDescent="0.25">
      <c r="A74" s="52"/>
      <c r="B74" s="45" t="s">
        <v>74</v>
      </c>
      <c r="C74" s="50"/>
      <c r="D74" s="49"/>
    </row>
    <row r="75" spans="1:4" x14ac:dyDescent="0.25">
      <c r="A75" s="36">
        <v>2</v>
      </c>
      <c r="B75" s="27" t="s">
        <v>155</v>
      </c>
      <c r="C75" s="47"/>
      <c r="D75" s="36" t="s">
        <v>122</v>
      </c>
    </row>
    <row r="76" spans="1:4" x14ac:dyDescent="0.25">
      <c r="A76" s="32" t="s">
        <v>63</v>
      </c>
      <c r="B76" s="30" t="s">
        <v>154</v>
      </c>
      <c r="C76" s="35"/>
      <c r="D76" s="33">
        <f>D49</f>
        <v>240.57249999999999</v>
      </c>
    </row>
    <row r="77" spans="1:4" x14ac:dyDescent="0.25">
      <c r="A77" s="32" t="s">
        <v>64</v>
      </c>
      <c r="B77" s="30" t="s">
        <v>153</v>
      </c>
      <c r="C77" s="35"/>
      <c r="D77" s="33">
        <f>D61</f>
        <v>381.27304499999997</v>
      </c>
    </row>
    <row r="78" spans="1:4" x14ac:dyDescent="0.25">
      <c r="A78" s="32" t="s">
        <v>72</v>
      </c>
      <c r="B78" s="30" t="s">
        <v>152</v>
      </c>
      <c r="C78" s="35"/>
      <c r="D78" s="33">
        <f>D69</f>
        <v>858.44</v>
      </c>
    </row>
    <row r="79" spans="1:4" x14ac:dyDescent="0.25">
      <c r="B79" s="27" t="s">
        <v>92</v>
      </c>
      <c r="C79" s="47"/>
      <c r="D79" s="31">
        <f>SUM(D76:D78)</f>
        <v>1480.285545</v>
      </c>
    </row>
    <row r="80" spans="1:4" x14ac:dyDescent="0.25">
      <c r="B80" s="46"/>
    </row>
    <row r="81" spans="1:4" x14ac:dyDescent="0.25">
      <c r="A81" s="52"/>
      <c r="B81" s="45" t="s">
        <v>151</v>
      </c>
      <c r="C81" s="50"/>
      <c r="D81" s="49"/>
    </row>
    <row r="82" spans="1:4" x14ac:dyDescent="0.25">
      <c r="A82" s="52"/>
      <c r="B82" s="51"/>
      <c r="C82" s="50"/>
      <c r="D82" s="49"/>
    </row>
    <row r="83" spans="1:4" x14ac:dyDescent="0.25">
      <c r="A83" s="36">
        <v>3</v>
      </c>
      <c r="B83" s="27" t="s">
        <v>75</v>
      </c>
      <c r="C83" s="47"/>
      <c r="D83" s="36" t="s">
        <v>122</v>
      </c>
    </row>
    <row r="84" spans="1:4" x14ac:dyDescent="0.25">
      <c r="A84" s="32" t="s">
        <v>0</v>
      </c>
      <c r="B84" s="40" t="s">
        <v>76</v>
      </c>
      <c r="C84" s="57"/>
      <c r="D84" s="55">
        <f>D41/12*5%</f>
        <v>5.1551250000000008</v>
      </c>
    </row>
    <row r="85" spans="1:4" x14ac:dyDescent="0.25">
      <c r="A85" s="32" t="s">
        <v>51</v>
      </c>
      <c r="B85" s="40" t="s">
        <v>150</v>
      </c>
      <c r="C85" s="35"/>
      <c r="D85" s="55">
        <f>D84*8%</f>
        <v>0.41241000000000005</v>
      </c>
    </row>
    <row r="86" spans="1:4" x14ac:dyDescent="0.25">
      <c r="A86" s="32" t="s">
        <v>52</v>
      </c>
      <c r="B86" s="40" t="s">
        <v>149</v>
      </c>
      <c r="C86" s="35"/>
      <c r="D86" s="59">
        <f>D84*8%*40%</f>
        <v>0.16496400000000003</v>
      </c>
    </row>
    <row r="87" spans="1:4" x14ac:dyDescent="0.25">
      <c r="A87" s="32" t="s">
        <v>53</v>
      </c>
      <c r="B87" s="40" t="s">
        <v>77</v>
      </c>
      <c r="C87" s="57"/>
      <c r="D87" s="55">
        <f>D41/12/30*7*95%</f>
        <v>22.854387500000001</v>
      </c>
    </row>
    <row r="88" spans="1:4" x14ac:dyDescent="0.25">
      <c r="A88" s="32" t="s">
        <v>60</v>
      </c>
      <c r="B88" s="56" t="s">
        <v>148</v>
      </c>
      <c r="C88" s="35"/>
      <c r="D88" s="55">
        <f>D87*C61</f>
        <v>5.8964319750000005</v>
      </c>
    </row>
    <row r="89" spans="1:4" x14ac:dyDescent="0.25">
      <c r="A89" s="32" t="s">
        <v>61</v>
      </c>
      <c r="B89" s="40" t="s">
        <v>147</v>
      </c>
      <c r="C89" s="57"/>
      <c r="D89" s="55">
        <f>(D41+D49)*8%*40%*95%</f>
        <v>44.925196</v>
      </c>
    </row>
    <row r="90" spans="1:4" x14ac:dyDescent="0.25">
      <c r="B90" s="27" t="s">
        <v>92</v>
      </c>
      <c r="C90" s="47"/>
      <c r="D90" s="54">
        <f>SUM(D84:D89)</f>
        <v>79.408514475000004</v>
      </c>
    </row>
    <row r="91" spans="1:4" x14ac:dyDescent="0.25">
      <c r="B91" s="46"/>
    </row>
    <row r="92" spans="1:4" x14ac:dyDescent="0.25">
      <c r="B92" s="45" t="s">
        <v>146</v>
      </c>
    </row>
    <row r="93" spans="1:4" x14ac:dyDescent="0.25">
      <c r="B93" s="46"/>
    </row>
    <row r="94" spans="1:4" x14ac:dyDescent="0.25">
      <c r="B94" s="45" t="s">
        <v>145</v>
      </c>
    </row>
    <row r="95" spans="1:4" x14ac:dyDescent="0.25">
      <c r="A95" s="36" t="s">
        <v>78</v>
      </c>
      <c r="B95" s="27" t="s">
        <v>137</v>
      </c>
      <c r="C95" s="47"/>
      <c r="D95" s="36" t="s">
        <v>122</v>
      </c>
    </row>
    <row r="96" spans="1:4" x14ac:dyDescent="0.25">
      <c r="A96" s="32" t="s">
        <v>0</v>
      </c>
      <c r="B96" s="56" t="s">
        <v>79</v>
      </c>
      <c r="C96" s="57"/>
      <c r="D96" s="58">
        <f>D41*0.95/100</f>
        <v>11.753685000000001</v>
      </c>
    </row>
    <row r="97" spans="1:4" x14ac:dyDescent="0.25">
      <c r="A97" s="32" t="s">
        <v>51</v>
      </c>
      <c r="B97" s="56" t="s">
        <v>80</v>
      </c>
      <c r="C97" s="57"/>
      <c r="D97" s="55">
        <f>D41/30/12*1</f>
        <v>3.43675</v>
      </c>
    </row>
    <row r="98" spans="1:4" x14ac:dyDescent="0.25">
      <c r="A98" s="32" t="s">
        <v>52</v>
      </c>
      <c r="B98" s="56" t="s">
        <v>144</v>
      </c>
      <c r="C98" s="57"/>
      <c r="D98" s="55">
        <f>D41/30/12*5*1.5%</f>
        <v>0.25775624999999996</v>
      </c>
    </row>
    <row r="99" spans="1:4" x14ac:dyDescent="0.25">
      <c r="A99" s="32" t="s">
        <v>53</v>
      </c>
      <c r="B99" s="56" t="s">
        <v>143</v>
      </c>
      <c r="C99" s="57"/>
      <c r="D99" s="55">
        <f>D41*0.04/100</f>
        <v>0.49489200000000005</v>
      </c>
    </row>
    <row r="100" spans="1:4" x14ac:dyDescent="0.25">
      <c r="A100" s="32" t="s">
        <v>60</v>
      </c>
      <c r="B100" s="56" t="s">
        <v>81</v>
      </c>
      <c r="C100" s="57"/>
      <c r="D100" s="55">
        <f>D41/30/12*5*2%</f>
        <v>0.34367500000000001</v>
      </c>
    </row>
    <row r="101" spans="1:4" x14ac:dyDescent="0.25">
      <c r="A101" s="32" t="s">
        <v>62</v>
      </c>
      <c r="B101" s="56" t="s">
        <v>82</v>
      </c>
      <c r="C101" s="35"/>
      <c r="D101" s="55">
        <v>0</v>
      </c>
    </row>
    <row r="102" spans="1:4" x14ac:dyDescent="0.25">
      <c r="B102" s="27" t="s">
        <v>92</v>
      </c>
      <c r="C102" s="47"/>
      <c r="D102" s="54">
        <f>SUM(D96:D101)</f>
        <v>16.286758250000002</v>
      </c>
    </row>
    <row r="103" spans="1:4" x14ac:dyDescent="0.25">
      <c r="B103" s="46"/>
    </row>
    <row r="104" spans="1:4" x14ac:dyDescent="0.25">
      <c r="B104" s="45" t="s">
        <v>142</v>
      </c>
    </row>
    <row r="105" spans="1:4" x14ac:dyDescent="0.25">
      <c r="A105" s="36" t="s">
        <v>83</v>
      </c>
      <c r="B105" s="27" t="s">
        <v>141</v>
      </c>
      <c r="C105" s="47"/>
      <c r="D105" s="36" t="s">
        <v>122</v>
      </c>
    </row>
    <row r="106" spans="1:4" x14ac:dyDescent="0.25">
      <c r="A106" s="32" t="s">
        <v>0</v>
      </c>
      <c r="B106" s="56" t="s">
        <v>140</v>
      </c>
      <c r="C106" s="35"/>
      <c r="D106" s="55">
        <v>0</v>
      </c>
    </row>
    <row r="107" spans="1:4" x14ac:dyDescent="0.25">
      <c r="B107" s="27" t="s">
        <v>92</v>
      </c>
      <c r="C107" s="47"/>
      <c r="D107" s="54">
        <f>SUM(D106:D106)</f>
        <v>0</v>
      </c>
    </row>
    <row r="108" spans="1:4" x14ac:dyDescent="0.25">
      <c r="B108" s="46"/>
    </row>
    <row r="109" spans="1:4" x14ac:dyDescent="0.25">
      <c r="B109" s="45" t="s">
        <v>139</v>
      </c>
    </row>
    <row r="110" spans="1:4" x14ac:dyDescent="0.25">
      <c r="A110" s="36">
        <v>4</v>
      </c>
      <c r="B110" s="27" t="s">
        <v>138</v>
      </c>
      <c r="C110" s="47"/>
      <c r="D110" s="36" t="s">
        <v>122</v>
      </c>
    </row>
    <row r="111" spans="1:4" x14ac:dyDescent="0.25">
      <c r="A111" s="32" t="s">
        <v>78</v>
      </c>
      <c r="B111" s="53" t="s">
        <v>137</v>
      </c>
      <c r="C111" s="35"/>
      <c r="D111" s="33">
        <f>D102</f>
        <v>16.286758250000002</v>
      </c>
    </row>
    <row r="112" spans="1:4" x14ac:dyDescent="0.25">
      <c r="A112" s="32" t="s">
        <v>83</v>
      </c>
      <c r="B112" s="53" t="s">
        <v>136</v>
      </c>
      <c r="C112" s="35"/>
      <c r="D112" s="33">
        <f>D107</f>
        <v>0</v>
      </c>
    </row>
    <row r="113" spans="1:4" x14ac:dyDescent="0.25">
      <c r="B113" s="27" t="s">
        <v>92</v>
      </c>
      <c r="C113" s="47"/>
      <c r="D113" s="31">
        <f>SUM(D111:D112)</f>
        <v>16.286758250000002</v>
      </c>
    </row>
    <row r="115" spans="1:4" x14ac:dyDescent="0.25">
      <c r="A115" s="52"/>
      <c r="B115" s="45" t="s">
        <v>135</v>
      </c>
      <c r="C115" s="50"/>
      <c r="D115" s="49"/>
    </row>
    <row r="116" spans="1:4" x14ac:dyDescent="0.25">
      <c r="A116" s="52"/>
      <c r="B116" s="51"/>
      <c r="C116" s="50"/>
      <c r="D116" s="49"/>
    </row>
    <row r="117" spans="1:4" x14ac:dyDescent="0.25">
      <c r="A117" s="36">
        <v>5</v>
      </c>
      <c r="B117" s="27" t="s">
        <v>84</v>
      </c>
      <c r="C117" s="47"/>
      <c r="D117" s="36" t="s">
        <v>122</v>
      </c>
    </row>
    <row r="118" spans="1:4" x14ac:dyDescent="0.25">
      <c r="A118" s="32" t="s">
        <v>0</v>
      </c>
      <c r="B118" s="40" t="s">
        <v>85</v>
      </c>
      <c r="C118" s="35"/>
      <c r="D118" s="48">
        <v>10.69</v>
      </c>
    </row>
    <row r="119" spans="1:4" x14ac:dyDescent="0.25">
      <c r="A119" s="32" t="s">
        <v>51</v>
      </c>
      <c r="B119" s="40" t="s">
        <v>134</v>
      </c>
      <c r="C119" s="35"/>
      <c r="D119" s="48">
        <v>17.5</v>
      </c>
    </row>
    <row r="120" spans="1:4" x14ac:dyDescent="0.25">
      <c r="A120" s="32" t="s">
        <v>52</v>
      </c>
      <c r="B120" s="40" t="s">
        <v>86</v>
      </c>
      <c r="C120" s="35"/>
      <c r="D120" s="48">
        <v>13</v>
      </c>
    </row>
    <row r="121" spans="1:4" x14ac:dyDescent="0.25">
      <c r="A121" s="32" t="s">
        <v>53</v>
      </c>
      <c r="B121" s="40" t="s">
        <v>133</v>
      </c>
      <c r="C121" s="35"/>
      <c r="D121" s="48"/>
    </row>
    <row r="122" spans="1:4" x14ac:dyDescent="0.25">
      <c r="B122" s="27" t="s">
        <v>92</v>
      </c>
      <c r="C122" s="47"/>
      <c r="D122" s="31">
        <f>SUM(D118:D121)</f>
        <v>41.19</v>
      </c>
    </row>
    <row r="123" spans="1:4" x14ac:dyDescent="0.25">
      <c r="B123" s="46" t="s">
        <v>132</v>
      </c>
    </row>
    <row r="125" spans="1:4" x14ac:dyDescent="0.25">
      <c r="B125" s="45" t="s">
        <v>131</v>
      </c>
    </row>
    <row r="127" spans="1:4" x14ac:dyDescent="0.25">
      <c r="A127" s="36">
        <v>6</v>
      </c>
      <c r="B127" s="27" t="s">
        <v>87</v>
      </c>
      <c r="C127" s="36" t="s">
        <v>130</v>
      </c>
      <c r="D127" s="36" t="s">
        <v>122</v>
      </c>
    </row>
    <row r="128" spans="1:4" x14ac:dyDescent="0.25">
      <c r="A128" s="32" t="s">
        <v>0</v>
      </c>
      <c r="B128" s="40" t="s">
        <v>88</v>
      </c>
      <c r="C128" s="44">
        <v>0.01</v>
      </c>
      <c r="D128" s="28">
        <f>C128*D$150</f>
        <v>28.544008177250003</v>
      </c>
    </row>
    <row r="129" spans="1:4" x14ac:dyDescent="0.25">
      <c r="A129" s="32" t="s">
        <v>51</v>
      </c>
      <c r="B129" s="40" t="s">
        <v>89</v>
      </c>
      <c r="C129" s="44">
        <v>0.01</v>
      </c>
      <c r="D129" s="28">
        <f>(D150+D128)*C129</f>
        <v>28.829448259022502</v>
      </c>
    </row>
    <row r="130" spans="1:4" x14ac:dyDescent="0.25">
      <c r="A130" s="32" t="s">
        <v>52</v>
      </c>
      <c r="B130" s="40" t="s">
        <v>129</v>
      </c>
      <c r="C130" s="43"/>
      <c r="D130" s="28"/>
    </row>
    <row r="131" spans="1:4" x14ac:dyDescent="0.25">
      <c r="A131" s="32"/>
      <c r="B131" s="40" t="s">
        <v>128</v>
      </c>
      <c r="C131" s="43"/>
      <c r="D131" s="28"/>
    </row>
    <row r="132" spans="1:4" x14ac:dyDescent="0.25">
      <c r="A132" s="32"/>
      <c r="B132" s="42" t="s">
        <v>208</v>
      </c>
      <c r="C132" s="39">
        <v>6.4999999999999997E-3</v>
      </c>
      <c r="D132" s="28">
        <f>C132*D$152</f>
        <v>20.718684999999997</v>
      </c>
    </row>
    <row r="133" spans="1:4" x14ac:dyDescent="0.25">
      <c r="A133" s="32"/>
      <c r="B133" s="42" t="s">
        <v>210</v>
      </c>
      <c r="C133" s="39">
        <v>0.03</v>
      </c>
      <c r="D133" s="28">
        <f>C133*D$152</f>
        <v>95.62469999999999</v>
      </c>
    </row>
    <row r="134" spans="1:4" x14ac:dyDescent="0.25">
      <c r="A134" s="32"/>
      <c r="B134" s="40" t="s">
        <v>127</v>
      </c>
      <c r="C134" s="43"/>
      <c r="D134" s="28"/>
    </row>
    <row r="135" spans="1:4" x14ac:dyDescent="0.25">
      <c r="A135" s="32"/>
      <c r="B135" s="40"/>
      <c r="C135" s="39"/>
      <c r="D135" s="28">
        <f>C135*D$152</f>
        <v>0</v>
      </c>
    </row>
    <row r="136" spans="1:4" x14ac:dyDescent="0.25">
      <c r="A136" s="32"/>
      <c r="B136" s="40"/>
      <c r="C136" s="39"/>
      <c r="D136" s="28">
        <f>C136*D$152</f>
        <v>0</v>
      </c>
    </row>
    <row r="137" spans="1:4" x14ac:dyDescent="0.25">
      <c r="A137" s="32"/>
      <c r="B137" s="40" t="s">
        <v>126</v>
      </c>
      <c r="C137" s="43"/>
      <c r="D137" s="28"/>
    </row>
    <row r="138" spans="1:4" x14ac:dyDescent="0.25">
      <c r="A138" s="41"/>
      <c r="B138" s="42" t="s">
        <v>125</v>
      </c>
      <c r="C138" s="39">
        <v>0.05</v>
      </c>
      <c r="D138" s="28">
        <f>C138*D$152</f>
        <v>159.37450000000001</v>
      </c>
    </row>
    <row r="139" spans="1:4" x14ac:dyDescent="0.25">
      <c r="A139" s="41"/>
      <c r="B139" s="40"/>
      <c r="C139" s="39"/>
      <c r="D139" s="28">
        <f>C139*D$152</f>
        <v>0</v>
      </c>
    </row>
    <row r="140" spans="1:4" x14ac:dyDescent="0.25">
      <c r="B140" s="27" t="s">
        <v>92</v>
      </c>
      <c r="C140" s="26">
        <f>SUM(C128:C139)</f>
        <v>0.1065</v>
      </c>
      <c r="D140" s="31">
        <f>SUM(D128:D139)</f>
        <v>333.0913414362725</v>
      </c>
    </row>
    <row r="142" spans="1:4" x14ac:dyDescent="0.25">
      <c r="A142" s="37"/>
      <c r="B142" s="38" t="s">
        <v>124</v>
      </c>
      <c r="C142" s="37"/>
      <c r="D142" s="37"/>
    </row>
    <row r="144" spans="1:4" x14ac:dyDescent="0.25">
      <c r="A144" s="36"/>
      <c r="B144" s="150" t="s">
        <v>123</v>
      </c>
      <c r="C144" s="150"/>
      <c r="D144" s="36" t="s">
        <v>122</v>
      </c>
    </row>
    <row r="145" spans="1:4" x14ac:dyDescent="0.25">
      <c r="A145" s="32" t="s">
        <v>0</v>
      </c>
      <c r="B145" s="30" t="s">
        <v>121</v>
      </c>
      <c r="C145" s="35"/>
      <c r="D145" s="28">
        <f>D41</f>
        <v>1237.23</v>
      </c>
    </row>
    <row r="146" spans="1:4" x14ac:dyDescent="0.25">
      <c r="A146" s="32" t="s">
        <v>51</v>
      </c>
      <c r="B146" s="30" t="s">
        <v>120</v>
      </c>
      <c r="C146" s="35"/>
      <c r="D146" s="28">
        <f>D79</f>
        <v>1480.285545</v>
      </c>
    </row>
    <row r="147" spans="1:4" x14ac:dyDescent="0.25">
      <c r="A147" s="32" t="s">
        <v>52</v>
      </c>
      <c r="B147" s="30" t="s">
        <v>119</v>
      </c>
      <c r="C147" s="35"/>
      <c r="D147" s="28">
        <f>D90</f>
        <v>79.408514475000004</v>
      </c>
    </row>
    <row r="148" spans="1:4" x14ac:dyDescent="0.25">
      <c r="A148" s="32" t="s">
        <v>53</v>
      </c>
      <c r="B148" s="30" t="s">
        <v>118</v>
      </c>
      <c r="C148" s="35"/>
      <c r="D148" s="28">
        <f>D113</f>
        <v>16.286758250000002</v>
      </c>
    </row>
    <row r="149" spans="1:4" x14ac:dyDescent="0.25">
      <c r="A149" s="32" t="s">
        <v>60</v>
      </c>
      <c r="B149" s="30" t="s">
        <v>117</v>
      </c>
      <c r="C149" s="35"/>
      <c r="D149" s="28">
        <f>D122</f>
        <v>41.19</v>
      </c>
    </row>
    <row r="150" spans="1:4" x14ac:dyDescent="0.25">
      <c r="A150" s="34"/>
      <c r="B150" s="150" t="s">
        <v>90</v>
      </c>
      <c r="C150" s="150"/>
      <c r="D150" s="33">
        <f>SUM(D145:D149)</f>
        <v>2854.4008177250003</v>
      </c>
    </row>
    <row r="151" spans="1:4" x14ac:dyDescent="0.25">
      <c r="A151" s="32" t="s">
        <v>60</v>
      </c>
      <c r="B151" s="151" t="s">
        <v>93</v>
      </c>
      <c r="C151" s="151"/>
      <c r="D151" s="28">
        <f>D140</f>
        <v>333.0913414362725</v>
      </c>
    </row>
    <row r="152" spans="1:4" x14ac:dyDescent="0.25">
      <c r="B152" s="150" t="s">
        <v>116</v>
      </c>
      <c r="C152" s="150"/>
      <c r="D152" s="25">
        <f>ROUND((D150+D128+D129)/(1-(C132+C133+C136+C135+C138+C139)),2)</f>
        <v>3187.49</v>
      </c>
    </row>
    <row r="160" spans="1:4" s="23" customFormat="1" x14ac:dyDescent="0.2">
      <c r="B160" s="22"/>
      <c r="C160" s="22"/>
      <c r="D160" s="24"/>
    </row>
  </sheetData>
  <mergeCells count="22">
    <mergeCell ref="C15:D15"/>
    <mergeCell ref="A1:D1"/>
    <mergeCell ref="A2:D2"/>
    <mergeCell ref="C4:D4"/>
    <mergeCell ref="C5:D5"/>
    <mergeCell ref="C6:D6"/>
    <mergeCell ref="C7:D7"/>
    <mergeCell ref="C8:D8"/>
    <mergeCell ref="C9:D9"/>
    <mergeCell ref="C12:D12"/>
    <mergeCell ref="C13:D13"/>
    <mergeCell ref="C14:D14"/>
    <mergeCell ref="B144:C144"/>
    <mergeCell ref="B150:C150"/>
    <mergeCell ref="B151:C151"/>
    <mergeCell ref="B152:C152"/>
    <mergeCell ref="A25:D25"/>
    <mergeCell ref="C26:D26"/>
    <mergeCell ref="C27:D27"/>
    <mergeCell ref="C28:D28"/>
    <mergeCell ref="C29:D29"/>
    <mergeCell ref="C30:D30"/>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DA046-6801-4579-A3D2-4247208618EF}">
  <dimension ref="A1:D160"/>
  <sheetViews>
    <sheetView topLeftCell="A106" workbookViewId="0">
      <selection activeCell="B134" sqref="B134"/>
    </sheetView>
  </sheetViews>
  <sheetFormatPr defaultRowHeight="11.25" x14ac:dyDescent="0.25"/>
  <cols>
    <col min="1" max="1" width="5.140625" style="22" customWidth="1"/>
    <col min="2" max="2" width="50.5703125" style="22" customWidth="1"/>
    <col min="3" max="3" width="23.5703125" style="22" customWidth="1"/>
    <col min="4" max="4" width="23.85546875" style="22" customWidth="1"/>
    <col min="5" max="16384" width="9.140625" style="22"/>
  </cols>
  <sheetData>
    <row r="1" spans="1:4" s="23" customFormat="1" x14ac:dyDescent="0.2">
      <c r="A1" s="148" t="s">
        <v>204</v>
      </c>
      <c r="B1" s="148"/>
      <c r="C1" s="148"/>
      <c r="D1" s="148"/>
    </row>
    <row r="2" spans="1:4" s="23" customFormat="1" x14ac:dyDescent="0.2">
      <c r="A2" s="148" t="s">
        <v>203</v>
      </c>
      <c r="B2" s="148"/>
      <c r="C2" s="148"/>
      <c r="D2" s="148"/>
    </row>
    <row r="3" spans="1:4" s="23" customFormat="1" x14ac:dyDescent="0.2">
      <c r="A3" s="22"/>
      <c r="B3" s="22"/>
      <c r="C3" s="22"/>
      <c r="D3" s="22" t="s">
        <v>202</v>
      </c>
    </row>
    <row r="4" spans="1:4" s="23" customFormat="1" x14ac:dyDescent="0.2">
      <c r="A4" s="22"/>
      <c r="B4" s="72" t="s">
        <v>201</v>
      </c>
      <c r="C4" s="149"/>
      <c r="D4" s="149"/>
    </row>
    <row r="5" spans="1:4" s="23" customFormat="1" x14ac:dyDescent="0.2">
      <c r="A5" s="22"/>
      <c r="B5" s="72" t="s">
        <v>200</v>
      </c>
      <c r="C5" s="149"/>
      <c r="D5" s="149"/>
    </row>
    <row r="6" spans="1:4" s="23" customFormat="1" x14ac:dyDescent="0.2">
      <c r="A6" s="22"/>
      <c r="B6" s="72" t="s">
        <v>199</v>
      </c>
      <c r="C6" s="149"/>
      <c r="D6" s="149"/>
    </row>
    <row r="7" spans="1:4" s="23" customFormat="1" x14ac:dyDescent="0.2">
      <c r="A7" s="22"/>
      <c r="B7" s="72" t="s">
        <v>198</v>
      </c>
      <c r="C7" s="149"/>
      <c r="D7" s="149"/>
    </row>
    <row r="8" spans="1:4" s="23" customFormat="1" x14ac:dyDescent="0.2">
      <c r="A8" s="22"/>
      <c r="B8" s="72" t="s">
        <v>197</v>
      </c>
      <c r="C8" s="149"/>
      <c r="D8" s="149"/>
    </row>
    <row r="9" spans="1:4" s="23" customFormat="1" x14ac:dyDescent="0.2">
      <c r="A9" s="22"/>
      <c r="B9" s="72" t="s">
        <v>196</v>
      </c>
      <c r="C9" s="149"/>
      <c r="D9" s="149"/>
    </row>
    <row r="11" spans="1:4" s="23" customFormat="1" x14ac:dyDescent="0.2">
      <c r="A11" s="22"/>
      <c r="B11" s="45" t="s">
        <v>195</v>
      </c>
      <c r="C11" s="22"/>
      <c r="D11" s="22"/>
    </row>
    <row r="12" spans="1:4" s="23" customFormat="1" x14ac:dyDescent="0.2">
      <c r="A12" s="32" t="s">
        <v>0</v>
      </c>
      <c r="B12" s="72" t="s">
        <v>194</v>
      </c>
      <c r="C12" s="149"/>
      <c r="D12" s="149"/>
    </row>
    <row r="13" spans="1:4" s="23" customFormat="1" x14ac:dyDescent="0.2">
      <c r="A13" s="32" t="s">
        <v>51</v>
      </c>
      <c r="B13" s="72" t="s">
        <v>193</v>
      </c>
      <c r="C13" s="149"/>
      <c r="D13" s="149"/>
    </row>
    <row r="14" spans="1:4" s="23" customFormat="1" x14ac:dyDescent="0.2">
      <c r="A14" s="32" t="s">
        <v>52</v>
      </c>
      <c r="B14" s="72" t="s">
        <v>192</v>
      </c>
      <c r="C14" s="149"/>
      <c r="D14" s="149"/>
    </row>
    <row r="15" spans="1:4" s="23" customFormat="1" x14ac:dyDescent="0.2">
      <c r="A15" s="32" t="s">
        <v>53</v>
      </c>
      <c r="B15" s="72" t="s">
        <v>191</v>
      </c>
      <c r="C15" s="149"/>
      <c r="D15" s="149"/>
    </row>
    <row r="16" spans="1:4" s="23" customFormat="1" x14ac:dyDescent="0.2">
      <c r="A16" s="22"/>
      <c r="B16" s="22"/>
      <c r="C16" s="22"/>
      <c r="D16" s="22"/>
    </row>
    <row r="17" spans="1:4" s="23" customFormat="1" x14ac:dyDescent="0.2">
      <c r="A17" s="22"/>
      <c r="B17" s="45" t="s">
        <v>54</v>
      </c>
      <c r="C17" s="22"/>
      <c r="D17" s="22"/>
    </row>
    <row r="18" spans="1:4" s="23" customFormat="1" ht="33.75" x14ac:dyDescent="0.2">
      <c r="A18" s="22"/>
      <c r="B18" s="36" t="s">
        <v>190</v>
      </c>
      <c r="C18" s="36" t="s">
        <v>55</v>
      </c>
      <c r="D18" s="36" t="s">
        <v>189</v>
      </c>
    </row>
    <row r="19" spans="1:4" s="23" customFormat="1" x14ac:dyDescent="0.2">
      <c r="A19" s="22"/>
      <c r="B19" s="81" t="s">
        <v>188</v>
      </c>
      <c r="C19" s="80" t="s">
        <v>187</v>
      </c>
      <c r="D19" s="80">
        <v>1</v>
      </c>
    </row>
    <row r="20" spans="1:4" s="23" customFormat="1" x14ac:dyDescent="0.2">
      <c r="A20" s="22"/>
      <c r="B20" s="22"/>
      <c r="C20" s="22"/>
      <c r="D20" s="22"/>
    </row>
    <row r="21" spans="1:4" s="23" customFormat="1" x14ac:dyDescent="0.2">
      <c r="A21" s="79"/>
      <c r="B21" s="38" t="s">
        <v>186</v>
      </c>
      <c r="C21" s="78"/>
      <c r="D21" s="78"/>
    </row>
    <row r="22" spans="1:4" s="23" customFormat="1" x14ac:dyDescent="0.2">
      <c r="A22" s="22"/>
      <c r="B22" s="22"/>
      <c r="C22" s="22"/>
      <c r="D22" s="22"/>
    </row>
    <row r="23" spans="1:4" x14ac:dyDescent="0.25">
      <c r="B23" s="45" t="s">
        <v>185</v>
      </c>
      <c r="C23" s="77"/>
      <c r="D23" s="77"/>
    </row>
    <row r="24" spans="1:4" x14ac:dyDescent="0.25">
      <c r="B24" s="45" t="s">
        <v>184</v>
      </c>
      <c r="C24" s="77"/>
      <c r="D24" s="77"/>
    </row>
    <row r="25" spans="1:4" x14ac:dyDescent="0.25">
      <c r="A25" s="152" t="s">
        <v>183</v>
      </c>
      <c r="B25" s="152"/>
      <c r="C25" s="152"/>
      <c r="D25" s="152"/>
    </row>
    <row r="26" spans="1:4" x14ac:dyDescent="0.25">
      <c r="A26" s="76">
        <v>1</v>
      </c>
      <c r="B26" s="75" t="s">
        <v>182</v>
      </c>
      <c r="C26" s="153" t="s">
        <v>188</v>
      </c>
      <c r="D26" s="153"/>
    </row>
    <row r="27" spans="1:4" x14ac:dyDescent="0.2">
      <c r="A27" s="76">
        <v>2</v>
      </c>
      <c r="B27" s="75" t="s">
        <v>56</v>
      </c>
      <c r="C27" s="149"/>
      <c r="D27" s="149"/>
    </row>
    <row r="28" spans="1:4" x14ac:dyDescent="0.2">
      <c r="A28" s="76">
        <v>3</v>
      </c>
      <c r="B28" s="75" t="s">
        <v>181</v>
      </c>
      <c r="C28" s="149"/>
      <c r="D28" s="149"/>
    </row>
    <row r="29" spans="1:4" x14ac:dyDescent="0.2">
      <c r="A29" s="32">
        <v>4</v>
      </c>
      <c r="B29" s="72" t="s">
        <v>180</v>
      </c>
      <c r="C29" s="149"/>
      <c r="D29" s="149"/>
    </row>
    <row r="30" spans="1:4" x14ac:dyDescent="0.2">
      <c r="A30" s="32">
        <v>5</v>
      </c>
      <c r="B30" s="72" t="s">
        <v>179</v>
      </c>
      <c r="C30" s="149"/>
      <c r="D30" s="149"/>
    </row>
    <row r="31" spans="1:4" x14ac:dyDescent="0.25">
      <c r="B31" s="46"/>
    </row>
    <row r="32" spans="1:4" x14ac:dyDescent="0.25">
      <c r="B32" s="45" t="s">
        <v>178</v>
      </c>
      <c r="C32" s="50"/>
    </row>
    <row r="33" spans="1:4" x14ac:dyDescent="0.25">
      <c r="B33" s="51"/>
    </row>
    <row r="34" spans="1:4" ht="12" thickBot="1" x14ac:dyDescent="0.3">
      <c r="A34" s="65">
        <v>1</v>
      </c>
      <c r="B34" s="65" t="s">
        <v>57</v>
      </c>
      <c r="C34" s="64"/>
      <c r="D34" s="64" t="s">
        <v>122</v>
      </c>
    </row>
    <row r="35" spans="1:4" ht="12" thickBot="1" x14ac:dyDescent="0.3">
      <c r="A35" s="32" t="s">
        <v>177</v>
      </c>
      <c r="B35" s="75" t="s">
        <v>176</v>
      </c>
      <c r="C35" s="74"/>
      <c r="D35" s="73">
        <v>1237.23</v>
      </c>
    </row>
    <row r="36" spans="1:4" x14ac:dyDescent="0.25">
      <c r="A36" s="32" t="s">
        <v>51</v>
      </c>
      <c r="B36" s="72" t="s">
        <v>175</v>
      </c>
      <c r="C36" s="71"/>
      <c r="D36" s="55">
        <v>0</v>
      </c>
    </row>
    <row r="37" spans="1:4" x14ac:dyDescent="0.25">
      <c r="A37" s="32" t="s">
        <v>174</v>
      </c>
      <c r="B37" s="72" t="s">
        <v>173</v>
      </c>
      <c r="C37" s="71"/>
      <c r="D37" s="55" t="s">
        <v>58</v>
      </c>
    </row>
    <row r="38" spans="1:4" x14ac:dyDescent="0.25">
      <c r="A38" s="32" t="s">
        <v>172</v>
      </c>
      <c r="B38" s="72" t="s">
        <v>59</v>
      </c>
      <c r="C38" s="71"/>
      <c r="D38" s="55"/>
    </row>
    <row r="39" spans="1:4" x14ac:dyDescent="0.25">
      <c r="A39" s="32" t="s">
        <v>171</v>
      </c>
      <c r="B39" s="72" t="s">
        <v>170</v>
      </c>
      <c r="C39" s="71"/>
      <c r="D39" s="55"/>
    </row>
    <row r="40" spans="1:4" x14ac:dyDescent="0.25">
      <c r="A40" s="32" t="s">
        <v>61</v>
      </c>
      <c r="B40" s="42" t="s">
        <v>169</v>
      </c>
      <c r="C40" s="71"/>
      <c r="D40" s="55"/>
    </row>
    <row r="41" spans="1:4" x14ac:dyDescent="0.25">
      <c r="B41" s="27" t="s">
        <v>92</v>
      </c>
      <c r="C41" s="47"/>
      <c r="D41" s="70">
        <f>SUM(D35:D40)</f>
        <v>1237.23</v>
      </c>
    </row>
    <row r="42" spans="1:4" x14ac:dyDescent="0.25">
      <c r="A42" s="52"/>
      <c r="B42" s="46"/>
      <c r="C42" s="69"/>
      <c r="D42" s="49"/>
    </row>
    <row r="43" spans="1:4" x14ac:dyDescent="0.25">
      <c r="A43" s="52"/>
      <c r="B43" s="45" t="s">
        <v>168</v>
      </c>
      <c r="C43" s="50"/>
      <c r="D43" s="49"/>
    </row>
    <row r="44" spans="1:4" x14ac:dyDescent="0.25">
      <c r="A44" s="52"/>
      <c r="B44" s="51"/>
      <c r="C44" s="50"/>
      <c r="D44" s="49"/>
    </row>
    <row r="45" spans="1:4" x14ac:dyDescent="0.25">
      <c r="A45" s="52"/>
      <c r="B45" s="45" t="s">
        <v>167</v>
      </c>
      <c r="C45" s="50"/>
      <c r="D45" s="49"/>
    </row>
    <row r="46" spans="1:4" x14ac:dyDescent="0.25">
      <c r="A46" s="36" t="s">
        <v>63</v>
      </c>
      <c r="B46" s="27" t="s">
        <v>154</v>
      </c>
      <c r="C46" s="47"/>
      <c r="D46" s="36" t="s">
        <v>122</v>
      </c>
    </row>
    <row r="47" spans="1:4" x14ac:dyDescent="0.25">
      <c r="A47" s="32" t="s">
        <v>0</v>
      </c>
      <c r="B47" s="30" t="s">
        <v>115</v>
      </c>
      <c r="C47" s="35"/>
      <c r="D47" s="67">
        <f>D41/12</f>
        <v>103.10250000000001</v>
      </c>
    </row>
    <row r="48" spans="1:4" x14ac:dyDescent="0.25">
      <c r="A48" s="32" t="s">
        <v>51</v>
      </c>
      <c r="B48" s="30" t="s">
        <v>166</v>
      </c>
      <c r="C48" s="35"/>
      <c r="D48" s="67">
        <f>D41/12+D41/12/3</f>
        <v>137.47</v>
      </c>
    </row>
    <row r="49" spans="1:4" x14ac:dyDescent="0.25">
      <c r="B49" s="27" t="s">
        <v>92</v>
      </c>
      <c r="C49" s="47"/>
      <c r="D49" s="54">
        <f>SUM(D47:D48)</f>
        <v>240.57249999999999</v>
      </c>
    </row>
    <row r="50" spans="1:4" x14ac:dyDescent="0.25">
      <c r="A50" s="52"/>
      <c r="B50" s="51"/>
      <c r="C50" s="50"/>
      <c r="D50" s="49"/>
    </row>
    <row r="51" spans="1:4" x14ac:dyDescent="0.25">
      <c r="A51" s="52"/>
      <c r="B51" s="45" t="s">
        <v>165</v>
      </c>
      <c r="C51" s="50"/>
      <c r="D51" s="49"/>
    </row>
    <row r="52" spans="1:4" x14ac:dyDescent="0.25">
      <c r="A52" s="36" t="s">
        <v>64</v>
      </c>
      <c r="B52" s="66" t="s">
        <v>153</v>
      </c>
      <c r="C52" s="36" t="s">
        <v>130</v>
      </c>
      <c r="D52" s="36" t="s">
        <v>122</v>
      </c>
    </row>
    <row r="53" spans="1:4" x14ac:dyDescent="0.25">
      <c r="A53" s="32" t="s">
        <v>0</v>
      </c>
      <c r="B53" s="30" t="s">
        <v>65</v>
      </c>
      <c r="C53" s="29">
        <v>0.09</v>
      </c>
      <c r="D53" s="67">
        <f t="shared" ref="D53:D60" si="0">(D$41+D$49)*C53</f>
        <v>133.00222500000001</v>
      </c>
    </row>
    <row r="54" spans="1:4" x14ac:dyDescent="0.25">
      <c r="A54" s="32" t="s">
        <v>51</v>
      </c>
      <c r="B54" s="30" t="s">
        <v>68</v>
      </c>
      <c r="C54" s="29">
        <v>2.5000000000000001E-2</v>
      </c>
      <c r="D54" s="67">
        <f t="shared" si="0"/>
        <v>36.945062499999999</v>
      </c>
    </row>
    <row r="55" spans="1:4" x14ac:dyDescent="0.25">
      <c r="A55" s="32" t="s">
        <v>52</v>
      </c>
      <c r="B55" s="30" t="s">
        <v>164</v>
      </c>
      <c r="C55" s="68">
        <v>0.03</v>
      </c>
      <c r="D55" s="67">
        <f t="shared" si="0"/>
        <v>44.334074999999999</v>
      </c>
    </row>
    <row r="56" spans="1:4" x14ac:dyDescent="0.25">
      <c r="A56" s="32" t="s">
        <v>53</v>
      </c>
      <c r="B56" s="30" t="s">
        <v>66</v>
      </c>
      <c r="C56" s="29">
        <v>1.4999999999999999E-2</v>
      </c>
      <c r="D56" s="67">
        <f t="shared" si="0"/>
        <v>22.167037499999999</v>
      </c>
    </row>
    <row r="57" spans="1:4" x14ac:dyDescent="0.25">
      <c r="A57" s="32" t="s">
        <v>60</v>
      </c>
      <c r="B57" s="30" t="s">
        <v>163</v>
      </c>
      <c r="C57" s="29">
        <v>0.01</v>
      </c>
      <c r="D57" s="67">
        <f t="shared" si="0"/>
        <v>14.778025</v>
      </c>
    </row>
    <row r="58" spans="1:4" x14ac:dyDescent="0.25">
      <c r="A58" s="32" t="s">
        <v>61</v>
      </c>
      <c r="B58" s="30" t="s">
        <v>71</v>
      </c>
      <c r="C58" s="29">
        <v>6.0000000000000001E-3</v>
      </c>
      <c r="D58" s="67">
        <f t="shared" si="0"/>
        <v>8.8668150000000008</v>
      </c>
    </row>
    <row r="59" spans="1:4" x14ac:dyDescent="0.25">
      <c r="A59" s="32" t="s">
        <v>62</v>
      </c>
      <c r="B59" s="30" t="s">
        <v>67</v>
      </c>
      <c r="C59" s="29">
        <v>2E-3</v>
      </c>
      <c r="D59" s="67">
        <f t="shared" si="0"/>
        <v>2.9556050000000003</v>
      </c>
    </row>
    <row r="60" spans="1:4" x14ac:dyDescent="0.25">
      <c r="A60" s="32" t="s">
        <v>70</v>
      </c>
      <c r="B60" s="30" t="s">
        <v>69</v>
      </c>
      <c r="C60" s="29">
        <v>0.08</v>
      </c>
      <c r="D60" s="67">
        <f t="shared" si="0"/>
        <v>118.2242</v>
      </c>
    </row>
    <row r="61" spans="1:4" x14ac:dyDescent="0.25">
      <c r="B61" s="66" t="s">
        <v>92</v>
      </c>
      <c r="C61" s="26">
        <f>SUM(C53:C60)</f>
        <v>0.25800000000000001</v>
      </c>
      <c r="D61" s="54">
        <f>SUM(D53:D60)</f>
        <v>381.27304499999997</v>
      </c>
    </row>
    <row r="62" spans="1:4" x14ac:dyDescent="0.25">
      <c r="A62" s="52"/>
      <c r="B62" s="46"/>
      <c r="C62" s="50"/>
      <c r="D62" s="49"/>
    </row>
    <row r="63" spans="1:4" x14ac:dyDescent="0.25">
      <c r="A63" s="52"/>
      <c r="B63" s="45" t="s">
        <v>162</v>
      </c>
      <c r="C63" s="50"/>
      <c r="D63" s="49"/>
    </row>
    <row r="64" spans="1:4" x14ac:dyDescent="0.25">
      <c r="A64" s="65" t="s">
        <v>72</v>
      </c>
      <c r="B64" s="27" t="s">
        <v>152</v>
      </c>
      <c r="C64" s="64"/>
      <c r="D64" s="64" t="s">
        <v>122</v>
      </c>
    </row>
    <row r="65" spans="1:4" x14ac:dyDescent="0.25">
      <c r="A65" s="32" t="s">
        <v>0</v>
      </c>
      <c r="B65" s="63" t="s">
        <v>73</v>
      </c>
      <c r="C65" s="62">
        <v>5.4</v>
      </c>
      <c r="D65" s="48">
        <f>C65*22</f>
        <v>118.80000000000001</v>
      </c>
    </row>
    <row r="66" spans="1:4" x14ac:dyDescent="0.25">
      <c r="A66" s="32" t="s">
        <v>51</v>
      </c>
      <c r="B66" s="30" t="s">
        <v>161</v>
      </c>
      <c r="C66" s="61">
        <v>33.619999999999997</v>
      </c>
      <c r="D66" s="48">
        <f>C66*22</f>
        <v>739.64</v>
      </c>
    </row>
    <row r="67" spans="1:4" x14ac:dyDescent="0.25">
      <c r="A67" s="32" t="s">
        <v>52</v>
      </c>
      <c r="B67" s="30" t="s">
        <v>160</v>
      </c>
      <c r="C67" s="61"/>
      <c r="D67" s="48"/>
    </row>
    <row r="68" spans="1:4" x14ac:dyDescent="0.25">
      <c r="A68" s="32" t="s">
        <v>53</v>
      </c>
      <c r="B68" s="30" t="s">
        <v>159</v>
      </c>
      <c r="C68" s="61"/>
      <c r="D68" s="48"/>
    </row>
    <row r="69" spans="1:4" x14ac:dyDescent="0.25">
      <c r="B69" s="27" t="s">
        <v>92</v>
      </c>
      <c r="C69" s="60"/>
      <c r="D69" s="31">
        <f>SUM(D65:D68)</f>
        <v>858.44</v>
      </c>
    </row>
    <row r="70" spans="1:4" x14ac:dyDescent="0.25">
      <c r="A70" s="52"/>
      <c r="B70" s="46" t="s">
        <v>158</v>
      </c>
      <c r="C70" s="50"/>
      <c r="D70" s="49"/>
    </row>
    <row r="71" spans="1:4" x14ac:dyDescent="0.25">
      <c r="A71" s="52"/>
      <c r="B71" s="46" t="s">
        <v>157</v>
      </c>
      <c r="C71" s="50"/>
      <c r="D71" s="49"/>
    </row>
    <row r="72" spans="1:4" x14ac:dyDescent="0.25">
      <c r="A72" s="52"/>
      <c r="B72" s="46" t="s">
        <v>156</v>
      </c>
      <c r="C72" s="50"/>
      <c r="D72" s="49"/>
    </row>
    <row r="73" spans="1:4" x14ac:dyDescent="0.25">
      <c r="A73" s="52"/>
      <c r="B73" s="51"/>
      <c r="C73" s="50"/>
      <c r="D73" s="49"/>
    </row>
    <row r="74" spans="1:4" x14ac:dyDescent="0.25">
      <c r="A74" s="52"/>
      <c r="B74" s="45" t="s">
        <v>74</v>
      </c>
      <c r="C74" s="50"/>
      <c r="D74" s="49"/>
    </row>
    <row r="75" spans="1:4" x14ac:dyDescent="0.25">
      <c r="A75" s="36">
        <v>2</v>
      </c>
      <c r="B75" s="27" t="s">
        <v>155</v>
      </c>
      <c r="C75" s="47"/>
      <c r="D75" s="36" t="s">
        <v>122</v>
      </c>
    </row>
    <row r="76" spans="1:4" x14ac:dyDescent="0.25">
      <c r="A76" s="32" t="s">
        <v>63</v>
      </c>
      <c r="B76" s="30" t="s">
        <v>154</v>
      </c>
      <c r="C76" s="35"/>
      <c r="D76" s="33">
        <f>D49</f>
        <v>240.57249999999999</v>
      </c>
    </row>
    <row r="77" spans="1:4" x14ac:dyDescent="0.25">
      <c r="A77" s="32" t="s">
        <v>64</v>
      </c>
      <c r="B77" s="30" t="s">
        <v>153</v>
      </c>
      <c r="C77" s="35"/>
      <c r="D77" s="33">
        <f>D61</f>
        <v>381.27304499999997</v>
      </c>
    </row>
    <row r="78" spans="1:4" x14ac:dyDescent="0.25">
      <c r="A78" s="32" t="s">
        <v>72</v>
      </c>
      <c r="B78" s="30" t="s">
        <v>152</v>
      </c>
      <c r="C78" s="35"/>
      <c r="D78" s="33">
        <f>D69</f>
        <v>858.44</v>
      </c>
    </row>
    <row r="79" spans="1:4" x14ac:dyDescent="0.25">
      <c r="B79" s="27" t="s">
        <v>92</v>
      </c>
      <c r="C79" s="47"/>
      <c r="D79" s="31">
        <f>SUM(D76:D78)</f>
        <v>1480.285545</v>
      </c>
    </row>
    <row r="80" spans="1:4" x14ac:dyDescent="0.25">
      <c r="B80" s="46"/>
    </row>
    <row r="81" spans="1:4" x14ac:dyDescent="0.25">
      <c r="A81" s="52"/>
      <c r="B81" s="45" t="s">
        <v>151</v>
      </c>
      <c r="C81" s="50"/>
      <c r="D81" s="49"/>
    </row>
    <row r="82" spans="1:4" x14ac:dyDescent="0.25">
      <c r="A82" s="52"/>
      <c r="B82" s="51"/>
      <c r="C82" s="50"/>
      <c r="D82" s="49"/>
    </row>
    <row r="83" spans="1:4" x14ac:dyDescent="0.25">
      <c r="A83" s="36">
        <v>3</v>
      </c>
      <c r="B83" s="27" t="s">
        <v>75</v>
      </c>
      <c r="C83" s="47"/>
      <c r="D83" s="36" t="s">
        <v>122</v>
      </c>
    </row>
    <row r="84" spans="1:4" x14ac:dyDescent="0.25">
      <c r="A84" s="32" t="s">
        <v>0</v>
      </c>
      <c r="B84" s="40" t="s">
        <v>76</v>
      </c>
      <c r="C84" s="57"/>
      <c r="D84" s="55">
        <f>D41/12*5%</f>
        <v>5.1551250000000008</v>
      </c>
    </row>
    <row r="85" spans="1:4" x14ac:dyDescent="0.25">
      <c r="A85" s="32" t="s">
        <v>51</v>
      </c>
      <c r="B85" s="40" t="s">
        <v>150</v>
      </c>
      <c r="C85" s="35"/>
      <c r="D85" s="55">
        <f>D84*8%</f>
        <v>0.41241000000000005</v>
      </c>
    </row>
    <row r="86" spans="1:4" x14ac:dyDescent="0.25">
      <c r="A86" s="32" t="s">
        <v>52</v>
      </c>
      <c r="B86" s="40" t="s">
        <v>149</v>
      </c>
      <c r="C86" s="35"/>
      <c r="D86" s="59">
        <f>D84*8%*40%</f>
        <v>0.16496400000000003</v>
      </c>
    </row>
    <row r="87" spans="1:4" x14ac:dyDescent="0.25">
      <c r="A87" s="32" t="s">
        <v>53</v>
      </c>
      <c r="B87" s="40" t="s">
        <v>77</v>
      </c>
      <c r="C87" s="57"/>
      <c r="D87" s="55">
        <f>D41/12/30*7*95%</f>
        <v>22.854387500000001</v>
      </c>
    </row>
    <row r="88" spans="1:4" x14ac:dyDescent="0.25">
      <c r="A88" s="32" t="s">
        <v>60</v>
      </c>
      <c r="B88" s="56" t="s">
        <v>148</v>
      </c>
      <c r="C88" s="35"/>
      <c r="D88" s="55">
        <f>D87*C61</f>
        <v>5.8964319750000005</v>
      </c>
    </row>
    <row r="89" spans="1:4" x14ac:dyDescent="0.25">
      <c r="A89" s="32" t="s">
        <v>61</v>
      </c>
      <c r="B89" s="40" t="s">
        <v>147</v>
      </c>
      <c r="C89" s="57"/>
      <c r="D89" s="55">
        <f>(D41+D49)*8%*40%*95%</f>
        <v>44.925196</v>
      </c>
    </row>
    <row r="90" spans="1:4" x14ac:dyDescent="0.25">
      <c r="B90" s="27" t="s">
        <v>92</v>
      </c>
      <c r="C90" s="47"/>
      <c r="D90" s="54">
        <f>SUM(D84:D89)</f>
        <v>79.408514475000004</v>
      </c>
    </row>
    <row r="91" spans="1:4" x14ac:dyDescent="0.25">
      <c r="B91" s="46"/>
    </row>
    <row r="92" spans="1:4" x14ac:dyDescent="0.25">
      <c r="B92" s="45" t="s">
        <v>146</v>
      </c>
    </row>
    <row r="93" spans="1:4" x14ac:dyDescent="0.25">
      <c r="B93" s="46"/>
    </row>
    <row r="94" spans="1:4" x14ac:dyDescent="0.25">
      <c r="B94" s="45" t="s">
        <v>145</v>
      </c>
    </row>
    <row r="95" spans="1:4" x14ac:dyDescent="0.25">
      <c r="A95" s="36" t="s">
        <v>78</v>
      </c>
      <c r="B95" s="27" t="s">
        <v>137</v>
      </c>
      <c r="C95" s="47"/>
      <c r="D95" s="36" t="s">
        <v>122</v>
      </c>
    </row>
    <row r="96" spans="1:4" x14ac:dyDescent="0.25">
      <c r="A96" s="32" t="s">
        <v>0</v>
      </c>
      <c r="B96" s="56" t="s">
        <v>79</v>
      </c>
      <c r="C96" s="57"/>
      <c r="D96" s="58">
        <f>D41*0.95/100</f>
        <v>11.753685000000001</v>
      </c>
    </row>
    <row r="97" spans="1:4" x14ac:dyDescent="0.25">
      <c r="A97" s="32" t="s">
        <v>51</v>
      </c>
      <c r="B97" s="56" t="s">
        <v>80</v>
      </c>
      <c r="C97" s="57"/>
      <c r="D97" s="55">
        <f>D41/30/12*1</f>
        <v>3.43675</v>
      </c>
    </row>
    <row r="98" spans="1:4" x14ac:dyDescent="0.25">
      <c r="A98" s="32" t="s">
        <v>52</v>
      </c>
      <c r="B98" s="56" t="s">
        <v>144</v>
      </c>
      <c r="C98" s="57"/>
      <c r="D98" s="55">
        <f>D41/30/12*5*1.5%</f>
        <v>0.25775624999999996</v>
      </c>
    </row>
    <row r="99" spans="1:4" x14ac:dyDescent="0.25">
      <c r="A99" s="32" t="s">
        <v>53</v>
      </c>
      <c r="B99" s="56" t="s">
        <v>143</v>
      </c>
      <c r="C99" s="57"/>
      <c r="D99" s="55">
        <f>D41*0.04/100</f>
        <v>0.49489200000000005</v>
      </c>
    </row>
    <row r="100" spans="1:4" x14ac:dyDescent="0.25">
      <c r="A100" s="32" t="s">
        <v>60</v>
      </c>
      <c r="B100" s="56" t="s">
        <v>81</v>
      </c>
      <c r="C100" s="57"/>
      <c r="D100" s="55">
        <f>D41/30/12*5*2%</f>
        <v>0.34367500000000001</v>
      </c>
    </row>
    <row r="101" spans="1:4" x14ac:dyDescent="0.25">
      <c r="A101" s="32" t="s">
        <v>62</v>
      </c>
      <c r="B101" s="56" t="s">
        <v>82</v>
      </c>
      <c r="C101" s="35"/>
      <c r="D101" s="55">
        <v>0</v>
      </c>
    </row>
    <row r="102" spans="1:4" x14ac:dyDescent="0.25">
      <c r="B102" s="27" t="s">
        <v>92</v>
      </c>
      <c r="C102" s="47"/>
      <c r="D102" s="54">
        <f>SUM(D96:D101)</f>
        <v>16.286758250000002</v>
      </c>
    </row>
    <row r="103" spans="1:4" x14ac:dyDescent="0.25">
      <c r="B103" s="46"/>
    </row>
    <row r="104" spans="1:4" x14ac:dyDescent="0.25">
      <c r="B104" s="45" t="s">
        <v>142</v>
      </c>
    </row>
    <row r="105" spans="1:4" x14ac:dyDescent="0.25">
      <c r="A105" s="36" t="s">
        <v>83</v>
      </c>
      <c r="B105" s="27" t="s">
        <v>141</v>
      </c>
      <c r="C105" s="47"/>
      <c r="D105" s="36" t="s">
        <v>122</v>
      </c>
    </row>
    <row r="106" spans="1:4" x14ac:dyDescent="0.25">
      <c r="A106" s="32" t="s">
        <v>0</v>
      </c>
      <c r="B106" s="56" t="s">
        <v>140</v>
      </c>
      <c r="C106" s="35"/>
      <c r="D106" s="55">
        <v>0</v>
      </c>
    </row>
    <row r="107" spans="1:4" x14ac:dyDescent="0.25">
      <c r="B107" s="27" t="s">
        <v>92</v>
      </c>
      <c r="C107" s="47"/>
      <c r="D107" s="54">
        <f>SUM(D106:D106)</f>
        <v>0</v>
      </c>
    </row>
    <row r="108" spans="1:4" x14ac:dyDescent="0.25">
      <c r="B108" s="46"/>
    </row>
    <row r="109" spans="1:4" x14ac:dyDescent="0.25">
      <c r="B109" s="45" t="s">
        <v>139</v>
      </c>
    </row>
    <row r="110" spans="1:4" x14ac:dyDescent="0.25">
      <c r="A110" s="36">
        <v>4</v>
      </c>
      <c r="B110" s="27" t="s">
        <v>138</v>
      </c>
      <c r="C110" s="47"/>
      <c r="D110" s="36" t="s">
        <v>122</v>
      </c>
    </row>
    <row r="111" spans="1:4" x14ac:dyDescent="0.25">
      <c r="A111" s="32" t="s">
        <v>78</v>
      </c>
      <c r="B111" s="53" t="s">
        <v>137</v>
      </c>
      <c r="C111" s="35"/>
      <c r="D111" s="33">
        <f>D102</f>
        <v>16.286758250000002</v>
      </c>
    </row>
    <row r="112" spans="1:4" x14ac:dyDescent="0.25">
      <c r="A112" s="32" t="s">
        <v>83</v>
      </c>
      <c r="B112" s="53" t="s">
        <v>136</v>
      </c>
      <c r="C112" s="35"/>
      <c r="D112" s="33">
        <f>D107</f>
        <v>0</v>
      </c>
    </row>
    <row r="113" spans="1:4" x14ac:dyDescent="0.25">
      <c r="B113" s="27" t="s">
        <v>92</v>
      </c>
      <c r="C113" s="47"/>
      <c r="D113" s="31">
        <f>SUM(D111:D112)</f>
        <v>16.286758250000002</v>
      </c>
    </row>
    <row r="115" spans="1:4" x14ac:dyDescent="0.25">
      <c r="A115" s="52"/>
      <c r="B115" s="45" t="s">
        <v>135</v>
      </c>
      <c r="C115" s="50"/>
      <c r="D115" s="49"/>
    </row>
    <row r="116" spans="1:4" x14ac:dyDescent="0.25">
      <c r="A116" s="52"/>
      <c r="B116" s="51"/>
      <c r="C116" s="50"/>
      <c r="D116" s="49"/>
    </row>
    <row r="117" spans="1:4" x14ac:dyDescent="0.25">
      <c r="A117" s="36">
        <v>5</v>
      </c>
      <c r="B117" s="27" t="s">
        <v>84</v>
      </c>
      <c r="C117" s="47"/>
      <c r="D117" s="36" t="s">
        <v>122</v>
      </c>
    </row>
    <row r="118" spans="1:4" x14ac:dyDescent="0.25">
      <c r="A118" s="32" t="s">
        <v>0</v>
      </c>
      <c r="B118" s="40" t="s">
        <v>85</v>
      </c>
      <c r="C118" s="35"/>
      <c r="D118" s="48">
        <v>10.69</v>
      </c>
    </row>
    <row r="119" spans="1:4" x14ac:dyDescent="0.25">
      <c r="A119" s="32" t="s">
        <v>51</v>
      </c>
      <c r="B119" s="40" t="s">
        <v>134</v>
      </c>
      <c r="C119" s="35"/>
      <c r="D119" s="48">
        <v>17.5</v>
      </c>
    </row>
    <row r="120" spans="1:4" x14ac:dyDescent="0.25">
      <c r="A120" s="32" t="s">
        <v>52</v>
      </c>
      <c r="B120" s="40" t="s">
        <v>86</v>
      </c>
      <c r="C120" s="35"/>
      <c r="D120" s="48">
        <v>13</v>
      </c>
    </row>
    <row r="121" spans="1:4" x14ac:dyDescent="0.25">
      <c r="A121" s="32" t="s">
        <v>53</v>
      </c>
      <c r="B121" s="40" t="s">
        <v>133</v>
      </c>
      <c r="C121" s="35"/>
      <c r="D121" s="48"/>
    </row>
    <row r="122" spans="1:4" x14ac:dyDescent="0.25">
      <c r="B122" s="27" t="s">
        <v>92</v>
      </c>
      <c r="C122" s="47"/>
      <c r="D122" s="31">
        <f>SUM(D118:D121)</f>
        <v>41.19</v>
      </c>
    </row>
    <row r="123" spans="1:4" x14ac:dyDescent="0.25">
      <c r="B123" s="46" t="s">
        <v>132</v>
      </c>
    </row>
    <row r="125" spans="1:4" x14ac:dyDescent="0.25">
      <c r="B125" s="45" t="s">
        <v>131</v>
      </c>
    </row>
    <row r="127" spans="1:4" x14ac:dyDescent="0.25">
      <c r="A127" s="36">
        <v>6</v>
      </c>
      <c r="B127" s="27" t="s">
        <v>87</v>
      </c>
      <c r="C127" s="36" t="s">
        <v>130</v>
      </c>
      <c r="D127" s="36" t="s">
        <v>122</v>
      </c>
    </row>
    <row r="128" spans="1:4" x14ac:dyDescent="0.25">
      <c r="A128" s="32" t="s">
        <v>0</v>
      </c>
      <c r="B128" s="40" t="s">
        <v>88</v>
      </c>
      <c r="C128" s="44">
        <v>0.01</v>
      </c>
      <c r="D128" s="28">
        <f>C128*D$150</f>
        <v>28.544008177250003</v>
      </c>
    </row>
    <row r="129" spans="1:4" x14ac:dyDescent="0.25">
      <c r="A129" s="32" t="s">
        <v>51</v>
      </c>
      <c r="B129" s="40" t="s">
        <v>89</v>
      </c>
      <c r="C129" s="44">
        <v>0.01</v>
      </c>
      <c r="D129" s="28">
        <f>(D150+D128)*C129</f>
        <v>28.829448259022502</v>
      </c>
    </row>
    <row r="130" spans="1:4" x14ac:dyDescent="0.25">
      <c r="A130" s="32" t="s">
        <v>52</v>
      </c>
      <c r="B130" s="40" t="s">
        <v>129</v>
      </c>
      <c r="C130" s="43"/>
      <c r="D130" s="28"/>
    </row>
    <row r="131" spans="1:4" x14ac:dyDescent="0.25">
      <c r="A131" s="32"/>
      <c r="B131" s="40" t="s">
        <v>128</v>
      </c>
      <c r="C131" s="43"/>
      <c r="D131" s="28"/>
    </row>
    <row r="132" spans="1:4" x14ac:dyDescent="0.25">
      <c r="A132" s="32"/>
      <c r="B132" s="42" t="s">
        <v>208</v>
      </c>
      <c r="C132" s="39">
        <v>6.4999999999999997E-3</v>
      </c>
      <c r="D132" s="28">
        <f>C132*D$152</f>
        <v>20.718684999999997</v>
      </c>
    </row>
    <row r="133" spans="1:4" x14ac:dyDescent="0.25">
      <c r="A133" s="32"/>
      <c r="B133" s="42" t="s">
        <v>209</v>
      </c>
      <c r="C133" s="39">
        <v>0.03</v>
      </c>
      <c r="D133" s="28">
        <f>C133*D$152</f>
        <v>95.62469999999999</v>
      </c>
    </row>
    <row r="134" spans="1:4" x14ac:dyDescent="0.25">
      <c r="A134" s="32"/>
      <c r="B134" s="40" t="s">
        <v>127</v>
      </c>
      <c r="C134" s="43"/>
      <c r="D134" s="28"/>
    </row>
    <row r="135" spans="1:4" x14ac:dyDescent="0.25">
      <c r="A135" s="32"/>
      <c r="B135" s="40"/>
      <c r="C135" s="39"/>
      <c r="D135" s="28">
        <f>C135*D$152</f>
        <v>0</v>
      </c>
    </row>
    <row r="136" spans="1:4" x14ac:dyDescent="0.25">
      <c r="A136" s="32"/>
      <c r="B136" s="40"/>
      <c r="C136" s="39"/>
      <c r="D136" s="28">
        <f>C136*D$152</f>
        <v>0</v>
      </c>
    </row>
    <row r="137" spans="1:4" x14ac:dyDescent="0.25">
      <c r="A137" s="32"/>
      <c r="B137" s="40" t="s">
        <v>126</v>
      </c>
      <c r="C137" s="43"/>
      <c r="D137" s="28"/>
    </row>
    <row r="138" spans="1:4" x14ac:dyDescent="0.25">
      <c r="A138" s="41"/>
      <c r="B138" s="42" t="s">
        <v>125</v>
      </c>
      <c r="C138" s="39">
        <v>0.05</v>
      </c>
      <c r="D138" s="28">
        <f>C138*D$152</f>
        <v>159.37450000000001</v>
      </c>
    </row>
    <row r="139" spans="1:4" x14ac:dyDescent="0.25">
      <c r="A139" s="41"/>
      <c r="B139" s="40"/>
      <c r="C139" s="39"/>
      <c r="D139" s="28">
        <f>C139*D$152</f>
        <v>0</v>
      </c>
    </row>
    <row r="140" spans="1:4" x14ac:dyDescent="0.25">
      <c r="B140" s="27" t="s">
        <v>92</v>
      </c>
      <c r="C140" s="26">
        <f>SUM(C128:C139)</f>
        <v>0.1065</v>
      </c>
      <c r="D140" s="31">
        <f>SUM(D128:D139)</f>
        <v>333.0913414362725</v>
      </c>
    </row>
    <row r="142" spans="1:4" x14ac:dyDescent="0.25">
      <c r="A142" s="37"/>
      <c r="B142" s="38" t="s">
        <v>124</v>
      </c>
      <c r="C142" s="37"/>
      <c r="D142" s="37"/>
    </row>
    <row r="144" spans="1:4" x14ac:dyDescent="0.25">
      <c r="A144" s="36"/>
      <c r="B144" s="150" t="s">
        <v>123</v>
      </c>
      <c r="C144" s="150"/>
      <c r="D144" s="36" t="s">
        <v>122</v>
      </c>
    </row>
    <row r="145" spans="1:4" x14ac:dyDescent="0.25">
      <c r="A145" s="32" t="s">
        <v>0</v>
      </c>
      <c r="B145" s="30" t="s">
        <v>121</v>
      </c>
      <c r="C145" s="35"/>
      <c r="D145" s="28">
        <f>D41</f>
        <v>1237.23</v>
      </c>
    </row>
    <row r="146" spans="1:4" x14ac:dyDescent="0.25">
      <c r="A146" s="32" t="s">
        <v>51</v>
      </c>
      <c r="B146" s="30" t="s">
        <v>120</v>
      </c>
      <c r="C146" s="35"/>
      <c r="D146" s="28">
        <f>D79</f>
        <v>1480.285545</v>
      </c>
    </row>
    <row r="147" spans="1:4" x14ac:dyDescent="0.25">
      <c r="A147" s="32" t="s">
        <v>52</v>
      </c>
      <c r="B147" s="30" t="s">
        <v>119</v>
      </c>
      <c r="C147" s="35"/>
      <c r="D147" s="28">
        <f>D90</f>
        <v>79.408514475000004</v>
      </c>
    </row>
    <row r="148" spans="1:4" x14ac:dyDescent="0.25">
      <c r="A148" s="32" t="s">
        <v>53</v>
      </c>
      <c r="B148" s="30" t="s">
        <v>118</v>
      </c>
      <c r="C148" s="35"/>
      <c r="D148" s="28">
        <f>D113</f>
        <v>16.286758250000002</v>
      </c>
    </row>
    <row r="149" spans="1:4" x14ac:dyDescent="0.25">
      <c r="A149" s="32" t="s">
        <v>60</v>
      </c>
      <c r="B149" s="30" t="s">
        <v>117</v>
      </c>
      <c r="C149" s="35"/>
      <c r="D149" s="28">
        <f>D122</f>
        <v>41.19</v>
      </c>
    </row>
    <row r="150" spans="1:4" x14ac:dyDescent="0.25">
      <c r="A150" s="34"/>
      <c r="B150" s="150" t="s">
        <v>90</v>
      </c>
      <c r="C150" s="150"/>
      <c r="D150" s="33">
        <f>SUM(D145:D149)</f>
        <v>2854.4008177250003</v>
      </c>
    </row>
    <row r="151" spans="1:4" x14ac:dyDescent="0.25">
      <c r="A151" s="32" t="s">
        <v>60</v>
      </c>
      <c r="B151" s="151" t="s">
        <v>93</v>
      </c>
      <c r="C151" s="151"/>
      <c r="D151" s="28">
        <f>D140</f>
        <v>333.0913414362725</v>
      </c>
    </row>
    <row r="152" spans="1:4" x14ac:dyDescent="0.25">
      <c r="B152" s="150" t="s">
        <v>116</v>
      </c>
      <c r="C152" s="150"/>
      <c r="D152" s="25">
        <f>ROUND((D150+D128+D129)/(1-(C132+C133+C136+C135+C138+C139)),2)</f>
        <v>3187.49</v>
      </c>
    </row>
    <row r="160" spans="1:4" s="23" customFormat="1" x14ac:dyDescent="0.2">
      <c r="B160" s="22"/>
      <c r="C160" s="22"/>
      <c r="D160" s="24"/>
    </row>
  </sheetData>
  <mergeCells count="22">
    <mergeCell ref="C15:D15"/>
    <mergeCell ref="A1:D1"/>
    <mergeCell ref="A2:D2"/>
    <mergeCell ref="C4:D4"/>
    <mergeCell ref="C5:D5"/>
    <mergeCell ref="C6:D6"/>
    <mergeCell ref="C7:D7"/>
    <mergeCell ref="C8:D8"/>
    <mergeCell ref="C9:D9"/>
    <mergeCell ref="C12:D12"/>
    <mergeCell ref="C13:D13"/>
    <mergeCell ref="C14:D14"/>
    <mergeCell ref="B144:C144"/>
    <mergeCell ref="B150:C150"/>
    <mergeCell ref="B151:C151"/>
    <mergeCell ref="B152:C152"/>
    <mergeCell ref="A25:D25"/>
    <mergeCell ref="C26:D26"/>
    <mergeCell ref="C27:D27"/>
    <mergeCell ref="C28:D28"/>
    <mergeCell ref="C29:D29"/>
    <mergeCell ref="C30:D30"/>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vt:i4>
      </vt:variant>
    </vt:vector>
  </HeadingPairs>
  <TitlesOfParts>
    <vt:vector size="7" baseType="lpstr">
      <vt:lpstr>Proposta</vt:lpstr>
      <vt:lpstr>Resumo</vt:lpstr>
      <vt:lpstr>Encarregado 1</vt:lpstr>
      <vt:lpstr>Jardineiro 1</vt:lpstr>
      <vt:lpstr>Auxiliar 1</vt:lpstr>
      <vt:lpstr>Piscineiro 1</vt:lpstr>
      <vt:lpstr>Proposta!Area_de_impressao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Silva</dc:creator>
  <cp:lastModifiedBy>Diego Silva</cp:lastModifiedBy>
  <cp:lastPrinted>2020-10-23T12:48:35Z</cp:lastPrinted>
  <dcterms:created xsi:type="dcterms:W3CDTF">2020-10-19T14:06:57Z</dcterms:created>
  <dcterms:modified xsi:type="dcterms:W3CDTF">2020-10-29T13:00:01Z</dcterms:modified>
</cp:coreProperties>
</file>