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C:\Users\Proativo\Desktop\AJUSTE 2\"/>
    </mc:Choice>
  </mc:AlternateContent>
  <xr:revisionPtr revIDLastSave="0" documentId="13_ncr:1_{438DE280-D687-44F4-89C8-B318692D6A02}" xr6:coauthVersionLast="45" xr6:coauthVersionMax="45" xr10:uidLastSave="{00000000-0000-0000-0000-000000000000}"/>
  <bookViews>
    <workbookView xWindow="-120" yWindow="-120" windowWidth="20730" windowHeight="11160" tabRatio="858" xr2:uid="{00000000-000D-0000-FFFF-FFFF00000000}"/>
  </bookViews>
  <sheets>
    <sheet name="PROPOSTA" sheetId="1" r:id="rId1"/>
    <sheet name="1" sheetId="17" r:id="rId2"/>
    <sheet name="2" sheetId="24" r:id="rId3"/>
    <sheet name="3" sheetId="29" r:id="rId4"/>
    <sheet name="4" sheetId="43" r:id="rId5"/>
    <sheet name="Materiais e Ferramentas" sheetId="6" r:id="rId6"/>
    <sheet name="Uniformes" sheetId="45" r:id="rId7"/>
    <sheet name="Equipamentos" sheetId="41" state="hidden" r:id="rId8"/>
    <sheet name="Insumos" sheetId="42" state="hidden" r:id="rId9"/>
  </sheets>
  <externalReferences>
    <externalReference r:id="rId10"/>
  </externalReferences>
  <definedNames>
    <definedName name="__DdeLink__6388_1408250614" localSheetId="6">#REF!</definedName>
    <definedName name="__DdeLink__6388_1408250614">#REF!</definedName>
    <definedName name="_xlnm.Print_Area" localSheetId="1">'1'!$A$1:$K$139</definedName>
    <definedName name="_xlnm.Print_Area" localSheetId="2">'2'!$A$1:$K$139</definedName>
    <definedName name="_xlnm.Print_Area" localSheetId="3">'3'!$A$1:$K$139</definedName>
    <definedName name="_xlnm.Print_Area" localSheetId="4">'4'!$A$1:$K$139</definedName>
    <definedName name="_xlnm.Print_Area" localSheetId="7">Equipamentos!$A$1:$G$67</definedName>
    <definedName name="_xlnm.Print_Area" localSheetId="8">Insumos!$A$1:$G$67</definedName>
    <definedName name="_xlnm.Print_Area" localSheetId="5">'Materiais e Ferramentas'!$A$1:$G$91</definedName>
    <definedName name="_xlnm.Print_Area" localSheetId="0">PROPOSTA!$A$1:$I$45</definedName>
    <definedName name="_xlnm.Print_Area" localSheetId="6">Uniformes!$A$1:$G$39</definedName>
  </definedNames>
  <calcPr calcId="191029"/>
  <extLst>
    <ext uri="GoogleSheetsCustomDataVersion1">
      <go:sheetsCustomData xmlns:go="http://customooxmlschemas.google.com/" r:id="rId21" roundtripDataSignature="AMtx7mjTw0VriI/A+Kti69oYvxcgoeZbzQ=="/>
    </ext>
  </extLst>
</workbook>
</file>

<file path=xl/calcChain.xml><?xml version="1.0" encoding="utf-8"?>
<calcChain xmlns="http://schemas.openxmlformats.org/spreadsheetml/2006/main">
  <c r="G17" i="45" l="1"/>
  <c r="M113" i="43" l="1"/>
  <c r="N114" i="29"/>
  <c r="N113" i="24"/>
  <c r="A35" i="45" l="1"/>
  <c r="G30" i="45"/>
  <c r="G31" i="45" s="1"/>
  <c r="F25" i="45"/>
  <c r="F26" i="45"/>
  <c r="G26" i="45" s="1"/>
  <c r="G29" i="45"/>
  <c r="J54" i="43"/>
  <c r="J54" i="29"/>
  <c r="A38" i="45"/>
  <c r="A37" i="45"/>
  <c r="G28" i="45"/>
  <c r="G27" i="45"/>
  <c r="G25" i="45"/>
  <c r="G20" i="45"/>
  <c r="G19" i="45"/>
  <c r="G18" i="45"/>
  <c r="G12" i="45"/>
  <c r="G11" i="45"/>
  <c r="G10" i="45"/>
  <c r="G9" i="45"/>
  <c r="G8" i="45"/>
  <c r="K104" i="43" l="1"/>
  <c r="G21" i="45"/>
  <c r="K104" i="29" s="1"/>
  <c r="G13" i="45"/>
  <c r="K104" i="17" s="1"/>
  <c r="J116" i="24"/>
  <c r="J115" i="24"/>
  <c r="J116" i="29"/>
  <c r="J115" i="29"/>
  <c r="J116" i="43"/>
  <c r="J115" i="43"/>
  <c r="B87" i="6"/>
  <c r="G68" i="6"/>
  <c r="K106" i="24" s="1"/>
  <c r="K107" i="43"/>
  <c r="K107" i="24"/>
  <c r="K107" i="17"/>
  <c r="K106" i="17"/>
  <c r="G32" i="6"/>
  <c r="G23" i="6"/>
  <c r="F78" i="6"/>
  <c r="F77" i="6"/>
  <c r="F29" i="6"/>
  <c r="F27" i="6"/>
  <c r="G66" i="6"/>
  <c r="G65" i="6"/>
  <c r="G64" i="6"/>
  <c r="G63" i="6"/>
  <c r="G62" i="6"/>
  <c r="G61" i="6"/>
  <c r="G60" i="6"/>
  <c r="G59" i="6"/>
  <c r="G58" i="6"/>
  <c r="G57" i="6"/>
  <c r="G56" i="6"/>
  <c r="G80" i="6" l="1"/>
  <c r="G79" i="6"/>
  <c r="G78" i="6"/>
  <c r="G77" i="6"/>
  <c r="G76" i="6"/>
  <c r="G75" i="6"/>
  <c r="G74" i="6"/>
  <c r="G73" i="6"/>
  <c r="G55" i="6"/>
  <c r="G30" i="6"/>
  <c r="G29" i="6"/>
  <c r="G28" i="6"/>
  <c r="G27" i="6"/>
  <c r="G10" i="6"/>
  <c r="G13" i="6"/>
  <c r="G14" i="6"/>
  <c r="G15" i="6"/>
  <c r="G16" i="6"/>
  <c r="G17" i="6"/>
  <c r="G18" i="6"/>
  <c r="G19" i="6"/>
  <c r="G20" i="6"/>
  <c r="G21" i="6"/>
  <c r="G15" i="1"/>
  <c r="G14" i="1"/>
  <c r="C15" i="1"/>
  <c r="C14" i="1"/>
  <c r="C13" i="1"/>
  <c r="K7" i="43"/>
  <c r="K8" i="43"/>
  <c r="K6" i="43"/>
  <c r="K19" i="43"/>
  <c r="K19" i="29"/>
  <c r="H54" i="43"/>
  <c r="K54" i="43" s="1"/>
  <c r="K59" i="43"/>
  <c r="K58" i="43"/>
  <c r="K57" i="43"/>
  <c r="K56" i="43"/>
  <c r="K55" i="43"/>
  <c r="K54" i="29"/>
  <c r="K59" i="29"/>
  <c r="K58" i="29"/>
  <c r="K57" i="29"/>
  <c r="K56" i="29"/>
  <c r="K55" i="29"/>
  <c r="H54" i="29"/>
  <c r="K55" i="24"/>
  <c r="K56" i="24"/>
  <c r="K57" i="24"/>
  <c r="K58" i="24"/>
  <c r="K59" i="24"/>
  <c r="H54" i="24"/>
  <c r="K19" i="24"/>
  <c r="K7" i="24"/>
  <c r="K8" i="24"/>
  <c r="G82" i="6" l="1"/>
  <c r="K106" i="43" s="1"/>
  <c r="K71" i="17"/>
  <c r="K54" i="17"/>
  <c r="K53" i="17"/>
  <c r="H53" i="17"/>
  <c r="K60" i="17" l="1"/>
  <c r="B137" i="43"/>
  <c r="B136" i="43"/>
  <c r="B134" i="43"/>
  <c r="B131" i="43"/>
  <c r="J88" i="43"/>
  <c r="J87" i="43"/>
  <c r="J86" i="43"/>
  <c r="J85" i="43"/>
  <c r="J84" i="43"/>
  <c r="J83" i="43"/>
  <c r="J77" i="43"/>
  <c r="J76" i="43"/>
  <c r="J75" i="43"/>
  <c r="J74" i="43"/>
  <c r="J73" i="43"/>
  <c r="J72" i="43"/>
  <c r="J71" i="43"/>
  <c r="J53" i="43"/>
  <c r="H53" i="43"/>
  <c r="J48" i="43"/>
  <c r="J47" i="43"/>
  <c r="J46" i="43"/>
  <c r="J45" i="43"/>
  <c r="J44" i="43"/>
  <c r="J43" i="43"/>
  <c r="J42" i="43"/>
  <c r="J41" i="43"/>
  <c r="J36" i="43"/>
  <c r="J35" i="43"/>
  <c r="K26" i="43"/>
  <c r="K24" i="43"/>
  <c r="K15" i="43"/>
  <c r="K18" i="43" s="1"/>
  <c r="K9" i="43"/>
  <c r="K20" i="43"/>
  <c r="K8" i="29"/>
  <c r="K9" i="29"/>
  <c r="G13" i="1"/>
  <c r="C12" i="1"/>
  <c r="K24" i="24"/>
  <c r="K29" i="43" l="1"/>
  <c r="K53" i="43"/>
  <c r="K60" i="43" s="1"/>
  <c r="K66" i="43" s="1"/>
  <c r="J37" i="43"/>
  <c r="J49" i="43"/>
  <c r="J78" i="43"/>
  <c r="J89" i="43"/>
  <c r="K25" i="43"/>
  <c r="K93" i="43" s="1"/>
  <c r="K94" i="43" s="1"/>
  <c r="K99" i="43" s="1"/>
  <c r="G12" i="1"/>
  <c r="K30" i="43" l="1"/>
  <c r="G16" i="1"/>
  <c r="K123" i="43" l="1"/>
  <c r="K36" i="43"/>
  <c r="K35" i="43"/>
  <c r="K72" i="43"/>
  <c r="K76" i="43"/>
  <c r="K85" i="43"/>
  <c r="K73" i="43"/>
  <c r="K77" i="43"/>
  <c r="K86" i="43"/>
  <c r="K74" i="43"/>
  <c r="K83" i="43"/>
  <c r="K87" i="43"/>
  <c r="K71" i="43"/>
  <c r="K75" i="43"/>
  <c r="K84" i="43"/>
  <c r="K88" i="43"/>
  <c r="F54" i="42"/>
  <c r="F55" i="42"/>
  <c r="F56" i="42"/>
  <c r="F53" i="42"/>
  <c r="G58" i="41"/>
  <c r="G57" i="41"/>
  <c r="G50" i="41"/>
  <c r="G49" i="41"/>
  <c r="G41" i="41"/>
  <c r="G40" i="41"/>
  <c r="G34" i="41"/>
  <c r="G33" i="41"/>
  <c r="G23" i="41"/>
  <c r="G22" i="41"/>
  <c r="G15" i="41"/>
  <c r="G14" i="41"/>
  <c r="F46" i="42"/>
  <c r="F47" i="42"/>
  <c r="F45" i="42"/>
  <c r="F34" i="42"/>
  <c r="G34" i="42" s="1"/>
  <c r="F35" i="42"/>
  <c r="G35" i="42" s="1"/>
  <c r="F36" i="42"/>
  <c r="G36" i="42" s="1"/>
  <c r="F37" i="42"/>
  <c r="G37" i="42" s="1"/>
  <c r="F38" i="42"/>
  <c r="G38" i="42" s="1"/>
  <c r="F33" i="42"/>
  <c r="G33" i="42" s="1"/>
  <c r="F23" i="42"/>
  <c r="F24" i="42"/>
  <c r="F25" i="42"/>
  <c r="F26" i="42"/>
  <c r="F27" i="42"/>
  <c r="F28" i="42"/>
  <c r="F22" i="42"/>
  <c r="F21" i="42"/>
  <c r="F20" i="42"/>
  <c r="F10" i="42"/>
  <c r="F11" i="42"/>
  <c r="F12" i="42"/>
  <c r="F13" i="42"/>
  <c r="F14" i="42"/>
  <c r="F15" i="42"/>
  <c r="F9" i="42"/>
  <c r="K78" i="43" l="1"/>
  <c r="K125" i="43" s="1"/>
  <c r="K89" i="43"/>
  <c r="K98" i="43" s="1"/>
  <c r="K100" i="43" s="1"/>
  <c r="K126" i="43" s="1"/>
  <c r="K37" i="43"/>
  <c r="K64" i="43" l="1"/>
  <c r="K47" i="43"/>
  <c r="K45" i="43"/>
  <c r="K43" i="43"/>
  <c r="K41" i="43"/>
  <c r="K48" i="43"/>
  <c r="K46" i="43"/>
  <c r="K44" i="43"/>
  <c r="K42" i="43"/>
  <c r="G55" i="41"/>
  <c r="G56" i="41" s="1"/>
  <c r="B64" i="42"/>
  <c r="B65" i="42"/>
  <c r="B66" i="42"/>
  <c r="B63" i="42"/>
  <c r="B89" i="6"/>
  <c r="B90" i="6"/>
  <c r="B63" i="41"/>
  <c r="B66" i="41"/>
  <c r="B65" i="41"/>
  <c r="G10" i="42"/>
  <c r="G11" i="42"/>
  <c r="G12" i="42"/>
  <c r="G13" i="42"/>
  <c r="G14" i="42"/>
  <c r="G15" i="42"/>
  <c r="G9" i="42"/>
  <c r="G28" i="42"/>
  <c r="G27" i="42"/>
  <c r="G26" i="42"/>
  <c r="G25" i="42"/>
  <c r="G24" i="42"/>
  <c r="G23" i="42"/>
  <c r="G22" i="42"/>
  <c r="G21" i="42"/>
  <c r="G20" i="42"/>
  <c r="G56" i="42"/>
  <c r="G55" i="42"/>
  <c r="G54" i="42"/>
  <c r="G53" i="42"/>
  <c r="G57" i="42" s="1"/>
  <c r="G47" i="42"/>
  <c r="G46" i="42"/>
  <c r="G45" i="42"/>
  <c r="G39" i="42"/>
  <c r="G10" i="41"/>
  <c r="G38" i="41"/>
  <c r="G47" i="41"/>
  <c r="G46" i="41"/>
  <c r="G45" i="41"/>
  <c r="G31" i="41"/>
  <c r="G30" i="41"/>
  <c r="G29" i="41"/>
  <c r="G28" i="41"/>
  <c r="G27" i="41"/>
  <c r="G20" i="41"/>
  <c r="G19" i="41"/>
  <c r="G12" i="41"/>
  <c r="G11" i="41"/>
  <c r="G54" i="6"/>
  <c r="G53" i="6"/>
  <c r="G52" i="6"/>
  <c r="G51" i="6"/>
  <c r="G50" i="6"/>
  <c r="G49" i="6"/>
  <c r="G48" i="6"/>
  <c r="G47" i="6"/>
  <c r="G46" i="6"/>
  <c r="G45" i="6"/>
  <c r="G44" i="6"/>
  <c r="G43" i="6"/>
  <c r="G42" i="6"/>
  <c r="G41" i="6"/>
  <c r="G40" i="6"/>
  <c r="G39" i="6"/>
  <c r="K49" i="43" l="1"/>
  <c r="G29" i="42"/>
  <c r="G48" i="42"/>
  <c r="G16" i="42"/>
  <c r="G41" i="42"/>
  <c r="G21" i="41"/>
  <c r="G48" i="41"/>
  <c r="G39" i="41"/>
  <c r="G13" i="41"/>
  <c r="G32" i="41"/>
  <c r="B137" i="29"/>
  <c r="B136" i="29"/>
  <c r="B134" i="29"/>
  <c r="B131" i="29"/>
  <c r="J88" i="29"/>
  <c r="J87" i="29"/>
  <c r="J86" i="29"/>
  <c r="J85" i="29"/>
  <c r="J84" i="29"/>
  <c r="J77" i="29"/>
  <c r="J76" i="29"/>
  <c r="J74" i="29"/>
  <c r="J73" i="29"/>
  <c r="J72" i="29"/>
  <c r="J71" i="29"/>
  <c r="J53" i="29"/>
  <c r="H53" i="29"/>
  <c r="J48" i="29"/>
  <c r="J47" i="29"/>
  <c r="J46" i="29"/>
  <c r="J45" i="29"/>
  <c r="J44" i="29"/>
  <c r="J43" i="29"/>
  <c r="J42" i="29"/>
  <c r="J41" i="29"/>
  <c r="J36" i="29"/>
  <c r="J35" i="29"/>
  <c r="K26" i="29"/>
  <c r="K24" i="29"/>
  <c r="K15" i="29"/>
  <c r="K18" i="29" s="1"/>
  <c r="K20" i="29"/>
  <c r="J54" i="24"/>
  <c r="K54" i="24" s="1"/>
  <c r="J53" i="24"/>
  <c r="H53" i="24"/>
  <c r="K53" i="24" s="1"/>
  <c r="K53" i="29" l="1"/>
  <c r="K60" i="29" s="1"/>
  <c r="K65" i="43"/>
  <c r="K67" i="43" s="1"/>
  <c r="K124" i="43" s="1"/>
  <c r="M111" i="43"/>
  <c r="J37" i="29"/>
  <c r="K25" i="29"/>
  <c r="K29" i="29"/>
  <c r="J49" i="29"/>
  <c r="K30" i="29" l="1"/>
  <c r="K35" i="29" s="1"/>
  <c r="K93" i="29"/>
  <c r="K94" i="29" s="1"/>
  <c r="K99" i="29" s="1"/>
  <c r="K36" i="29"/>
  <c r="K87" i="29"/>
  <c r="K77" i="29"/>
  <c r="K72" i="29"/>
  <c r="J84" i="24"/>
  <c r="J85" i="24"/>
  <c r="J86" i="24"/>
  <c r="J87" i="24"/>
  <c r="J88" i="24"/>
  <c r="J72" i="24"/>
  <c r="J73" i="24"/>
  <c r="J74" i="24"/>
  <c r="J76" i="24"/>
  <c r="J77" i="24"/>
  <c r="J71" i="24"/>
  <c r="K37" i="29" l="1"/>
  <c r="K43" i="29" s="1"/>
  <c r="K74" i="29"/>
  <c r="K85" i="29"/>
  <c r="K123" i="29"/>
  <c r="K71" i="29"/>
  <c r="K73" i="29"/>
  <c r="K76" i="29"/>
  <c r="K84" i="29"/>
  <c r="K86" i="29"/>
  <c r="K88" i="29"/>
  <c r="K64" i="29"/>
  <c r="K42" i="29"/>
  <c r="K48" i="29"/>
  <c r="K46" i="29"/>
  <c r="K47" i="29" l="1"/>
  <c r="K45" i="29"/>
  <c r="K44" i="29"/>
  <c r="K41" i="29"/>
  <c r="K49" i="29"/>
  <c r="K65" i="29" l="1"/>
  <c r="K26" i="24" l="1"/>
  <c r="J42" i="24" l="1"/>
  <c r="J43" i="24"/>
  <c r="J44" i="24"/>
  <c r="J45" i="24"/>
  <c r="J46" i="24"/>
  <c r="J47" i="24"/>
  <c r="J48" i="24"/>
  <c r="J41" i="24"/>
  <c r="J36" i="24"/>
  <c r="J35" i="24"/>
  <c r="K26" i="17"/>
  <c r="K66" i="29" l="1"/>
  <c r="K67" i="29" s="1"/>
  <c r="K124" i="29" s="1"/>
  <c r="K20" i="24"/>
  <c r="K6" i="24"/>
  <c r="K108" i="43"/>
  <c r="K127" i="43" s="1"/>
  <c r="K128" i="43" s="1"/>
  <c r="K20" i="17"/>
  <c r="B137" i="24"/>
  <c r="B136" i="24"/>
  <c r="B134" i="24"/>
  <c r="B131" i="24"/>
  <c r="J49" i="24"/>
  <c r="J37" i="24"/>
  <c r="K15" i="24"/>
  <c r="K18" i="24" s="1"/>
  <c r="K15" i="17"/>
  <c r="K112" i="43" l="1"/>
  <c r="K7" i="29"/>
  <c r="K6" i="29"/>
  <c r="K104" i="24"/>
  <c r="K29" i="24"/>
  <c r="K60" i="24"/>
  <c r="K66" i="24" s="1"/>
  <c r="K25" i="24"/>
  <c r="K93" i="24" s="1"/>
  <c r="J88" i="17"/>
  <c r="J87" i="17"/>
  <c r="J86" i="17"/>
  <c r="J85" i="17"/>
  <c r="J84" i="17"/>
  <c r="K113" i="43" l="1"/>
  <c r="K117" i="43" s="1"/>
  <c r="K30" i="24"/>
  <c r="K76" i="24" s="1"/>
  <c r="K94" i="24"/>
  <c r="K99" i="24" s="1"/>
  <c r="K123" i="24"/>
  <c r="K72" i="24"/>
  <c r="K24" i="17"/>
  <c r="K116" i="43" l="1"/>
  <c r="K115" i="43"/>
  <c r="K85" i="24"/>
  <c r="K36" i="24"/>
  <c r="K77" i="24"/>
  <c r="K87" i="24"/>
  <c r="K73" i="24"/>
  <c r="K71" i="24"/>
  <c r="K74" i="24"/>
  <c r="K84" i="24"/>
  <c r="K86" i="24"/>
  <c r="K88" i="24"/>
  <c r="K35" i="24"/>
  <c r="K118" i="43" l="1"/>
  <c r="K129" i="43" s="1"/>
  <c r="K130" i="43" s="1"/>
  <c r="F15" i="1" s="1"/>
  <c r="K37" i="24"/>
  <c r="K64" i="24" s="1"/>
  <c r="K47" i="24"/>
  <c r="K46" i="24"/>
  <c r="K45" i="24"/>
  <c r="K48" i="24"/>
  <c r="H15" i="1" l="1"/>
  <c r="K44" i="24"/>
  <c r="K41" i="24"/>
  <c r="K42" i="24"/>
  <c r="K43" i="24"/>
  <c r="I15" i="1" l="1"/>
  <c r="M112" i="43" s="1"/>
  <c r="K49" i="24"/>
  <c r="K65" i="24" s="1"/>
  <c r="K67" i="24" s="1"/>
  <c r="K124" i="24" s="1"/>
  <c r="K18" i="17" l="1"/>
  <c r="B131" i="17" l="1"/>
  <c r="K25" i="17"/>
  <c r="K30" i="17" l="1"/>
  <c r="K93" i="17"/>
  <c r="K66" i="17"/>
  <c r="G11" i="6" l="1"/>
  <c r="G12" i="6"/>
  <c r="J72" i="17"/>
  <c r="B137" i="17" l="1"/>
  <c r="B136" i="17"/>
  <c r="B134" i="17"/>
  <c r="J49" i="17"/>
  <c r="J37" i="17"/>
  <c r="K108" i="29" l="1"/>
  <c r="K127" i="29" s="1"/>
  <c r="K108" i="24"/>
  <c r="K127" i="24" s="1"/>
  <c r="J83" i="17"/>
  <c r="J75" i="17"/>
  <c r="J75" i="29" l="1"/>
  <c r="J75" i="24"/>
  <c r="J83" i="29"/>
  <c r="J83" i="24"/>
  <c r="J89" i="17"/>
  <c r="J78" i="17"/>
  <c r="J89" i="24" l="1"/>
  <c r="K83" i="24"/>
  <c r="K89" i="24" s="1"/>
  <c r="K98" i="24" s="1"/>
  <c r="K100" i="24" s="1"/>
  <c r="K126" i="24" s="1"/>
  <c r="J78" i="29"/>
  <c r="K75" i="29"/>
  <c r="K78" i="29" s="1"/>
  <c r="J89" i="29"/>
  <c r="K83" i="29"/>
  <c r="K89" i="29" s="1"/>
  <c r="K98" i="29" s="1"/>
  <c r="K100" i="29" s="1"/>
  <c r="K126" i="29" s="1"/>
  <c r="K75" i="24"/>
  <c r="K78" i="24" s="1"/>
  <c r="K125" i="24" s="1"/>
  <c r="J78" i="24"/>
  <c r="K108" i="17"/>
  <c r="K127" i="17" s="1"/>
  <c r="K128" i="24" l="1"/>
  <c r="K112" i="24" s="1"/>
  <c r="K125" i="29"/>
  <c r="K128" i="29" s="1"/>
  <c r="M111" i="29"/>
  <c r="K113" i="24" l="1"/>
  <c r="K112" i="29"/>
  <c r="K113" i="29" s="1"/>
  <c r="K94" i="17"/>
  <c r="K99" i="17" s="1"/>
  <c r="K116" i="24" l="1"/>
  <c r="K115" i="24"/>
  <c r="K117" i="24"/>
  <c r="K116" i="29"/>
  <c r="K115" i="29"/>
  <c r="K117" i="29"/>
  <c r="K77" i="17"/>
  <c r="K123" i="17"/>
  <c r="K83" i="17"/>
  <c r="K35" i="17"/>
  <c r="K36" i="17"/>
  <c r="K73" i="17"/>
  <c r="K72" i="17"/>
  <c r="K88" i="17"/>
  <c r="K85" i="17"/>
  <c r="K76" i="17"/>
  <c r="K75" i="17"/>
  <c r="K86" i="17"/>
  <c r="K87" i="17"/>
  <c r="K84" i="17"/>
  <c r="K74" i="17"/>
  <c r="K118" i="24" l="1"/>
  <c r="K129" i="24" s="1"/>
  <c r="K130" i="24" s="1"/>
  <c r="K118" i="29"/>
  <c r="K129" i="29" s="1"/>
  <c r="K130" i="29" s="1"/>
  <c r="F14" i="1" s="1"/>
  <c r="K37" i="17"/>
  <c r="K78" i="17"/>
  <c r="K125" i="17" s="1"/>
  <c r="K89" i="17"/>
  <c r="K98" i="17" s="1"/>
  <c r="K100" i="17" s="1"/>
  <c r="K126" i="17" s="1"/>
  <c r="H14" i="1" l="1"/>
  <c r="I14" i="1" s="1"/>
  <c r="F13" i="1"/>
  <c r="K41" i="17"/>
  <c r="K45" i="17"/>
  <c r="K64" i="17"/>
  <c r="K42" i="17"/>
  <c r="K47" i="17"/>
  <c r="K48" i="17"/>
  <c r="K46" i="17"/>
  <c r="K43" i="17"/>
  <c r="K44" i="17"/>
  <c r="N113" i="29" l="1"/>
  <c r="H13" i="1"/>
  <c r="I13" i="1" s="1"/>
  <c r="K49" i="17"/>
  <c r="M111" i="17" s="1"/>
  <c r="N112" i="24" l="1"/>
  <c r="K65" i="17"/>
  <c r="K67" i="17" l="1"/>
  <c r="K124" i="17" l="1"/>
  <c r="K128" i="17" s="1"/>
  <c r="K112" i="17" l="1"/>
  <c r="K113" i="17" s="1"/>
  <c r="K117" i="17" l="1"/>
  <c r="K116" i="17"/>
  <c r="K115" i="17"/>
  <c r="K118" i="17" l="1"/>
  <c r="K129" i="17" s="1"/>
  <c r="K130" i="17" s="1"/>
  <c r="F12" i="1" s="1"/>
  <c r="H12" i="1" s="1"/>
  <c r="I12" i="1" s="1"/>
  <c r="M112" i="17" l="1"/>
  <c r="I16" i="1"/>
  <c r="H16" i="1"/>
</calcChain>
</file>

<file path=xl/sharedStrings.xml><?xml version="1.0" encoding="utf-8"?>
<sst xmlns="http://schemas.openxmlformats.org/spreadsheetml/2006/main" count="1312" uniqueCount="316">
  <si>
    <t>A</t>
  </si>
  <si>
    <t>Prezados Senhores,</t>
  </si>
  <si>
    <t>PROPOSTA DE PREÇOS</t>
  </si>
  <si>
    <t xml:space="preserve">Dados da Empresa </t>
  </si>
  <si>
    <t>Razão Social: DIAGONAL GESTAO DE RECURSOS HUMANOS LTDA</t>
  </si>
  <si>
    <t>CNPJ: 07.187.088/0001-41</t>
  </si>
  <si>
    <t>Endereço: Rua Chico Lemos, 665 - Cidade dos Funcionários - 60.822-785 - Fortaleza/CE</t>
  </si>
  <si>
    <t>Email: comercial@grupodiagonal.com.br</t>
  </si>
  <si>
    <t xml:space="preserve">Dados do Representante Legal, responsável pela assinatura do Contrato </t>
  </si>
  <si>
    <t>Nome: Paula Juliana Chagas Rocha Fernandes</t>
  </si>
  <si>
    <t>Função: Sócia</t>
  </si>
  <si>
    <t>CPF: 969.030.903-04</t>
  </si>
  <si>
    <t>Telefone: (85) 3085-0912</t>
  </si>
  <si>
    <t>Email: diretoria@grupodiagonal.com.br</t>
  </si>
  <si>
    <t xml:space="preserve">O licitante DECLARA que: </t>
  </si>
  <si>
    <t>PLANILHA DE CUSTO E FORMAÇÃO DE PREÇOS</t>
  </si>
  <si>
    <t>INSTRUÇÃO NORMATIVA SEGES/MP Nº 5, DE 25 DE MAIO DE 2017</t>
  </si>
  <si>
    <t>DISCRIMINAÇÃO DOS SERVIÇOS (dados referentes à contratação)</t>
  </si>
  <si>
    <t>Data da apresentação da proposta</t>
  </si>
  <si>
    <t>B</t>
  </si>
  <si>
    <t>Município/UF de prestação do serviço</t>
  </si>
  <si>
    <t>C</t>
  </si>
  <si>
    <t>Ano do Acordo, Convênção ou Dissídio Coletivo</t>
  </si>
  <si>
    <t>D</t>
  </si>
  <si>
    <t>Número de meses de execução contratual</t>
  </si>
  <si>
    <t>IDENTIFICAÇÃO DO SERVIÇO</t>
  </si>
  <si>
    <t>Tipo de serviço</t>
  </si>
  <si>
    <t>Unidade de Medida</t>
  </si>
  <si>
    <t>Quantidade total a contratar</t>
  </si>
  <si>
    <t>MÃO-DE-OBRA VINCULADA À EXECUÇÃO CONTRATUAL</t>
  </si>
  <si>
    <t>Tipo de serviço (mesmo serviço com característica distintas)</t>
  </si>
  <si>
    <t>Classificação Brasileira de Ocupação (CBO)</t>
  </si>
  <si>
    <t>Salário Normativo da Categoria Profissional</t>
  </si>
  <si>
    <t>Categoria profissional (vinculada à execução contratual)</t>
  </si>
  <si>
    <t>Data base da categoria (dia/mês/ano)</t>
  </si>
  <si>
    <t>MÓDULO 1: Composição da Remuneração</t>
  </si>
  <si>
    <t>Composição da Remuneração</t>
  </si>
  <si>
    <t>Valor (R$)</t>
  </si>
  <si>
    <t>Salário Base</t>
  </si>
  <si>
    <t>Adicional de Periculosidade</t>
  </si>
  <si>
    <t>Adicional de Insalubridade</t>
  </si>
  <si>
    <t>Adicional Noturno</t>
  </si>
  <si>
    <t>E</t>
  </si>
  <si>
    <t>Adicional de Hora Noturna Reduzida</t>
  </si>
  <si>
    <t>F</t>
  </si>
  <si>
    <t>Gratificação</t>
  </si>
  <si>
    <t>TOTAL DA REMUNERAÇÃO</t>
  </si>
  <si>
    <t>MÓDULO 2: Encargos e Benefícios Anuais, Mensais e Diários</t>
  </si>
  <si>
    <t>Submódulo 2.1 - 13º (décimo terceiro) Salário, Férias e Adicional de Férias</t>
  </si>
  <si>
    <t>2.1</t>
  </si>
  <si>
    <t>13º Salário, Férias e Adicional de Férias</t>
  </si>
  <si>
    <t>%</t>
  </si>
  <si>
    <t>13º Salário</t>
  </si>
  <si>
    <t>Férias e Adicional de Férias</t>
  </si>
  <si>
    <t>TOTAL</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</si>
  <si>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</si>
  <si>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</si>
  <si>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</si>
  <si>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</si>
  <si>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</si>
  <si>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</si>
  <si>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</si>
  <si>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</si>
  <si>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</si>
  <si>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</si>
  <si>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</si>
  <si>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</si>
  <si>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</si>
  <si>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 dos Encargos Previdenciários e FGTS</t>
  </si>
  <si>
    <t>Submódulo 2.3 - Benefícios Mensais e Diários</t>
  </si>
  <si>
    <t>2.3</t>
  </si>
  <si>
    <t>Benefícios Mensais e Diários</t>
  </si>
  <si>
    <t>Qntd:</t>
  </si>
  <si>
    <t>Auxílio-Refeição/Alimentação</t>
  </si>
  <si>
    <t>Quadro-Resumo do Módulo 2 - Encargos e Benefícios anuais, mensais e diários</t>
  </si>
  <si>
    <t>Encargos e Benefícios Anuais, Mensais e Diários</t>
  </si>
  <si>
    <t>13º (décimo terceiro) Salário, Férias e Adicional de Férias</t>
  </si>
  <si>
    <t>Total</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</si>
  <si>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</si>
  <si>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</si>
  <si>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</si>
  <si>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</si>
  <si>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</si>
  <si>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</si>
  <si>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 o Aviso Prévio Trabalhado</t>
  </si>
  <si>
    <t>Multa do FGTS e contribuição social sobre o Aviso Prévio Trabalhado</t>
  </si>
  <si>
    <t>Módulo 4 - Custo de Reposição do Profissional Ausente</t>
  </si>
  <si>
    <t>Submódulo 4.1 - Substituto nas Ausências Legais</t>
  </si>
  <si>
    <t>4.1</t>
  </si>
  <si>
    <t>Substituto nas Ausências Legais</t>
  </si>
  <si>
    <t>Substituto na cobertura de Férias</t>
  </si>
  <si>
    <t>Substituto na cobertura de Afastamento por doença</t>
  </si>
  <si>
    <t>Substituto na cobertura de Ausências legais</t>
  </si>
  <si>
    <t>Substituto da cobertura de Licença Paternidade</t>
  </si>
  <si>
    <t>Substituto da cobertura de Falta por Acidente de Trabalho</t>
  </si>
  <si>
    <t>Substituto da cobertura de Licença Maternidade</t>
  </si>
  <si>
    <t>Submódulo 4.2 - Substituto na Intrajornada</t>
  </si>
  <si>
    <t>4.2</t>
  </si>
  <si>
    <t>Intrajornada</t>
  </si>
  <si>
    <t>Intervalo para repouso ou alimentação</t>
  </si>
  <si>
    <t>Horas:</t>
  </si>
  <si>
    <t>Quadro-Resumo do Módulo 4 - Custo de Reposição do Profissional Ausente</t>
  </si>
  <si>
    <t>Custo de Reposição do Profissional Ausente</t>
  </si>
  <si>
    <t>Substituto na Intrajornada</t>
  </si>
  <si>
    <t>Módulo 5 - Insumos de Mão de Obra</t>
  </si>
  <si>
    <t>Insumos Diversos</t>
  </si>
  <si>
    <t>Uniformes</t>
  </si>
  <si>
    <t>Material</t>
  </si>
  <si>
    <t>Equipamentos</t>
  </si>
  <si>
    <t>Módulo 6 - Custos Indiretos, Tributos e Lucro</t>
  </si>
  <si>
    <t>Custos Indiretos, Tributos e Lucro</t>
  </si>
  <si>
    <t>Custos Indiretos</t>
  </si>
  <si>
    <t>Lucro</t>
  </si>
  <si>
    <t>Tributos</t>
  </si>
  <si>
    <t>C.1</t>
  </si>
  <si>
    <t>Tributos Federal (PIS)</t>
  </si>
  <si>
    <t>C.2</t>
  </si>
  <si>
    <t>Tributo Federal(COFINS)</t>
  </si>
  <si>
    <t>C.3</t>
  </si>
  <si>
    <t>Tributos Municipais (especificar)</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</si>
  <si>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</si>
  <si>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</si>
  <si>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</si>
  <si>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</si>
  <si>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</si>
  <si>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Subtotal (A + B + C + D + E)</t>
  </si>
  <si>
    <t>VALOR TOTAL MENSAL POR EMPREGADO</t>
  </si>
  <si>
    <t xml:space="preserve">Paula Juliana Chagas Rocha Fernandes </t>
  </si>
  <si>
    <t>Representante legal</t>
  </si>
  <si>
    <t>ITEM</t>
  </si>
  <si>
    <t>UNID.</t>
  </si>
  <si>
    <t>VALOR UNITÁRIO</t>
  </si>
  <si>
    <t>Epi</t>
  </si>
  <si>
    <t>VALOR TOTAL MENSAL</t>
  </si>
  <si>
    <t>TOTAL MENSAL DOS MATERIAIS</t>
  </si>
  <si>
    <t xml:space="preserve">QUANTIDADE DE PROFISSIONAIS </t>
  </si>
  <si>
    <t xml:space="preserve">TOTAL MENSAL DOS MATERIAIS POR PROFISSIONAL </t>
  </si>
  <si>
    <t>MATERIAL</t>
  </si>
  <si>
    <t>QUANTIDADE</t>
  </si>
  <si>
    <t>Reposição a cada quantos meses?</t>
  </si>
  <si>
    <t>*Nos valores propostos estarão inclusos todos os custos operacionais, encargos previdenciários, trabalhistas, tributários, comerciais e quaisquer outros que incidam direta ou indiretamente na prestação dos serviços, apurados mediante o preenchimento do modelo de Planilha de Custos e Formação de Preços, conforme anexo deste Edital</t>
  </si>
  <si>
    <t>*Tem pleno conhecimento das condições e peculiaridades inerentes à natureza dos trabalhos, assumindo total responsabilidade por esse fato e informando que não o utilizará para quaisquer questionamentos futuros.</t>
  </si>
  <si>
    <t>PLANILHA DE UNIFORMES</t>
  </si>
  <si>
    <t>Outros (especificar)</t>
  </si>
  <si>
    <t>Cálculo = Percentual de 1/12 * 0,055 (Campo H66) x Total da Remuneração (Campo I29)</t>
  </si>
  <si>
    <t>Cálculo = Percentual de 8% x 0,46% do APT (Campo I71) x Total da Remuneração (Campo J30)</t>
  </si>
  <si>
    <r>
      <t xml:space="preserve">Cálculo = Anexo XII da IN 5/2017: Para os órgãos que trabalham com </t>
    </r>
    <r>
      <rPr>
        <u/>
        <sz val="10"/>
        <color rgb="FF000000"/>
        <rFont val="Arial"/>
        <family val="2"/>
      </rPr>
      <t>Conta Vinculada</t>
    </r>
    <r>
      <rPr>
        <sz val="10"/>
        <color rgb="FF000000"/>
        <rFont val="Arial"/>
        <family val="2"/>
      </rPr>
      <t xml:space="preserve">, a soma das Multas do FGTS (itens C + F) deve ser igual a </t>
    </r>
    <r>
      <rPr>
        <u/>
        <sz val="10"/>
        <color rgb="FF000000"/>
        <rFont val="Arial"/>
        <family val="2"/>
      </rPr>
      <t>4%</t>
    </r>
  </si>
  <si>
    <t>Cálculo = ((1/30)*7)/12 = Percentual de 1,94% (Campo I74) x Total da Remuneração (Campo J30)</t>
  </si>
  <si>
    <t>Cálculo = Percentual do Submódulo 2.2 (Campo I49) x Percentual do Aviso Prévio Trabalhado (I74) x Total da Remuneração (Campo J30)</t>
  </si>
  <si>
    <t>Cálculo = Anexo XII da IN 5/2017: Para os órgãos que trabalham com Conta Vinculada, a soma das Multas do FGTS (itens C + F) deve ser igual a 4%.</t>
  </si>
  <si>
    <t>Tendo em vista que o custo já encontra-se cotado na alínea "B" do Submódulo 2.1, este percentual refere-se apenas as férias do substituto</t>
  </si>
  <si>
    <t>Cálculo =  (5/30) x (1/12) x 100 onde  levando-se em conta dados estatísticos divulgados pelo IBGE, em média cada trabalhador tem 5 (cinco) faltas justificadas anuais, motivadas por algum tipo de doença;</t>
  </si>
  <si>
    <t>Cálculo =   ((1/30)/12) x 100 onde  De acordo com dados estatísticos do IBGE, cada empregado falta um dia por ano, a esse título.</t>
  </si>
  <si>
    <t>Cálculo =  (5/30) / 12) * 0,015) x 100 onde de acordo com o IBGE, nascem filhos de 1,5% dos trabalhadores no período de um ano.</t>
  </si>
  <si>
    <t>Cálculo =  (15/30) / 12) * 0,0078) x 100 onde de acordo com os números mais recentes apresentados pelo Ministério da Previdência de Assistência Social, baseados em informações prestadas pelos empregadores, por meio da GFIP, 0,78% (zero vírgula setenta e oito por cento) dos empregados se acidentam no ano.</t>
  </si>
  <si>
    <t>Cálculo =  (0,0144 x 0,1 x 0,4509 x 6/12)  onde 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4 meses</t>
  </si>
  <si>
    <t>Outros</t>
  </si>
  <si>
    <r>
      <t xml:space="preserve">Transporte </t>
    </r>
    <r>
      <rPr>
        <sz val="11"/>
        <color rgb="FFFF0000"/>
        <rFont val="Calibri"/>
        <family val="2"/>
      </rPr>
      <t>(Ida e Volta)</t>
    </r>
  </si>
  <si>
    <t>Tipo de serviço(A)</t>
  </si>
  <si>
    <t>Eletricista</t>
  </si>
  <si>
    <t>Unid.</t>
  </si>
  <si>
    <t>Técnico em Manutenção</t>
  </si>
  <si>
    <t>Jardineiro</t>
  </si>
  <si>
    <t>Pedreiro/Técnico de Manutenção Predial</t>
  </si>
  <si>
    <t>Pintor</t>
  </si>
  <si>
    <t>Marceneiro</t>
  </si>
  <si>
    <t xml:space="preserve">Equipamentos </t>
  </si>
  <si>
    <t>Furadeira, Impacto, 1.300 W, 5/8 Pol., 220 V, Alça Lateral Giratória De 360¨ Com Bloqueio, 1.200 A 3.500 Rpm, Chave De Mandril, Empunhadeira Auxiliar, Limitador</t>
  </si>
  <si>
    <t>Serra Tico-Tico Manual, Alça, 3.000 Rpm, 110/220 V, Oficina, Cortes Em Ângulo Até 45, 550 W, 70 Mm, 8 Mm</t>
  </si>
  <si>
    <t>Serra circular, diâmetro disco 7 1/4 pol., diâmetro furo disco 16 mm, capacidade corte a 45¨ 49 mm, capacidade corte a 90¨ 66 mm, potência 1.800 w, rotação 5.800 rpm, aplicação corte de madeira, voltagem 220 v</t>
  </si>
  <si>
    <t>Alicate amperímetro, material plástico, tipo digital, corrente 0.1 a 1.000, voltagem 1 VA 750 AC/DC 1 a 1000, alimentação bateria, voltagem bateria 9, resistência 2, aplicação eletricidade</t>
  </si>
  <si>
    <t>Escada Extensível, 12 degraus.</t>
  </si>
  <si>
    <t>Furadeira, tipo Profissional, potência 650 w, tamanho Mandril 13 pol., tensão Alimentação 110/220 v, Acessórios fio Alimentação, chave Mandril, punho Ergonômico</t>
  </si>
  <si>
    <t>Serra Mármore (maquita), 1.400 W, 180 Mm, 5.000 Rpm, 110/220 V, Profissional, Profundidade Corte 60mm, Circular</t>
  </si>
  <si>
    <t>Esmerilhadeira, angular, 220 V, 840 W, 11.000 Rpm, 4 1/2 Pol., industrial</t>
  </si>
  <si>
    <t>Cortador de piso, aço, profissional, com capacidade de corte de 75cm.</t>
  </si>
  <si>
    <t>Máquina solda portátil, Tensão 220 v, frequência Nominal 60 HZ, fator Potência 0,93, aplicação Solda peq. /Méd. Porte em Alumínio, ferro e inox, Características adicionais Display LCD, garra obra, Porta eletrodo e alcatra, Faixa corrente 5 a 200 a Tipo inversora.</t>
  </si>
  <si>
    <t>Compressor de Ar 2,5HP, 50L, 8,5 pés, 220v, com kit para pintura</t>
  </si>
  <si>
    <t>Avental de soldador, material: raspa de couro, comprimento:1,20 m, largura:0,70 m, características adicionais: inteiriço, sem emendas, com fivelas e tiras ajuste</t>
  </si>
  <si>
    <t>Óculos de proteção individual, material armação: policarbonato, material lente: policarbonato, tipo lente: ante embaçante, infra dura, extra anti-risco, modelo lentes: com proteção lateral</t>
  </si>
  <si>
    <t>Luva borracha, material: látex natural, tamanho: grande, uso: multiuso</t>
  </si>
  <si>
    <t>Boné, material corpo: brim, material aba: polietileno, material regulador abertura: velcro, modelo: touca árabe, cor: caqui, características adicionais: modelo com proteção para pescoço e ombro, tamanho: sob medida</t>
  </si>
  <si>
    <t>Protetor solar, tipo proteção: UVA/UVB, fator proteção: fator 30, forma farmacêutica: loção cremosa</t>
  </si>
  <si>
    <t>Perneira de segurança utilizada em atividade da construção civil, para proteção contra riscos de lesões e picadas de animais peçonhentos na parte inferior da perna. Confeccionadas em duas camadas de laminado sintético, em couro, cor padrão marrom ou preta, com três talas de PVC na parte frontal, e fechamento e m velcro.</t>
  </si>
  <si>
    <t>Máscara descartável uso geral, material: fibra de poliéster, tipo fixação: tira elástica, características adicionais: grampo ajuste nasal em alumínio</t>
  </si>
  <si>
    <t>Luva segurança, material: raspa de couro, tamanho: g, aplicação: manuseio de agentes abrasivos e escoriantes, características adicionais: reforço externo na palma e polegar punho 15 cm, tipo: anatômica</t>
  </si>
  <si>
    <t>Protetor auricular, material silicone, com cordão, tamanho único, tipo plugue.</t>
  </si>
  <si>
    <t>Equipamentos de Proteção Individual – EPIs.</t>
  </si>
  <si>
    <t>Capacete segurança, material: polietileno alta densidade, cor: branca, aplicação: eletricista, características adicionais: aba total / sem jugular</t>
  </si>
  <si>
    <t>Luva borracha, material: látex natural, tamanho:9,5, cor: preta, características adicionais: isolação 500v, classe 00, tipo II, uso: eletricista, tamanho cano: longo, formato: anatômico</t>
  </si>
  <si>
    <t>Cinto segurança, material: poliéster, uso: paraquedista, comprimento:1,90 m, largura:45 cm, características adicionais: acessórios com regulagem, componentes:03 meia-argolas/05 fivelas duplas/02 laços frontais.</t>
  </si>
  <si>
    <t>Talabarte em y com absorvedor de energia, confeccionado com cadarço de poliéster tubular de 45mm com elástico, trava dupla e automática; conectores em aço forjado: 01 classes t - abertura 20mm aço / 02 classes a - abertura 55mm aço; comprimento: 1,30m; sistemas pessoais para detenção de queda devem estar instalados de maneira a limitar a distância da queda livre de 5,5 pés/1,50m (ABNT NBR 14629/2010)</t>
  </si>
  <si>
    <t>Trava quedas confeccionado em aço inoxidável para ser utilizado em corda de poliamida trançada com diâmetro de 12 mm, e possuir marcação indelével da bitola a que se destina sua utilização deverá possuir dupla trava de segurança, com sistema de freio acionado manualmente que permita o posicionamento do dispositivo acima da linha de trabalho do usuário.</t>
  </si>
  <si>
    <t>Capuz de segurança, tipo balaclava; confeccionado em malha de meta-aramida de 300 GR/m²; possui abas, abertura parcial, que pode ser utilizada como total; tamanho único; características e aplicabilidades: para proteção da cabeça e pescoço contra riscos de chama e fogo;</t>
  </si>
  <si>
    <t>Caixa 50</t>
  </si>
  <si>
    <t>Par.</t>
  </si>
  <si>
    <t>Técnico de Manutenção Predial / Pedreiro</t>
  </si>
  <si>
    <t>Protetor auricular, material silicone, com cordão, tamanho único, tipo plugue</t>
  </si>
  <si>
    <t>Escudo para soldador, material: fibra, uso: serviço de solda, aplicação: proteção olhos, face contra radiações, características adicionais: com visor</t>
  </si>
  <si>
    <t>Motosserra a gasolina, 65 CC, 4,4 CV, 20 polegadascaçamba 55L, comprimento eixo 1 POL, espessura chapa reforço eixo 2 mm, diâmetro tubo chassi 1 1/4 POL, espessura chapa pé 2mm, espessura travessa 2mm, material reforço eixo chapa aço</t>
  </si>
  <si>
    <t>Extensão Elétrica, 50 metros</t>
  </si>
  <si>
    <t>Roçadeira manual, tipo motor: gasolina, potência motor: 2,2 KW, tipo cortador: fio náilon e/ou lâmina aço, rotação: 12.300 rpm, peso aproximado: 8,5 kg, características adicionais: lateral, aplicação: corte grama, capim, pasto, arbusto, capoeiras e PE, tipo: costal.</t>
  </si>
  <si>
    <t>Multímetro digital, 1000v DC, 750v AC, 10A, 200 OHM, display LCD, 3.1/2 0 a 50 C, BATERIAL 9V.</t>
  </si>
  <si>
    <t>DEPRECIAÇÃO 10%:</t>
  </si>
  <si>
    <t>TOTAL MENSAL DOS MATERIAIS:</t>
  </si>
  <si>
    <t>TOTAL MENSAL DOS MATERIAIS POR PROFISSIONAL :</t>
  </si>
  <si>
    <t xml:space="preserve">Unid. </t>
  </si>
  <si>
    <t xml:space="preserve">Qtde. </t>
  </si>
  <si>
    <t>Mês</t>
  </si>
  <si>
    <t xml:space="preserve">Valor proposto por posto                </t>
  </si>
  <si>
    <t>Qtde de postos</t>
  </si>
  <si>
    <t>Valores Totais:</t>
  </si>
  <si>
    <t xml:space="preserve">Valor Mensal         </t>
  </si>
  <si>
    <t xml:space="preserve">Valor Anual          </t>
  </si>
  <si>
    <t>Brasília DF</t>
  </si>
  <si>
    <t>DF000001/2020</t>
  </si>
  <si>
    <t>JARDINEIRO</t>
  </si>
  <si>
    <t>POSTO (44 horas/semanais)</t>
  </si>
  <si>
    <t>6220-10</t>
  </si>
  <si>
    <t>1º de janeiro</t>
  </si>
  <si>
    <t>Bene fício social Familiar</t>
  </si>
  <si>
    <t>Auxiliar de Jardinagem</t>
  </si>
  <si>
    <t>POSTO (44h semanais)</t>
  </si>
  <si>
    <t>9922-25</t>
  </si>
  <si>
    <t>Encarregado Adm de Jardinagem</t>
  </si>
  <si>
    <t>4101-05</t>
  </si>
  <si>
    <t>PISCINEIRO</t>
  </si>
  <si>
    <t>5143-30</t>
  </si>
  <si>
    <t>EPI</t>
  </si>
  <si>
    <t>Máscara respiratória facial com filtro</t>
  </si>
  <si>
    <t>Luvas de PVC</t>
  </si>
  <si>
    <t>Capas para chuva com capuz: confeccionada em PVC, com abertura frontal por meio de botões de pressão, costura por meio de solda eletrônica, forrada com trama de poliéster</t>
  </si>
  <si>
    <t>Viseira protetora facial para operador de máquinas</t>
  </si>
  <si>
    <t>Boné/chapéu árabe</t>
  </si>
  <si>
    <t>Avental resistente em raspa de couro, preferencialmente com bolsos</t>
  </si>
  <si>
    <t>Perneira para o operador de roçadeira</t>
  </si>
  <si>
    <t>Protetor solar de boa qualidade</t>
  </si>
  <si>
    <t>Máscara de Proteção com filtro/PFF1 -proteção contra poeiras e névoas - partículas não tóxicas (penetração máxima através do filtro de 20%)</t>
  </si>
  <si>
    <t>Luvas de raspa: luva de segurança confeccionada em raspa de tira de reforço externo em raspa entre os dedos polegar e indicador reforço interno em raspa na palma e face palmar
dos dedos</t>
  </si>
  <si>
    <t>Óculos de proteção: lentes em policarbonato com tratamento anti-riscos. Abas laterias de proteção. Armação e hastes reguláveis. Acompanha cordão de segurança</t>
  </si>
  <si>
    <t>Protetor auricular: tipo Plug, confeccionado em silicone, formato cônico com três flanges. - 17.6 (dB)</t>
  </si>
  <si>
    <t>Piscineiro</t>
  </si>
  <si>
    <t>Proteção ocular de ampla visão para manuseio de produtos químicos</t>
  </si>
  <si>
    <t>Macacão pantaneiro</t>
  </si>
  <si>
    <t>Bota impermeável de borracha</t>
  </si>
  <si>
    <t>máquinas, equipamentos e materiais</t>
  </si>
  <si>
    <t>Adaptador bico de torneira para mangueira de jardim 25mm</t>
  </si>
  <si>
    <t>Mangueira para jardim 3/4 de 25 mm com 50 metros de extensão</t>
  </si>
  <si>
    <t>Aparador elétrico para cerca viva com interruptor de segurança</t>
  </si>
  <si>
    <t>Esguicho para mangueira com adaptador</t>
  </si>
  <si>
    <t>Bomba de formicida (polvilhadeira) com capacidade de atender a área descrita neste Termo de Referência</t>
  </si>
  <si>
    <t>Carrinho de Mão com Pneu e Câmara, caçamba com Capacidade para 60 litros Chapa da Caçamba de no mínimo: 0,60 mm</t>
  </si>
  <si>
    <t>Facão c/ lâmina em aço alto carbono c/ 1,2 mm, dureza 48/50 hcc</t>
  </si>
  <si>
    <t>Pá quadrada c/ cabo em Y 2,5/30</t>
  </si>
  <si>
    <t>Sacho coração com cabo de 43 cm</t>
  </si>
  <si>
    <t>Tesoura grande com cabo longo para cerca viva</t>
  </si>
  <si>
    <t>Tesoura pequena de poda 8” a 9”</t>
  </si>
  <si>
    <t>Lima de metal para amolar as ferramentas</t>
  </si>
  <si>
    <t>Rastelo (vassoura) para grama com cabo e com regulagem</t>
  </si>
  <si>
    <t>Máquina de cortar grama a gasolina, motor 4 tempos potência 4,5 hp</t>
  </si>
  <si>
    <t>Roçadeira à gasolina lateral, de no mínimo 25 cilindradas</t>
  </si>
  <si>
    <t>Enxada Sul de 7 a 8” olho redondo 38mm</t>
  </si>
  <si>
    <t>Cavadeira articulada com cabo de madeira 120cm</t>
  </si>
  <si>
    <t>Picareta alvião com cabo de 90cm</t>
  </si>
  <si>
    <t>Carrinho em aço de quatro rodas tipo plataforma de 95cm x 100cm</t>
  </si>
  <si>
    <t>Rastelo forcado curvo com 4 (quatro) dentes - ancinho com cabo</t>
  </si>
  <si>
    <t>Serrote de poda curvo 12”</t>
  </si>
  <si>
    <t>Regador de plástico 10 litros</t>
  </si>
  <si>
    <t>Podador de galhos altos com Serrote e Cabo Metálico Extensível de 300cm</t>
  </si>
  <si>
    <t>Vasos ornamentais de porte médio (60x38, 65x40, 75x40 - em média)</t>
  </si>
  <si>
    <t>Motobomba Jet Pump com potência mínima de 2.2 kw</t>
  </si>
  <si>
    <t>Peneira para limpeza de superfície do espelho d'água</t>
  </si>
  <si>
    <t>Rodo aspirador 08 rodas peso mínimo 1,7 kg</t>
  </si>
  <si>
    <t>Extensão elétrica de no mínimo 100m</t>
  </si>
  <si>
    <t>Mangueira Flutuante, 1/1.2 polegadas com 30 metros de comprimento</t>
  </si>
  <si>
    <t>Kit medidor de alcalinidade</t>
  </si>
  <si>
    <t>Kit medidor de pH da água</t>
  </si>
  <si>
    <t>Kit</t>
  </si>
  <si>
    <t>kit</t>
  </si>
  <si>
    <t>Pulverizador de 10 a 12 litros, c/ mangueira de 110 a 160 cm / com vedações resistentes a produtos químicos e com alça ajustável</t>
  </si>
  <si>
    <t>Kit rapel c/dupla trava de segurança, trava quedas independente, sistema de freio, sistema de aço passante, cabo galvanizado de 6,0 mm a 6,4 mm, assento metálico, capacidade de carga igual ou superior a: 116 kg para altura de 17m, dentro da norma técnica vigente</t>
  </si>
  <si>
    <t>Quantidade de Funcionários</t>
  </si>
  <si>
    <t>Jardineiro e Auxiliar</t>
  </si>
  <si>
    <t>Ao</t>
  </si>
  <si>
    <t>PROCESSO Nº 08084.002576/2020-92</t>
  </si>
  <si>
    <t>Ref.: PREGÃO Nº 24/2020.</t>
  </si>
  <si>
    <t>Apresentamos proposta para  prestação dos serviços de jardinagem e de serviços de limpeza, tratamento e manutenção do espelho d'água (do Palácio da Justiça - Edifício Sede), com disponibilização de mão de obra em regime de dedicação exclusiva, nas dependências e instalações do Ministério da Justiça e Segurança Pública - MJSP, do Arquivo Central e do Arquivo Nacional, a ser executado na cidade de Brasília/DF, conforme condições, quantidades e exigências estabelecidas neste instrumento:</t>
  </si>
  <si>
    <t>Ministério da Justiça e da Segurança Pública</t>
  </si>
  <si>
    <t>*Proposta válida por 90 dias.</t>
  </si>
  <si>
    <t>Enxadão, estreito 2,0 Ib com cabo olhal redondo: 38 mm</t>
  </si>
  <si>
    <t>Plantas compatíveis e proporcionais ao tamanho vaso, tais como Areca Bambu, Palmeira Rafis e similares</t>
  </si>
  <si>
    <t>Auxiliar de jardinagem e jardineiro</t>
  </si>
  <si>
    <t>PREÇO TOTAL MENSAL</t>
  </si>
  <si>
    <t xml:space="preserve">Custo Mensal por Profissional </t>
  </si>
  <si>
    <t>Encarregado de jardinagem</t>
  </si>
  <si>
    <r>
      <t xml:space="preserve">Plano de Ambulatorial </t>
    </r>
    <r>
      <rPr>
        <sz val="11"/>
        <color rgb="FFFF0000"/>
        <rFont val="Calibri"/>
        <family val="2"/>
      </rPr>
      <t>(Zerado de acordo com PARECER n. 00710/2019/CONJUR-MJSP/CGU/AGU)</t>
    </r>
  </si>
  <si>
    <r>
      <t>Assistencia Funeral</t>
    </r>
    <r>
      <rPr>
        <sz val="11"/>
        <color rgb="FFFF0000"/>
        <rFont val="Calibri"/>
        <family val="2"/>
      </rPr>
      <t xml:space="preserve">   (Zerado de acordo com PARECER n. 00710/2019/CONJUR-MJSP/CGU/AGU)</t>
    </r>
  </si>
  <si>
    <r>
      <t xml:space="preserve">Assistencia Odontológica </t>
    </r>
    <r>
      <rPr>
        <sz val="11"/>
        <color rgb="FFFF0000"/>
        <rFont val="Calibri"/>
        <family val="2"/>
      </rPr>
      <t>(Zerado de acordo com PARECER n. 00710/2019/CONJUR-MJSP/CGU/AGU)</t>
    </r>
  </si>
  <si>
    <t>(Quatrocentos e sessenta mil setecentos e sessenta e sete reais e doze centavos)</t>
  </si>
  <si>
    <t>Fortaleza (CE), 18  de Novembro de 2020.</t>
  </si>
  <si>
    <t xml:space="preserve">QUANTIDADE ANUAL DE PEÇAS </t>
  </si>
  <si>
    <t>PREÇO UNITÁRIO DA PEÇA</t>
  </si>
  <si>
    <t>QUANTIDADE DE MESES DO CONTRATO</t>
  </si>
  <si>
    <t>Calças tactel, 100% poliéster, com cós elástico, bolsos tipo faca e ajuste interno por cordão;</t>
  </si>
  <si>
    <t>Camisas em malha ou tecido de manga curta;</t>
  </si>
  <si>
    <t>Camisas em malha ou tecido de manga comprida;</t>
  </si>
  <si>
    <t>Pares de calçado tipo botina em couro;</t>
  </si>
  <si>
    <t>Pares de meias.</t>
  </si>
  <si>
    <t>Calças sociais pretas;</t>
  </si>
  <si>
    <t>Pares de sapato social preto;</t>
  </si>
  <si>
    <t>Calças de brim com bolso;</t>
  </si>
  <si>
    <t>Pares de calçado tipo coturno em couro;</t>
  </si>
  <si>
    <t>Pares de meias;</t>
  </si>
  <si>
    <t>Bonés;</t>
  </si>
  <si>
    <t>Capa de chuva.</t>
  </si>
  <si>
    <t>DESCRIÇÃO DAS PEÇAS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</si>
</sst>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quot;\ * #,##0.00_-;\-&quot;R$&quot;\ * #,##0.00_-;_-&quot;R$&quot;\ * &quot;-&quot;??_-;_-@"/>
    <numFmt numFmtId="165" formatCode="_-[$R$-416]\ * #,##0.00_-;\-[$R$-416]\ * #,##0.00_-;_-[$R$-416]\ * &quot;-&quot;??_-;_-@"/>
    <numFmt numFmtId="166" formatCode="_-[$R$-416]\ * #,##0.00_-;\-[$R$-416]\ * #,##0.00_-;_-[$R$-416]\ * &quot;-&quot;??_-;_-@_-"/>
    <numFmt numFmtId="167" formatCode="_(&quot;R$ &quot;* #,##0.00_);_(&quot;R$ &quot;* \(#,##0.00\);_(&quot;R$ &quot;* &quot;-&quot;??_);_(@_)"/>
    <numFmt numFmtId="168" formatCode="_-* #,##0.00\ _€_-;\-* #,##0.00\ _€_-;_-* &quot;-&quot;??\ _€_-;_-@_-"/>
    <numFmt numFmtId="169" formatCode="#,##0.0"/>
    <numFmt numFmtId="170" formatCode="0.000%"/>
    <numFmt numFmtId="171" formatCode="0.0000%"/>
  </numFmts>
  <fonts count="38">
    <font>
      <sz val="11"/>
      <color theme="1"/>
      <name val="Arial"/>
    </font>
    <font>
      <sz val="11"/>
      <color theme="1"/>
      <name val="Calibri"/>
      <family val="2"/>
      <scheme val="minor"/>
    </font>
    <font>
      <sz val="11"/>
      <color theme="1"/>
      <name val="Calibri"/>
      <family val="2"/>
      <scheme val="minor"/>
    </font>
    <font>
      <sz val="11"/>
      <color theme="1"/>
      <name val="Calibri"/>
      <family val="2"/>
    </font>
    <font>
      <sz val="11"/>
      <name val="Arial"/>
      <family val="2"/>
    </font>
    <font>
      <b/>
      <sz val="11"/>
      <color theme="1"/>
      <name val="Calibri"/>
      <family val="2"/>
    </font>
    <font>
      <b/>
      <sz val="11"/>
      <color theme="0"/>
      <name val="Calibri"/>
      <family val="2"/>
    </font>
    <font>
      <sz val="11"/>
      <color theme="1"/>
      <name val="Calibri"/>
      <family val="2"/>
    </font>
    <font>
      <i/>
      <sz val="11"/>
      <color theme="1"/>
      <name val="Calibri"/>
      <family val="2"/>
    </font>
    <font>
      <b/>
      <i/>
      <sz val="11"/>
      <color theme="1"/>
      <name val="Calibri"/>
      <family val="2"/>
    </font>
    <font>
      <sz val="11"/>
      <color theme="1"/>
      <name val="Arial"/>
      <family val="2"/>
    </font>
    <font>
      <sz val="11"/>
      <color rgb="FF000000"/>
      <name val="Arial"/>
      <family val="2"/>
    </font>
    <font>
      <sz val="11"/>
      <color theme="0"/>
      <name val="Calibri"/>
      <family val="2"/>
    </font>
    <font>
      <sz val="11"/>
      <name val="Calibri"/>
      <family val="2"/>
      <scheme val="major"/>
    </font>
    <font>
      <b/>
      <sz val="11"/>
      <name val="Calibri"/>
      <family val="2"/>
      <scheme val="major"/>
    </font>
    <font>
      <sz val="11"/>
      <color theme="1"/>
      <name val="Calibri"/>
      <family val="2"/>
    </font>
    <font>
      <sz val="10"/>
      <name val="Arial"/>
      <family val="2"/>
    </font>
    <font>
      <sz val="11"/>
      <color rgb="FF000000"/>
      <name val="Calibri"/>
      <family val="2"/>
      <charset val="1"/>
    </font>
    <font>
      <b/>
      <sz val="11"/>
      <color theme="1"/>
      <name val="Calibri"/>
      <family val="2"/>
    </font>
    <font>
      <b/>
      <sz val="11"/>
      <name val="Arial"/>
      <family val="2"/>
    </font>
    <font>
      <b/>
      <sz val="11"/>
      <color theme="1"/>
      <name val="Calibri"/>
      <family val="2"/>
      <scheme val="major"/>
    </font>
    <font>
      <sz val="11"/>
      <color theme="1"/>
      <name val="Calibri"/>
      <family val="2"/>
      <scheme val="major"/>
    </font>
    <font>
      <i/>
      <sz val="11"/>
      <color theme="1"/>
      <name val="Calibri"/>
      <family val="2"/>
      <scheme val="major"/>
    </font>
    <font>
      <sz val="11"/>
      <name val="Arial"/>
      <family val="2"/>
    </font>
    <font>
      <sz val="10"/>
      <color rgb="FF000000"/>
      <name val="Arial1"/>
    </font>
    <font>
      <sz val="11"/>
      <color theme="0"/>
      <name val="Calibri"/>
      <family val="2"/>
    </font>
    <font>
      <sz val="8"/>
      <color theme="0"/>
      <name val="Calibri"/>
      <family val="2"/>
    </font>
    <font>
      <sz val="8"/>
      <name val="Arial"/>
      <family val="2"/>
    </font>
    <font>
      <sz val="8"/>
      <color theme="1"/>
      <name val="Calibri"/>
      <family val="2"/>
    </font>
    <font>
      <sz val="8"/>
      <color theme="1"/>
      <name val="Arial"/>
      <family val="2"/>
    </font>
    <font>
      <sz val="10"/>
      <color rgb="FF000000"/>
      <name val="Arial"/>
      <family val="2"/>
    </font>
    <font>
      <b/>
      <sz val="11"/>
      <name val="Calibri"/>
      <family val="2"/>
    </font>
    <font>
      <sz val="11"/>
      <name val="Calibri"/>
      <family val="2"/>
    </font>
    <font>
      <u/>
      <sz val="10"/>
      <color rgb="FF000000"/>
      <name val="Arial"/>
      <family val="2"/>
    </font>
    <font>
      <sz val="11"/>
      <color rgb="FFFF0000"/>
      <name val="Calibri"/>
      <family val="2"/>
    </font>
    <font>
      <sz val="11"/>
      <color theme="1"/>
      <name val="Arial"/>
      <family val="2"/>
    </font>
    <font>
      <b/>
      <sz val="11"/>
      <color rgb="FFFF0000"/>
      <name val="Arial"/>
      <family val="2"/>
    </font>
    <font>
      <b/>
      <sz val="11"/>
      <color rgb="FFFF0000"/>
      <name val="Calibri"/>
      <family val="2"/>
      <scheme val="major"/>
    </font>
  </fonts>
  <fills count="13">
    <fill>
      <patternFill patternType="none"/>
    </fill>
    <fill>
      <patternFill patternType="gray125"/>
    </fill>
    <fill>
      <patternFill patternType="solid">
        <fgColor rgb="FF2F5496"/>
        <bgColor rgb="FF2F5496"/>
      </patternFill>
    </fill>
    <fill>
      <patternFill patternType="solid">
        <fgColor theme="4" tint="-0.249977111117893"/>
        <bgColor indexed="64"/>
      </patternFill>
    </fill>
    <fill>
      <patternFill patternType="solid">
        <fgColor indexed="9"/>
        <bgColor indexed="24"/>
      </patternFill>
    </fill>
    <fill>
      <patternFill patternType="solid">
        <fgColor rgb="FFFFFF00"/>
        <bgColor indexed="64"/>
      </patternFill>
    </fill>
    <fill>
      <patternFill patternType="solid">
        <fgColor theme="4"/>
        <bgColor indexed="64"/>
      </patternFill>
    </fill>
    <fill>
      <patternFill patternType="solid">
        <fgColor rgb="FFFFFFFF"/>
        <bgColor rgb="FFFFFFCC"/>
      </patternFill>
    </fill>
    <fill>
      <patternFill patternType="solid">
        <fgColor theme="4" tint="0.79998168889431442"/>
        <bgColor indexed="64"/>
      </patternFill>
    </fill>
    <fill>
      <patternFill patternType="solid">
        <fgColor theme="8" tint="-0.499984740745262"/>
        <bgColor indexed="64"/>
      </patternFill>
    </fill>
    <fill>
      <patternFill patternType="solid">
        <fgColor rgb="FF002060"/>
        <bgColor indexed="64"/>
      </patternFill>
    </fill>
    <fill>
      <patternFill patternType="solid">
        <fgColor theme="8" tint="0.79998168889431442"/>
        <bgColor indexed="64"/>
      </patternFill>
    </fill>
    <fill>
      <patternFill patternType="solid">
        <fgColor theme="0"/>
        <bgColor indexed="64"/>
      </patternFill>
    </fill>
  </fills>
  <borders count="31">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style="thin">
        <color auto="1"/>
      </right>
      <top style="thin">
        <color rgb="FF000000"/>
      </top>
      <bottom style="thin">
        <color rgb="FF000000"/>
      </bottom>
      <diagonal/>
    </border>
    <border>
      <left style="thin">
        <color auto="1"/>
      </left>
      <right style="thin">
        <color auto="1"/>
      </right>
      <top/>
      <bottom style="thin">
        <color auto="1"/>
      </bottom>
      <diagonal/>
    </border>
  </borders>
  <cellStyleXfs count="13">
    <xf numFmtId="0" fontId="0" fillId="0" borderId="0"/>
    <xf numFmtId="0" fontId="2" fillId="0" borderId="3"/>
    <xf numFmtId="44" fontId="10" fillId="0" borderId="0" applyFont="0" applyFill="0" applyBorder="0" applyAlignment="0" applyProtection="0"/>
    <xf numFmtId="0" fontId="16" fillId="0" borderId="3"/>
    <xf numFmtId="167" fontId="16" fillId="0" borderId="3" applyFont="0" applyFill="0" applyBorder="0" applyAlignment="0" applyProtection="0"/>
    <xf numFmtId="0" fontId="17" fillId="0" borderId="3"/>
    <xf numFmtId="168" fontId="17" fillId="0" borderId="3" applyFont="0" applyFill="0" applyBorder="0" applyAlignment="0" applyProtection="0"/>
    <xf numFmtId="9" fontId="10" fillId="0" borderId="0" applyFont="0" applyFill="0" applyBorder="0" applyAlignment="0" applyProtection="0"/>
    <xf numFmtId="0" fontId="16" fillId="0" borderId="3"/>
    <xf numFmtId="0" fontId="1" fillId="0" borderId="3"/>
    <xf numFmtId="0" fontId="35" fillId="0" borderId="3"/>
    <xf numFmtId="44" fontId="10" fillId="0" borderId="3" applyFont="0" applyFill="0" applyBorder="0" applyAlignment="0" applyProtection="0"/>
    <xf numFmtId="43" fontId="35" fillId="0" borderId="3" applyFont="0" applyFill="0" applyBorder="0" applyAlignment="0" applyProtection="0"/>
  </cellStyleXfs>
  <cellXfs count="318">
    <xf numFmtId="0" fontId="0" fillId="0" borderId="0" xfId="0" applyFont="1" applyAlignment="1"/>
    <xf numFmtId="0" fontId="5" fillId="0" borderId="0" xfId="0" applyFont="1"/>
    <xf numFmtId="0" fontId="3" fillId="0" borderId="0" xfId="0" applyFont="1"/>
    <xf numFmtId="0" fontId="3" fillId="0" borderId="4" xfId="0" applyFont="1" applyBorder="1" applyAlignment="1">
      <alignment horizontal="center" vertical="center"/>
    </xf>
    <xf numFmtId="0" fontId="7" fillId="0" borderId="0" xfId="0" applyFont="1"/>
    <xf numFmtId="0" fontId="3" fillId="0" borderId="4" xfId="0" applyFont="1" applyBorder="1" applyAlignment="1">
      <alignment horizontal="center"/>
    </xf>
    <xf numFmtId="0" fontId="9" fillId="0" borderId="4" xfId="0" applyFont="1" applyBorder="1" applyAlignment="1">
      <alignment horizontal="center"/>
    </xf>
    <xf numFmtId="1" fontId="3" fillId="0" borderId="4" xfId="0" applyNumberFormat="1" applyFont="1" applyBorder="1" applyAlignment="1">
      <alignment horizontal="center"/>
    </xf>
    <xf numFmtId="9" fontId="3" fillId="0" borderId="4" xfId="0" applyNumberFormat="1" applyFont="1" applyBorder="1" applyAlignment="1">
      <alignment horizontal="center"/>
    </xf>
    <xf numFmtId="10" fontId="3" fillId="0" borderId="4" xfId="0" applyNumberFormat="1" applyFont="1" applyBorder="1" applyAlignment="1">
      <alignment horizontal="center"/>
    </xf>
    <xf numFmtId="10" fontId="5" fillId="0" borderId="4" xfId="0" applyNumberFormat="1" applyFont="1" applyBorder="1" applyAlignment="1">
      <alignment horizontal="center"/>
    </xf>
    <xf numFmtId="0" fontId="8" fillId="0" borderId="0" xfId="0" applyFont="1"/>
    <xf numFmtId="9" fontId="3" fillId="0" borderId="0" xfId="0" applyNumberFormat="1" applyFont="1"/>
    <xf numFmtId="10" fontId="10" fillId="0" borderId="4" xfId="0" applyNumberFormat="1" applyFont="1" applyBorder="1" applyAlignment="1">
      <alignment horizontal="center"/>
    </xf>
    <xf numFmtId="10" fontId="11" fillId="0" borderId="4" xfId="0" applyNumberFormat="1" applyFont="1" applyBorder="1" applyAlignment="1">
      <alignment horizontal="center"/>
    </xf>
    <xf numFmtId="10" fontId="12" fillId="0" borderId="0" xfId="0" applyNumberFormat="1" applyFont="1"/>
    <xf numFmtId="0" fontId="13" fillId="0" borderId="3" xfId="1" applyFont="1" applyAlignment="1">
      <alignment vertical="center"/>
    </xf>
    <xf numFmtId="0" fontId="13" fillId="0" borderId="3" xfId="1" applyFont="1" applyAlignment="1">
      <alignment vertical="center" wrapText="1"/>
    </xf>
    <xf numFmtId="0" fontId="13" fillId="0" borderId="3" xfId="1" applyFont="1" applyBorder="1" applyAlignment="1">
      <alignment vertical="center"/>
    </xf>
    <xf numFmtId="0" fontId="13" fillId="0" borderId="9" xfId="1" applyFont="1" applyFill="1" applyBorder="1" applyAlignment="1">
      <alignment horizontal="center" vertical="center"/>
    </xf>
    <xf numFmtId="0" fontId="13" fillId="0" borderId="3" xfId="1" applyFont="1" applyFill="1" applyAlignment="1">
      <alignment vertical="center"/>
    </xf>
    <xf numFmtId="0" fontId="0" fillId="0" borderId="0" xfId="0" applyFont="1" applyAlignment="1"/>
    <xf numFmtId="0" fontId="3" fillId="0" borderId="0" xfId="0" applyFont="1" applyAlignment="1">
      <alignment horizontal="center"/>
    </xf>
    <xf numFmtId="0" fontId="0" fillId="0" borderId="0" xfId="0" applyFont="1" applyAlignment="1">
      <alignment horizontal="left"/>
    </xf>
    <xf numFmtId="0" fontId="3" fillId="0" borderId="0" xfId="0" applyFont="1" applyAlignment="1">
      <alignment horizontal="left"/>
    </xf>
    <xf numFmtId="0" fontId="13" fillId="3" borderId="3" xfId="1" applyFont="1" applyFill="1" applyAlignment="1">
      <alignment vertical="center"/>
    </xf>
    <xf numFmtId="10" fontId="0" fillId="0" borderId="0" xfId="0" applyNumberFormat="1" applyFont="1" applyAlignment="1"/>
    <xf numFmtId="166" fontId="14" fillId="0" borderId="9" xfId="1" applyNumberFormat="1" applyFont="1" applyBorder="1" applyAlignment="1">
      <alignment horizontal="center" vertical="center"/>
    </xf>
    <xf numFmtId="0" fontId="14" fillId="0" borderId="9" xfId="1" applyFont="1" applyBorder="1" applyAlignment="1">
      <alignment horizontal="center" vertical="center" wrapText="1"/>
    </xf>
    <xf numFmtId="0" fontId="14" fillId="0" borderId="3" xfId="1" applyFont="1" applyAlignment="1">
      <alignment vertical="center" wrapText="1"/>
    </xf>
    <xf numFmtId="0" fontId="3" fillId="0" borderId="5" xfId="0" applyFont="1" applyBorder="1" applyAlignment="1"/>
    <xf numFmtId="0" fontId="4" fillId="0" borderId="7" xfId="0" applyFont="1" applyBorder="1" applyAlignment="1"/>
    <xf numFmtId="0" fontId="9" fillId="0" borderId="16" xfId="0" applyFont="1" applyBorder="1" applyAlignment="1">
      <alignment horizontal="center"/>
    </xf>
    <xf numFmtId="10" fontId="19" fillId="0" borderId="10" xfId="0" applyNumberFormat="1" applyFont="1" applyBorder="1" applyAlignment="1">
      <alignment horizontal="center" vertical="center"/>
    </xf>
    <xf numFmtId="0" fontId="21" fillId="0" borderId="0" xfId="0" applyFont="1" applyAlignment="1"/>
    <xf numFmtId="0" fontId="13" fillId="5" borderId="3" xfId="1" applyFont="1" applyFill="1" applyBorder="1" applyAlignment="1">
      <alignment vertical="center"/>
    </xf>
    <xf numFmtId="0" fontId="14" fillId="0" borderId="3" xfId="1" applyFont="1" applyFill="1" applyBorder="1" applyAlignment="1">
      <alignment horizontal="right" vertical="center"/>
    </xf>
    <xf numFmtId="166" fontId="14" fillId="0" borderId="3" xfId="1" applyNumberFormat="1" applyFont="1" applyFill="1" applyBorder="1" applyAlignment="1">
      <alignment horizontal="center" vertical="center"/>
    </xf>
    <xf numFmtId="166" fontId="0" fillId="0" borderId="0" xfId="0" applyNumberFormat="1" applyFont="1" applyAlignment="1"/>
    <xf numFmtId="0" fontId="13" fillId="0" borderId="10" xfId="1" applyFont="1" applyFill="1" applyBorder="1" applyAlignment="1">
      <alignment horizontal="center" vertical="center"/>
    </xf>
    <xf numFmtId="44" fontId="14" fillId="0" borderId="10" xfId="2" applyFont="1" applyFill="1" applyBorder="1" applyAlignment="1">
      <alignment vertical="center"/>
    </xf>
    <xf numFmtId="0" fontId="0" fillId="0" borderId="0" xfId="0" applyFont="1" applyAlignment="1"/>
    <xf numFmtId="0" fontId="0" fillId="0" borderId="0" xfId="0" applyFont="1" applyAlignment="1"/>
    <xf numFmtId="0" fontId="8" fillId="0" borderId="0" xfId="0" applyFont="1" applyAlignment="1">
      <alignment horizontal="left"/>
    </xf>
    <xf numFmtId="0" fontId="0" fillId="0" borderId="0" xfId="0" applyFont="1" applyAlignment="1"/>
    <xf numFmtId="10" fontId="15" fillId="0" borderId="10" xfId="0" applyNumberFormat="1" applyFont="1" applyBorder="1" applyAlignment="1">
      <alignment horizontal="center" vertical="center"/>
    </xf>
    <xf numFmtId="10" fontId="23" fillId="0" borderId="10" xfId="0" applyNumberFormat="1" applyFont="1" applyBorder="1" applyAlignment="1">
      <alignment horizontal="center" vertical="center"/>
    </xf>
    <xf numFmtId="10" fontId="0" fillId="0" borderId="10" xfId="7" applyNumberFormat="1" applyFont="1" applyBorder="1" applyAlignment="1">
      <alignment horizontal="center"/>
    </xf>
    <xf numFmtId="0" fontId="13" fillId="3" borderId="3" xfId="1" applyFont="1" applyFill="1" applyAlignment="1">
      <alignment horizontal="left" vertical="center" wrapText="1"/>
    </xf>
    <xf numFmtId="0" fontId="13" fillId="0" borderId="3" xfId="1" applyFont="1" applyAlignment="1">
      <alignment horizontal="left" vertical="center" wrapText="1"/>
    </xf>
    <xf numFmtId="0" fontId="14" fillId="0" borderId="10" xfId="1" applyFont="1" applyBorder="1" applyAlignment="1">
      <alignment horizontal="center" vertical="center" wrapText="1"/>
    </xf>
    <xf numFmtId="0" fontId="0" fillId="0" borderId="0" xfId="0" applyFont="1" applyFill="1" applyAlignment="1"/>
    <xf numFmtId="0" fontId="3" fillId="0" borderId="3" xfId="0" applyFont="1" applyFill="1" applyBorder="1" applyAlignment="1">
      <alignment horizontal="center"/>
    </xf>
    <xf numFmtId="0" fontId="3" fillId="0" borderId="0" xfId="0" applyFont="1" applyFill="1"/>
    <xf numFmtId="0" fontId="18" fillId="0" borderId="3" xfId="0" applyFont="1" applyFill="1" applyBorder="1" applyAlignment="1">
      <alignment horizontal="center"/>
    </xf>
    <xf numFmtId="0" fontId="13" fillId="3" borderId="3" xfId="1" applyFont="1" applyFill="1" applyAlignment="1">
      <alignment vertical="center" wrapText="1"/>
    </xf>
    <xf numFmtId="0" fontId="0" fillId="3" borderId="0" xfId="0" applyFont="1" applyFill="1" applyAlignment="1"/>
    <xf numFmtId="0" fontId="9" fillId="0" borderId="5" xfId="0" applyFont="1" applyBorder="1" applyAlignment="1">
      <alignment horizontal="center"/>
    </xf>
    <xf numFmtId="0" fontId="0" fillId="0" borderId="0" xfId="0" applyFont="1" applyAlignment="1"/>
    <xf numFmtId="0" fontId="3" fillId="0" borderId="5" xfId="0" applyFont="1" applyBorder="1" applyAlignment="1">
      <alignment horizontal="center"/>
    </xf>
    <xf numFmtId="165" fontId="3" fillId="0" borderId="5" xfId="0" applyNumberFormat="1" applyFont="1" applyBorder="1" applyAlignment="1">
      <alignment horizontal="center"/>
    </xf>
    <xf numFmtId="165" fontId="5" fillId="0" borderId="5" xfId="0" applyNumberFormat="1" applyFont="1" applyBorder="1" applyAlignment="1">
      <alignment horizontal="center"/>
    </xf>
    <xf numFmtId="0" fontId="24" fillId="0" borderId="4" xfId="0" applyFont="1" applyBorder="1" applyAlignment="1">
      <alignment horizontal="center" vertical="center" wrapText="1"/>
    </xf>
    <xf numFmtId="0" fontId="0" fillId="0" borderId="0" xfId="0" applyFont="1" applyAlignment="1"/>
    <xf numFmtId="0" fontId="3" fillId="0" borderId="5" xfId="0" applyFont="1" applyBorder="1" applyAlignment="1">
      <alignment horizontal="center"/>
    </xf>
    <xf numFmtId="165" fontId="3" fillId="0" borderId="5" xfId="0" applyNumberFormat="1" applyFont="1" applyBorder="1" applyAlignment="1">
      <alignment horizontal="center"/>
    </xf>
    <xf numFmtId="0" fontId="3" fillId="0" borderId="5" xfId="0" applyFont="1" applyBorder="1" applyAlignment="1">
      <alignment horizontal="center" vertical="center" wrapText="1"/>
    </xf>
    <xf numFmtId="0" fontId="0" fillId="0" borderId="0" xfId="0" applyFont="1" applyAlignment="1">
      <alignment horizontal="center" vertical="center" wrapText="1"/>
    </xf>
    <xf numFmtId="164" fontId="3" fillId="0" borderId="18" xfId="0" applyNumberFormat="1" applyFont="1" applyBorder="1" applyAlignment="1">
      <alignment horizontal="center"/>
    </xf>
    <xf numFmtId="0" fontId="9" fillId="0" borderId="18" xfId="0" applyFont="1" applyBorder="1" applyAlignment="1">
      <alignment horizontal="center"/>
    </xf>
    <xf numFmtId="165" fontId="5" fillId="0" borderId="8" xfId="0" applyNumberFormat="1" applyFont="1" applyBorder="1" applyAlignment="1">
      <alignment horizontal="center"/>
    </xf>
    <xf numFmtId="165" fontId="3" fillId="0" borderId="10" xfId="0" applyNumberFormat="1" applyFont="1" applyBorder="1" applyAlignment="1">
      <alignment horizontal="center"/>
    </xf>
    <xf numFmtId="0" fontId="15" fillId="0" borderId="0" xfId="0" applyFont="1" applyAlignment="1">
      <alignment horizontal="left" vertical="center" wrapText="1"/>
    </xf>
    <xf numFmtId="0" fontId="0" fillId="0" borderId="0" xfId="0" applyFont="1" applyAlignment="1"/>
    <xf numFmtId="0" fontId="4" fillId="0" borderId="3" xfId="0" applyFont="1" applyFill="1" applyBorder="1"/>
    <xf numFmtId="0" fontId="25" fillId="0" borderId="3" xfId="0" applyFont="1" applyFill="1" applyBorder="1" applyAlignment="1">
      <alignment horizontal="center"/>
    </xf>
    <xf numFmtId="10" fontId="26" fillId="0" borderId="19" xfId="0" applyNumberFormat="1" applyFont="1" applyBorder="1" applyAlignment="1">
      <alignment horizontal="center"/>
    </xf>
    <xf numFmtId="0" fontId="27" fillId="0" borderId="19" xfId="0" applyFont="1" applyBorder="1"/>
    <xf numFmtId="0" fontId="29" fillId="0" borderId="0" xfId="0" applyFont="1" applyAlignment="1"/>
    <xf numFmtId="165" fontId="28" fillId="0" borderId="19" xfId="0" applyNumberFormat="1" applyFont="1" applyBorder="1" applyAlignment="1">
      <alignment horizontal="center" vertical="center"/>
    </xf>
    <xf numFmtId="0" fontId="3" fillId="0" borderId="5" xfId="0" applyFont="1" applyBorder="1" applyAlignment="1">
      <alignment horizontal="center" vertical="center"/>
    </xf>
    <xf numFmtId="0" fontId="3" fillId="2" borderId="1" xfId="0" applyFont="1" applyFill="1" applyBorder="1" applyAlignment="1"/>
    <xf numFmtId="2" fontId="14" fillId="0" borderId="9" xfId="1" applyNumberFormat="1" applyFont="1" applyBorder="1" applyAlignment="1">
      <alignment horizontal="center" vertical="center"/>
    </xf>
    <xf numFmtId="166" fontId="14" fillId="0" borderId="9" xfId="1" applyNumberFormat="1" applyFont="1" applyFill="1" applyBorder="1" applyAlignment="1">
      <alignment horizontal="center" vertical="center"/>
    </xf>
    <xf numFmtId="0" fontId="0" fillId="0" borderId="3" xfId="0" applyFont="1" applyBorder="1" applyAlignment="1"/>
    <xf numFmtId="10" fontId="0" fillId="0" borderId="0" xfId="7" applyNumberFormat="1" applyFont="1" applyAlignment="1"/>
    <xf numFmtId="0" fontId="3" fillId="0" borderId="5" xfId="0" applyFont="1" applyBorder="1" applyAlignment="1">
      <alignment horizontal="center"/>
    </xf>
    <xf numFmtId="0" fontId="0" fillId="0" borderId="0" xfId="0" applyFont="1" applyAlignment="1"/>
    <xf numFmtId="0" fontId="4" fillId="0" borderId="6" xfId="0" applyFont="1" applyBorder="1"/>
    <xf numFmtId="165" fontId="3" fillId="0" borderId="5" xfId="0" applyNumberFormat="1" applyFont="1" applyBorder="1" applyAlignment="1">
      <alignment horizontal="center"/>
    </xf>
    <xf numFmtId="0" fontId="15" fillId="0" borderId="0" xfId="0" applyFont="1" applyAlignment="1">
      <alignment horizontal="left" vertical="top" wrapText="1"/>
    </xf>
    <xf numFmtId="0" fontId="18" fillId="0" borderId="5" xfId="0" applyFont="1" applyBorder="1" applyAlignment="1">
      <alignment horizontal="center" vertical="center" wrapText="1"/>
    </xf>
    <xf numFmtId="14" fontId="15" fillId="0" borderId="10" xfId="0" applyNumberFormat="1" applyFont="1" applyBorder="1" applyAlignment="1">
      <alignment horizontal="center"/>
    </xf>
    <xf numFmtId="0" fontId="4" fillId="0" borderId="14" xfId="0" applyFont="1" applyBorder="1" applyAlignment="1">
      <alignment horizontal="center" vertical="center" wrapText="1"/>
    </xf>
    <xf numFmtId="0" fontId="3" fillId="2" borderId="3" xfId="0" applyFont="1" applyFill="1" applyBorder="1" applyAlignment="1"/>
    <xf numFmtId="0" fontId="8" fillId="0" borderId="8" xfId="0" applyFont="1" applyBorder="1" applyAlignment="1"/>
    <xf numFmtId="0" fontId="18" fillId="0" borderId="5" xfId="0" applyFont="1" applyBorder="1" applyAlignment="1">
      <alignment horizontal="center"/>
    </xf>
    <xf numFmtId="0" fontId="32" fillId="0" borderId="10" xfId="0" applyFont="1" applyBorder="1" applyAlignment="1" applyProtection="1">
      <alignment horizontal="center" vertical="center"/>
      <protection hidden="1"/>
    </xf>
    <xf numFmtId="0" fontId="30" fillId="7" borderId="0" xfId="0" applyFont="1" applyFill="1" applyProtection="1">
      <protection locked="0"/>
    </xf>
    <xf numFmtId="0" fontId="0" fillId="0" borderId="0" xfId="0"/>
    <xf numFmtId="0" fontId="30" fillId="7" borderId="0" xfId="0" applyFont="1" applyFill="1" applyAlignment="1" applyProtection="1">
      <alignment horizontal="left"/>
      <protection locked="0"/>
    </xf>
    <xf numFmtId="0" fontId="15" fillId="0" borderId="5" xfId="0" applyFont="1" applyBorder="1" applyAlignment="1"/>
    <xf numFmtId="0" fontId="0" fillId="0" borderId="0" xfId="0" applyFont="1" applyAlignment="1"/>
    <xf numFmtId="0" fontId="3" fillId="0" borderId="5" xfId="0" applyFont="1" applyBorder="1" applyAlignment="1">
      <alignment horizontal="center"/>
    </xf>
    <xf numFmtId="0" fontId="3" fillId="0" borderId="10" xfId="0" applyFont="1" applyBorder="1" applyAlignment="1">
      <alignment horizontal="center"/>
    </xf>
    <xf numFmtId="0" fontId="4" fillId="0" borderId="6" xfId="0" applyFont="1" applyBorder="1"/>
    <xf numFmtId="0" fontId="8" fillId="0" borderId="0" xfId="0" applyFont="1" applyAlignment="1">
      <alignment horizontal="left"/>
    </xf>
    <xf numFmtId="0" fontId="9" fillId="0" borderId="5" xfId="0" applyFont="1" applyBorder="1" applyAlignment="1">
      <alignment horizontal="center"/>
    </xf>
    <xf numFmtId="0" fontId="3" fillId="0" borderId="21" xfId="0" applyFont="1" applyBorder="1" applyAlignment="1">
      <alignment horizontal="center"/>
    </xf>
    <xf numFmtId="14" fontId="3" fillId="0" borderId="21" xfId="0" applyNumberFormat="1" applyFont="1" applyBorder="1" applyAlignment="1">
      <alignment horizontal="center"/>
    </xf>
    <xf numFmtId="0" fontId="0" fillId="0" borderId="0" xfId="0" applyFont="1" applyFill="1" applyAlignment="1"/>
    <xf numFmtId="165" fontId="3" fillId="0" borderId="5" xfId="0" applyNumberFormat="1" applyFont="1" applyBorder="1" applyAlignment="1">
      <alignment horizontal="center"/>
    </xf>
    <xf numFmtId="165" fontId="5" fillId="0" borderId="5" xfId="0" applyNumberFormat="1" applyFont="1" applyBorder="1" applyAlignment="1">
      <alignment horizontal="center"/>
    </xf>
    <xf numFmtId="165" fontId="3" fillId="0" borderId="7" xfId="0" applyNumberFormat="1" applyFont="1" applyBorder="1" applyAlignment="1">
      <alignment horizontal="center"/>
    </xf>
    <xf numFmtId="0" fontId="3" fillId="0" borderId="21" xfId="0" applyNumberFormat="1" applyFont="1" applyBorder="1" applyAlignment="1">
      <alignment horizontal="center"/>
    </xf>
    <xf numFmtId="2" fontId="3" fillId="0" borderId="10" xfId="0" applyNumberFormat="1" applyFont="1" applyBorder="1" applyAlignment="1">
      <alignment horizontal="center"/>
    </xf>
    <xf numFmtId="164" fontId="3" fillId="0" borderId="13" xfId="0" applyNumberFormat="1" applyFont="1" applyFill="1" applyBorder="1" applyAlignment="1"/>
    <xf numFmtId="164" fontId="3" fillId="0" borderId="17" xfId="0" applyNumberFormat="1" applyFont="1" applyBorder="1" applyAlignment="1"/>
    <xf numFmtId="0" fontId="3" fillId="0" borderId="14" xfId="0" applyFont="1" applyBorder="1" applyAlignment="1">
      <alignment horizontal="center"/>
    </xf>
    <xf numFmtId="2" fontId="3" fillId="0" borderId="14" xfId="0" applyNumberFormat="1" applyFont="1" applyBorder="1" applyAlignment="1">
      <alignment horizontal="center"/>
    </xf>
    <xf numFmtId="0" fontId="24" fillId="0" borderId="4" xfId="0" applyFont="1" applyBorder="1" applyAlignment="1">
      <alignment vertical="center" wrapText="1"/>
    </xf>
    <xf numFmtId="3" fontId="13" fillId="0" borderId="10" xfId="1" applyNumberFormat="1" applyFont="1" applyFill="1" applyBorder="1" applyAlignment="1">
      <alignment horizontal="center" vertical="center"/>
    </xf>
    <xf numFmtId="0" fontId="4" fillId="0" borderId="6" xfId="0" applyFont="1" applyBorder="1"/>
    <xf numFmtId="0" fontId="0" fillId="0" borderId="0" xfId="0" applyFont="1" applyFill="1" applyAlignment="1"/>
    <xf numFmtId="0" fontId="0" fillId="0" borderId="0" xfId="0" applyFont="1" applyAlignment="1"/>
    <xf numFmtId="0" fontId="9" fillId="0" borderId="5" xfId="0" applyFont="1" applyBorder="1" applyAlignment="1">
      <alignment horizontal="center"/>
    </xf>
    <xf numFmtId="0" fontId="8" fillId="0" borderId="0" xfId="0" applyFont="1" applyAlignment="1">
      <alignment horizontal="left"/>
    </xf>
    <xf numFmtId="0" fontId="3" fillId="0" borderId="5" xfId="0" applyFont="1" applyBorder="1" applyAlignment="1">
      <alignment horizontal="center"/>
    </xf>
    <xf numFmtId="0" fontId="3" fillId="0" borderId="10" xfId="0" applyFont="1" applyBorder="1" applyAlignment="1">
      <alignment horizontal="center"/>
    </xf>
    <xf numFmtId="14" fontId="3" fillId="0" borderId="21" xfId="0" applyNumberFormat="1" applyFont="1" applyBorder="1" applyAlignment="1">
      <alignment horizontal="center"/>
    </xf>
    <xf numFmtId="0" fontId="18" fillId="0" borderId="3" xfId="0" applyFont="1" applyFill="1" applyBorder="1" applyAlignment="1">
      <alignment horizontal="center"/>
    </xf>
    <xf numFmtId="0" fontId="15" fillId="0" borderId="0" xfId="0" applyFont="1" applyAlignment="1">
      <alignment horizontal="left" vertical="center" wrapText="1"/>
    </xf>
    <xf numFmtId="0" fontId="0" fillId="0" borderId="0" xfId="0" applyFont="1" applyAlignment="1"/>
    <xf numFmtId="0" fontId="0" fillId="0" borderId="0" xfId="0" applyFont="1" applyFill="1" applyAlignment="1"/>
    <xf numFmtId="0" fontId="21" fillId="0" borderId="0" xfId="0" applyFont="1" applyAlignment="1"/>
    <xf numFmtId="0" fontId="14" fillId="0" borderId="11" xfId="1" applyFont="1" applyFill="1" applyBorder="1" applyAlignment="1">
      <alignment horizontal="right" vertical="center"/>
    </xf>
    <xf numFmtId="0" fontId="14" fillId="0" borderId="12" xfId="1" applyFont="1" applyFill="1" applyBorder="1" applyAlignment="1">
      <alignment horizontal="right" vertical="center"/>
    </xf>
    <xf numFmtId="0" fontId="31" fillId="8" borderId="10" xfId="0" applyFont="1" applyFill="1" applyBorder="1" applyAlignment="1" applyProtection="1">
      <alignment horizontal="center" vertical="center" wrapText="1"/>
      <protection hidden="1"/>
    </xf>
    <xf numFmtId="0" fontId="0" fillId="0" borderId="0" xfId="0" applyFont="1" applyAlignment="1">
      <alignment horizontal="center" vertical="center"/>
    </xf>
    <xf numFmtId="0" fontId="0" fillId="0" borderId="0" xfId="0" applyFont="1" applyFill="1" applyAlignment="1">
      <alignment horizontal="center" vertical="center"/>
    </xf>
    <xf numFmtId="44" fontId="32" fillId="0" borderId="10" xfId="2" applyFont="1" applyBorder="1" applyAlignment="1" applyProtection="1">
      <alignment vertical="center"/>
      <protection hidden="1"/>
    </xf>
    <xf numFmtId="0" fontId="0" fillId="9" borderId="0" xfId="0" applyFont="1" applyFill="1" applyAlignment="1">
      <alignment vertical="center"/>
    </xf>
    <xf numFmtId="166" fontId="14" fillId="0" borderId="12" xfId="1" applyNumberFormat="1" applyFont="1" applyFill="1" applyBorder="1" applyAlignment="1">
      <alignment horizontal="center" vertical="center"/>
    </xf>
    <xf numFmtId="0" fontId="14" fillId="0" borderId="26" xfId="1" applyFont="1" applyFill="1" applyBorder="1" applyAlignment="1">
      <alignment horizontal="right" vertical="center"/>
    </xf>
    <xf numFmtId="0" fontId="14" fillId="0" borderId="27" xfId="1" applyFont="1" applyFill="1" applyBorder="1" applyAlignment="1">
      <alignment horizontal="right" vertical="center"/>
    </xf>
    <xf numFmtId="166" fontId="14" fillId="0" borderId="27" xfId="1" applyNumberFormat="1" applyFont="1" applyFill="1" applyBorder="1" applyAlignment="1">
      <alignment horizontal="center" vertical="center"/>
    </xf>
    <xf numFmtId="0" fontId="14" fillId="0" borderId="24" xfId="1" applyFont="1" applyFill="1" applyBorder="1" applyAlignment="1">
      <alignment horizontal="right" vertical="center"/>
    </xf>
    <xf numFmtId="0" fontId="14" fillId="0" borderId="15" xfId="1" applyFont="1" applyFill="1" applyBorder="1" applyAlignment="1">
      <alignment horizontal="right" vertical="center"/>
    </xf>
    <xf numFmtId="166" fontId="14" fillId="0" borderId="15" xfId="1" applyNumberFormat="1" applyFont="1" applyFill="1" applyBorder="1" applyAlignment="1">
      <alignment horizontal="center" vertical="center"/>
    </xf>
    <xf numFmtId="0" fontId="0" fillId="9" borderId="0" xfId="0" applyFont="1" applyFill="1" applyAlignment="1"/>
    <xf numFmtId="169" fontId="13" fillId="0" borderId="10" xfId="1" applyNumberFormat="1" applyFont="1" applyFill="1" applyBorder="1" applyAlignment="1">
      <alignment horizontal="center" vertical="center"/>
    </xf>
    <xf numFmtId="4" fontId="13" fillId="0" borderId="10" xfId="1" applyNumberFormat="1" applyFont="1" applyFill="1" applyBorder="1" applyAlignment="1">
      <alignment horizontal="center" vertical="center"/>
    </xf>
    <xf numFmtId="0" fontId="5" fillId="0" borderId="3" xfId="0" applyFont="1" applyBorder="1" applyAlignment="1"/>
    <xf numFmtId="0" fontId="21" fillId="0" borderId="0" xfId="0" applyFont="1" applyAlignment="1"/>
    <xf numFmtId="0" fontId="14" fillId="0" borderId="24" xfId="1" applyFont="1" applyBorder="1" applyAlignment="1">
      <alignment horizontal="right" vertical="center"/>
    </xf>
    <xf numFmtId="0" fontId="14" fillId="0" borderId="15" xfId="1" applyFont="1" applyBorder="1" applyAlignment="1">
      <alignment horizontal="right" vertical="center"/>
    </xf>
    <xf numFmtId="44" fontId="13" fillId="0" borderId="3" xfId="2" applyFont="1" applyBorder="1" applyAlignment="1">
      <alignment vertical="center"/>
    </xf>
    <xf numFmtId="44" fontId="21" fillId="0" borderId="0" xfId="2" applyFont="1" applyAlignment="1"/>
    <xf numFmtId="44" fontId="13" fillId="0" borderId="3" xfId="2" applyFont="1" applyBorder="1" applyAlignment="1">
      <alignment vertical="center" wrapText="1"/>
    </xf>
    <xf numFmtId="44" fontId="14" fillId="0" borderId="3" xfId="2" applyFont="1" applyBorder="1" applyAlignment="1">
      <alignment vertical="center" wrapText="1"/>
    </xf>
    <xf numFmtId="44" fontId="13" fillId="0" borderId="3" xfId="2" applyFont="1" applyFill="1" applyBorder="1" applyAlignment="1">
      <alignment vertical="center"/>
    </xf>
    <xf numFmtId="44" fontId="13" fillId="5" borderId="3" xfId="2" applyFont="1" applyFill="1" applyBorder="1" applyAlignment="1">
      <alignment vertical="center"/>
    </xf>
    <xf numFmtId="166" fontId="14" fillId="0" borderId="12" xfId="1" applyNumberFormat="1" applyFont="1" applyBorder="1" applyAlignment="1">
      <alignment horizontal="center" vertical="center"/>
    </xf>
    <xf numFmtId="0" fontId="5" fillId="0" borderId="0" xfId="0" applyFont="1" applyAlignment="1"/>
    <xf numFmtId="44" fontId="32" fillId="0" borderId="10" xfId="2" applyFont="1" applyBorder="1" applyAlignment="1" applyProtection="1">
      <alignment horizontal="center" vertical="center"/>
      <protection hidden="1"/>
    </xf>
    <xf numFmtId="0" fontId="0" fillId="3" borderId="0" xfId="0" applyFont="1" applyFill="1" applyAlignment="1">
      <alignment horizontal="center"/>
    </xf>
    <xf numFmtId="0" fontId="31" fillId="8" borderId="10" xfId="0" applyFont="1" applyFill="1" applyBorder="1" applyAlignment="1" applyProtection="1">
      <alignment horizontal="center" vertical="center"/>
      <protection hidden="1"/>
    </xf>
    <xf numFmtId="0" fontId="0" fillId="0" borderId="10" xfId="0" applyFont="1" applyBorder="1" applyAlignment="1">
      <alignment horizontal="center" vertical="center"/>
    </xf>
    <xf numFmtId="44" fontId="31" fillId="8" borderId="10" xfId="2" applyFont="1" applyFill="1" applyBorder="1" applyAlignment="1" applyProtection="1">
      <alignment vertical="center"/>
      <protection hidden="1"/>
    </xf>
    <xf numFmtId="0" fontId="14" fillId="11" borderId="10" xfId="0" applyFont="1" applyFill="1" applyBorder="1" applyAlignment="1" applyProtection="1">
      <alignment horizontal="center" vertical="center"/>
      <protection hidden="1"/>
    </xf>
    <xf numFmtId="14" fontId="3" fillId="0" borderId="10" xfId="0" applyNumberFormat="1" applyFont="1" applyBorder="1" applyAlignment="1">
      <alignment horizontal="center"/>
    </xf>
    <xf numFmtId="44" fontId="0" fillId="0" borderId="0" xfId="2" applyFont="1" applyAlignment="1"/>
    <xf numFmtId="0" fontId="4" fillId="0" borderId="6" xfId="0" applyFont="1" applyBorder="1"/>
    <xf numFmtId="0" fontId="0" fillId="0" borderId="0" xfId="0" applyFont="1" applyFill="1" applyAlignment="1"/>
    <xf numFmtId="0" fontId="0" fillId="0" borderId="0" xfId="0" applyFont="1" applyAlignment="1"/>
    <xf numFmtId="0" fontId="9" fillId="0" borderId="5" xfId="0" applyFont="1" applyBorder="1" applyAlignment="1">
      <alignment horizontal="center"/>
    </xf>
    <xf numFmtId="0" fontId="8" fillId="0" borderId="0" xfId="0" applyFont="1" applyAlignment="1">
      <alignment horizontal="left"/>
    </xf>
    <xf numFmtId="0" fontId="3" fillId="0" borderId="5" xfId="0" applyFont="1" applyBorder="1" applyAlignment="1">
      <alignment horizontal="center"/>
    </xf>
    <xf numFmtId="0" fontId="3" fillId="0" borderId="10" xfId="0" applyFont="1" applyBorder="1" applyAlignment="1">
      <alignment horizontal="center"/>
    </xf>
    <xf numFmtId="0" fontId="32" fillId="0" borderId="10" xfId="8" applyFont="1" applyBorder="1" applyAlignment="1" applyProtection="1">
      <alignment horizontal="left" vertical="center"/>
      <protection hidden="1"/>
    </xf>
    <xf numFmtId="0" fontId="3" fillId="0" borderId="5" xfId="0" applyFont="1" applyBorder="1" applyAlignment="1">
      <alignment horizontal="center" vertical="center" wrapText="1"/>
    </xf>
    <xf numFmtId="0" fontId="0" fillId="0" borderId="0" xfId="0" applyFont="1" applyAlignment="1">
      <alignment vertical="center" wrapText="1"/>
    </xf>
    <xf numFmtId="0" fontId="0" fillId="0" borderId="0" xfId="0" applyFont="1" applyAlignment="1">
      <alignment vertical="center"/>
    </xf>
    <xf numFmtId="44" fontId="0" fillId="0" borderId="0" xfId="0" applyNumberFormat="1" applyFont="1" applyAlignment="1"/>
    <xf numFmtId="0" fontId="13" fillId="0" borderId="3" xfId="9" applyFont="1" applyAlignment="1">
      <alignment vertical="center"/>
    </xf>
    <xf numFmtId="0" fontId="21" fillId="0" borderId="3" xfId="10" applyFont="1"/>
    <xf numFmtId="0" fontId="13" fillId="5" borderId="3" xfId="9" applyFont="1" applyFill="1" applyAlignment="1">
      <alignment vertical="center"/>
    </xf>
    <xf numFmtId="0" fontId="14" fillId="8" borderId="10" xfId="10" applyFont="1" applyFill="1" applyBorder="1" applyAlignment="1">
      <alignment horizontal="center" vertical="center" wrapText="1"/>
    </xf>
    <xf numFmtId="44" fontId="14" fillId="8" borderId="10" xfId="11" applyFont="1" applyFill="1" applyBorder="1" applyAlignment="1">
      <alignment horizontal="center" vertical="center" wrapText="1"/>
    </xf>
    <xf numFmtId="0" fontId="14" fillId="12" borderId="10" xfId="10" applyFont="1" applyFill="1" applyBorder="1" applyAlignment="1">
      <alignment horizontal="center" vertical="center" wrapText="1"/>
    </xf>
    <xf numFmtId="0" fontId="13" fillId="12" borderId="10" xfId="10" applyFont="1" applyFill="1" applyBorder="1" applyAlignment="1">
      <alignment horizontal="center" vertical="center" wrapText="1"/>
    </xf>
    <xf numFmtId="44" fontId="13" fillId="12" borderId="10" xfId="11" applyFont="1" applyFill="1" applyBorder="1" applyAlignment="1">
      <alignment horizontal="center" vertical="center" wrapText="1"/>
    </xf>
    <xf numFmtId="0" fontId="14" fillId="12" borderId="14" xfId="10" applyFont="1" applyFill="1" applyBorder="1" applyAlignment="1">
      <alignment horizontal="center" vertical="center" wrapText="1"/>
    </xf>
    <xf numFmtId="0" fontId="13" fillId="12" borderId="14" xfId="10" applyFont="1" applyFill="1" applyBorder="1" applyAlignment="1">
      <alignment horizontal="center" vertical="center" wrapText="1"/>
    </xf>
    <xf numFmtId="44" fontId="13" fillId="12" borderId="14" xfId="11" applyFont="1" applyFill="1" applyBorder="1" applyAlignment="1">
      <alignment horizontal="center" vertical="center" wrapText="1"/>
    </xf>
    <xf numFmtId="44" fontId="14" fillId="0" borderId="10" xfId="11" applyFont="1" applyFill="1" applyBorder="1" applyAlignment="1">
      <alignment vertical="center" wrapText="1"/>
    </xf>
    <xf numFmtId="0" fontId="14" fillId="12" borderId="3" xfId="10" applyFont="1" applyFill="1" applyAlignment="1">
      <alignment horizontal="center" vertical="center" wrapText="1"/>
    </xf>
    <xf numFmtId="44" fontId="14" fillId="12" borderId="3" xfId="11" applyFont="1" applyFill="1" applyBorder="1" applyAlignment="1">
      <alignment horizontal="center" vertical="center" wrapText="1"/>
    </xf>
    <xf numFmtId="44" fontId="14" fillId="0" borderId="3" xfId="11" applyFont="1" applyFill="1" applyBorder="1" applyAlignment="1">
      <alignment vertical="center" wrapText="1"/>
    </xf>
    <xf numFmtId="0" fontId="13" fillId="6" borderId="3" xfId="9" applyFont="1" applyFill="1" applyAlignment="1">
      <alignment vertical="center"/>
    </xf>
    <xf numFmtId="44" fontId="13" fillId="0" borderId="3" xfId="9" applyNumberFormat="1" applyFont="1" applyAlignment="1">
      <alignment vertical="center"/>
    </xf>
    <xf numFmtId="0" fontId="14" fillId="8" borderId="30" xfId="10" applyFont="1" applyFill="1" applyBorder="1" applyAlignment="1">
      <alignment horizontal="center" vertical="center" wrapText="1"/>
    </xf>
    <xf numFmtId="44" fontId="13" fillId="0" borderId="3" xfId="11" applyFont="1" applyBorder="1" applyAlignment="1">
      <alignment vertical="center"/>
    </xf>
    <xf numFmtId="44" fontId="0" fillId="0" borderId="3" xfId="2" applyFont="1" applyFill="1" applyBorder="1" applyAlignment="1"/>
    <xf numFmtId="44" fontId="36" fillId="0" borderId="0" xfId="0" applyNumberFormat="1" applyFont="1" applyAlignment="1"/>
    <xf numFmtId="170" fontId="10" fillId="0" borderId="4" xfId="0" applyNumberFormat="1" applyFont="1" applyBorder="1" applyAlignment="1">
      <alignment horizontal="center"/>
    </xf>
    <xf numFmtId="171" fontId="10" fillId="0" borderId="4" xfId="0" applyNumberFormat="1" applyFont="1" applyBorder="1" applyAlignment="1">
      <alignment horizontal="center"/>
    </xf>
    <xf numFmtId="0" fontId="14" fillId="8" borderId="10" xfId="10" applyFont="1" applyFill="1" applyBorder="1" applyAlignment="1">
      <alignment horizontal="center" vertical="center" wrapText="1"/>
    </xf>
    <xf numFmtId="0" fontId="37" fillId="0" borderId="3" xfId="9" applyFont="1" applyAlignment="1">
      <alignment vertical="center"/>
    </xf>
    <xf numFmtId="44" fontId="37" fillId="0" borderId="3" xfId="9" applyNumberFormat="1" applyFont="1" applyAlignment="1">
      <alignment vertical="center"/>
    </xf>
    <xf numFmtId="0" fontId="0" fillId="9" borderId="0" xfId="0" applyFont="1" applyFill="1" applyAlignment="1">
      <alignment horizontal="center" vertical="center"/>
    </xf>
    <xf numFmtId="0" fontId="3" fillId="0" borderId="3" xfId="0" applyFont="1" applyBorder="1" applyAlignment="1">
      <alignment horizontal="center"/>
    </xf>
    <xf numFmtId="0" fontId="15" fillId="0" borderId="3" xfId="0" applyFont="1" applyBorder="1" applyAlignment="1">
      <alignment horizontal="center"/>
    </xf>
    <xf numFmtId="0" fontId="5" fillId="0" borderId="3" xfId="0" applyFont="1" applyFill="1" applyBorder="1" applyAlignment="1">
      <alignment horizontal="center"/>
    </xf>
    <xf numFmtId="0" fontId="18" fillId="0" borderId="3" xfId="0" applyFont="1" applyFill="1" applyBorder="1" applyAlignment="1">
      <alignment horizontal="center"/>
    </xf>
    <xf numFmtId="0" fontId="20" fillId="11" borderId="10" xfId="0" applyFont="1" applyFill="1" applyBorder="1" applyAlignment="1">
      <alignment horizontal="right"/>
    </xf>
    <xf numFmtId="0" fontId="6" fillId="2" borderId="28" xfId="0" applyFont="1" applyFill="1" applyBorder="1" applyAlignment="1">
      <alignment horizontal="center"/>
    </xf>
    <xf numFmtId="0" fontId="6" fillId="2" borderId="15" xfId="0" applyFont="1" applyFill="1" applyBorder="1" applyAlignment="1">
      <alignment horizontal="center"/>
    </xf>
    <xf numFmtId="0" fontId="15" fillId="0" borderId="3" xfId="0" applyFont="1" applyBorder="1" applyAlignment="1">
      <alignment horizontal="left" vertical="center" wrapText="1"/>
    </xf>
    <xf numFmtId="0" fontId="15" fillId="0" borderId="3" xfId="0" applyFont="1" applyBorder="1" applyAlignment="1">
      <alignment horizontal="left" vertical="top" wrapText="1"/>
    </xf>
    <xf numFmtId="0" fontId="3" fillId="0" borderId="3" xfId="0" applyFont="1" applyBorder="1" applyAlignment="1">
      <alignment horizontal="left" vertical="top" wrapText="1"/>
    </xf>
    <xf numFmtId="0" fontId="3" fillId="2" borderId="1" xfId="0" applyFont="1" applyFill="1" applyBorder="1" applyAlignment="1">
      <alignment horizontal="center"/>
    </xf>
    <xf numFmtId="0" fontId="3" fillId="2" borderId="3" xfId="0" applyFont="1" applyFill="1" applyBorder="1" applyAlignment="1">
      <alignment horizontal="center"/>
    </xf>
    <xf numFmtId="0" fontId="7" fillId="0" borderId="0" xfId="0" applyFont="1" applyAlignment="1">
      <alignment horizontal="center"/>
    </xf>
    <xf numFmtId="0" fontId="4" fillId="0" borderId="2" xfId="0" applyFont="1" applyBorder="1"/>
    <xf numFmtId="0" fontId="4" fillId="0" borderId="3" xfId="0" applyFont="1" applyBorder="1"/>
    <xf numFmtId="0" fontId="3" fillId="0" borderId="5" xfId="0" applyFont="1" applyBorder="1" applyAlignment="1">
      <alignment horizontal="left"/>
    </xf>
    <xf numFmtId="0" fontId="4" fillId="0" borderId="7" xfId="0" applyFont="1" applyBorder="1"/>
    <xf numFmtId="0" fontId="4" fillId="0" borderId="6" xfId="0" applyFont="1" applyBorder="1"/>
    <xf numFmtId="0" fontId="5" fillId="0" borderId="5" xfId="0" applyFont="1" applyBorder="1" applyAlignment="1">
      <alignment horizontal="center"/>
    </xf>
    <xf numFmtId="0" fontId="5" fillId="0" borderId="0" xfId="0" applyFont="1" applyFill="1" applyAlignment="1">
      <alignment horizontal="center"/>
    </xf>
    <xf numFmtId="0" fontId="0" fillId="0" borderId="0" xfId="0" applyFont="1" applyFill="1" applyAlignment="1"/>
    <xf numFmtId="0" fontId="5" fillId="0" borderId="0" xfId="0" applyFont="1" applyAlignment="1">
      <alignment horizontal="center"/>
    </xf>
    <xf numFmtId="0" fontId="0" fillId="0" borderId="0" xfId="0" applyFont="1" applyAlignment="1"/>
    <xf numFmtId="0" fontId="9" fillId="0" borderId="5" xfId="0" applyFont="1" applyBorder="1" applyAlignment="1">
      <alignment horizontal="left"/>
    </xf>
    <xf numFmtId="0" fontId="15" fillId="0" borderId="5" xfId="0" applyFont="1" applyBorder="1" applyAlignment="1">
      <alignment horizontal="left"/>
    </xf>
    <xf numFmtId="0" fontId="3" fillId="0" borderId="8" xfId="0" applyFont="1" applyBorder="1" applyAlignment="1">
      <alignment horizontal="center"/>
    </xf>
    <xf numFmtId="0" fontId="4" fillId="0" borderId="8" xfId="0" applyFont="1" applyBorder="1"/>
    <xf numFmtId="0" fontId="9" fillId="0" borderId="5" xfId="0" applyFont="1" applyBorder="1" applyAlignment="1">
      <alignment horizontal="center"/>
    </xf>
    <xf numFmtId="0" fontId="9" fillId="0" borderId="0" xfId="0" applyFont="1" applyAlignment="1">
      <alignment horizontal="center"/>
    </xf>
    <xf numFmtId="0" fontId="4" fillId="0" borderId="7" xfId="0" applyFont="1" applyBorder="1" applyAlignment="1">
      <alignment horizontal="left"/>
    </xf>
    <xf numFmtId="0" fontId="4" fillId="0" borderId="6" xfId="0" applyFont="1" applyBorder="1" applyAlignment="1">
      <alignment horizontal="left"/>
    </xf>
    <xf numFmtId="0" fontId="8" fillId="0" borderId="0" xfId="0" applyFont="1" applyAlignment="1">
      <alignment horizontal="left"/>
    </xf>
    <xf numFmtId="0" fontId="5" fillId="0" borderId="7" xfId="0" applyFont="1" applyBorder="1" applyAlignment="1">
      <alignment horizontal="center"/>
    </xf>
    <xf numFmtId="0" fontId="15" fillId="0" borderId="22" xfId="0" applyFont="1" applyBorder="1" applyAlignment="1">
      <alignment horizontal="left"/>
    </xf>
    <xf numFmtId="0" fontId="15" fillId="0" borderId="8" xfId="0" applyFont="1" applyBorder="1" applyAlignment="1">
      <alignment horizontal="left"/>
    </xf>
    <xf numFmtId="0" fontId="15" fillId="0" borderId="23" xfId="0" applyFont="1" applyBorder="1" applyAlignment="1">
      <alignment horizontal="left"/>
    </xf>
    <xf numFmtId="0" fontId="3" fillId="0" borderId="10" xfId="0" applyFont="1" applyBorder="1" applyAlignment="1">
      <alignment horizontal="left"/>
    </xf>
    <xf numFmtId="0" fontId="15" fillId="0" borderId="10" xfId="0" applyFont="1" applyBorder="1" applyAlignment="1">
      <alignment horizontal="left"/>
    </xf>
    <xf numFmtId="0" fontId="9" fillId="0" borderId="18" xfId="0" applyFont="1" applyBorder="1" applyAlignment="1">
      <alignment horizontal="left"/>
    </xf>
    <xf numFmtId="0" fontId="4" fillId="0" borderId="19" xfId="0" applyFont="1" applyBorder="1"/>
    <xf numFmtId="0" fontId="4" fillId="0" borderId="20" xfId="0" applyFont="1" applyBorder="1"/>
    <xf numFmtId="0" fontId="8" fillId="0" borderId="0" xfId="0" applyFont="1" applyAlignment="1">
      <alignment horizontal="center"/>
    </xf>
    <xf numFmtId="0" fontId="5" fillId="0" borderId="3" xfId="0" applyFont="1" applyBorder="1" applyAlignment="1">
      <alignment horizontal="center"/>
    </xf>
    <xf numFmtId="0" fontId="3" fillId="0" borderId="5" xfId="0" applyFont="1" applyBorder="1" applyAlignment="1">
      <alignment horizontal="center"/>
    </xf>
    <xf numFmtId="0" fontId="3" fillId="0" borderId="10" xfId="0" applyFont="1" applyBorder="1" applyAlignment="1">
      <alignment horizontal="left" vertical="center"/>
    </xf>
    <xf numFmtId="0" fontId="3" fillId="0" borderId="10" xfId="0" applyFont="1" applyBorder="1" applyAlignment="1">
      <alignment horizontal="left" vertical="center" wrapText="1"/>
    </xf>
    <xf numFmtId="0" fontId="3" fillId="0" borderId="5" xfId="0" applyFont="1" applyBorder="1" applyAlignment="1">
      <alignment horizontal="center" vertical="center"/>
    </xf>
    <xf numFmtId="0" fontId="4" fillId="0" borderId="7" xfId="0" applyFont="1" applyBorder="1" applyAlignment="1">
      <alignment vertical="center"/>
    </xf>
    <xf numFmtId="0" fontId="3" fillId="0" borderId="10" xfId="0" applyFont="1" applyBorder="1" applyAlignment="1">
      <alignment horizontal="center"/>
    </xf>
    <xf numFmtId="0" fontId="3" fillId="0" borderId="10" xfId="0" applyFont="1" applyBorder="1" applyAlignment="1">
      <alignment horizontal="center" vertical="center"/>
    </xf>
    <xf numFmtId="0" fontId="5" fillId="0" borderId="19" xfId="0" applyFont="1" applyBorder="1" applyAlignment="1">
      <alignment horizontal="center"/>
    </xf>
    <xf numFmtId="0" fontId="3" fillId="0" borderId="5" xfId="0" applyFont="1" applyBorder="1" applyAlignment="1">
      <alignment horizontal="center" vertical="center" wrapText="1"/>
    </xf>
    <xf numFmtId="0" fontId="4" fillId="0" borderId="7" xfId="0" applyFont="1" applyBorder="1" applyAlignment="1">
      <alignment vertical="center" wrapText="1"/>
    </xf>
    <xf numFmtId="0" fontId="3" fillId="0" borderId="10" xfId="0" applyFont="1" applyBorder="1" applyAlignment="1">
      <alignment horizontal="center" vertical="center" wrapText="1"/>
    </xf>
    <xf numFmtId="0" fontId="5" fillId="0" borderId="6" xfId="0" applyFont="1" applyBorder="1" applyAlignment="1">
      <alignment horizontal="center"/>
    </xf>
    <xf numFmtId="0" fontId="3" fillId="2" borderId="19" xfId="0" applyFont="1" applyFill="1" applyBorder="1" applyAlignment="1">
      <alignment horizontal="center"/>
    </xf>
    <xf numFmtId="0" fontId="5" fillId="0" borderId="8" xfId="0" applyFont="1" applyBorder="1" applyAlignment="1">
      <alignment horizontal="center"/>
    </xf>
    <xf numFmtId="0" fontId="5" fillId="0" borderId="29" xfId="0" applyFont="1" applyBorder="1" applyAlignment="1">
      <alignment horizontal="center"/>
    </xf>
    <xf numFmtId="0" fontId="5" fillId="0" borderId="8" xfId="0" applyFont="1" applyFill="1" applyBorder="1" applyAlignment="1">
      <alignment horizontal="center"/>
    </xf>
    <xf numFmtId="0" fontId="9" fillId="0" borderId="7" xfId="0" applyFont="1" applyBorder="1" applyAlignment="1">
      <alignment horizontal="center"/>
    </xf>
    <xf numFmtId="0" fontId="9" fillId="0" borderId="6" xfId="0" applyFont="1" applyBorder="1" applyAlignment="1">
      <alignment horizontal="center"/>
    </xf>
    <xf numFmtId="0" fontId="9" fillId="0" borderId="8" xfId="0" applyFont="1" applyBorder="1" applyAlignment="1">
      <alignment horizontal="center"/>
    </xf>
    <xf numFmtId="0" fontId="8" fillId="0" borderId="8" xfId="0" applyFont="1" applyBorder="1" applyAlignment="1">
      <alignment horizontal="left"/>
    </xf>
    <xf numFmtId="0" fontId="5" fillId="0" borderId="22" xfId="0" applyFont="1" applyBorder="1" applyAlignment="1">
      <alignment horizontal="center"/>
    </xf>
    <xf numFmtId="0" fontId="5" fillId="0" borderId="23" xfId="0" applyFont="1" applyBorder="1" applyAlignment="1">
      <alignment horizontal="center"/>
    </xf>
    <xf numFmtId="0" fontId="20" fillId="0" borderId="0" xfId="0" applyFont="1" applyAlignment="1">
      <alignment horizontal="center"/>
    </xf>
    <xf numFmtId="0" fontId="21" fillId="0" borderId="0" xfId="0" applyFont="1" applyAlignment="1"/>
    <xf numFmtId="0" fontId="22" fillId="0" borderId="0" xfId="0" applyFont="1" applyAlignment="1">
      <alignment horizontal="center"/>
    </xf>
    <xf numFmtId="0" fontId="14" fillId="0" borderId="9" xfId="1" applyFont="1" applyBorder="1" applyAlignment="1">
      <alignment horizontal="center" vertical="center"/>
    </xf>
    <xf numFmtId="0" fontId="14" fillId="0" borderId="10" xfId="1" applyFont="1" applyBorder="1" applyAlignment="1">
      <alignment horizontal="center" vertical="center"/>
    </xf>
    <xf numFmtId="0" fontId="14" fillId="0" borderId="24" xfId="1" applyFont="1" applyBorder="1" applyAlignment="1">
      <alignment horizontal="right" vertical="center"/>
    </xf>
    <xf numFmtId="0" fontId="14" fillId="0" borderId="15" xfId="1" applyFont="1" applyBorder="1" applyAlignment="1">
      <alignment horizontal="right" vertical="center"/>
    </xf>
    <xf numFmtId="0" fontId="14" fillId="0" borderId="25" xfId="1" applyFont="1" applyBorder="1" applyAlignment="1">
      <alignment horizontal="right" vertical="center"/>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 fillId="9" borderId="8" xfId="0" applyFont="1" applyFill="1" applyBorder="1" applyAlignment="1">
      <alignment horizontal="center"/>
    </xf>
    <xf numFmtId="0" fontId="4" fillId="9" borderId="8" xfId="0" applyFont="1" applyFill="1" applyBorder="1"/>
    <xf numFmtId="0" fontId="14" fillId="0" borderId="24" xfId="1" applyFont="1" applyFill="1" applyBorder="1" applyAlignment="1">
      <alignment horizontal="center" vertical="center"/>
    </xf>
    <xf numFmtId="0" fontId="14" fillId="0" borderId="15" xfId="1" applyFont="1" applyFill="1" applyBorder="1" applyAlignment="1">
      <alignment horizontal="center" vertical="center"/>
    </xf>
    <xf numFmtId="0" fontId="14" fillId="8" borderId="10" xfId="10" applyFont="1" applyFill="1" applyBorder="1" applyAlignment="1">
      <alignment horizontal="center" vertical="center" wrapText="1"/>
    </xf>
    <xf numFmtId="0" fontId="13" fillId="3" borderId="3" xfId="9" applyFont="1" applyFill="1" applyAlignment="1">
      <alignment horizontal="center" vertical="center"/>
    </xf>
    <xf numFmtId="0" fontId="20" fillId="0" borderId="3" xfId="10" applyFont="1" applyAlignment="1">
      <alignment horizontal="center"/>
    </xf>
    <xf numFmtId="0" fontId="22" fillId="0" borderId="3" xfId="10" applyFont="1" applyAlignment="1">
      <alignment horizontal="center"/>
    </xf>
    <xf numFmtId="0" fontId="14" fillId="0" borderId="3" xfId="9" applyFont="1" applyAlignment="1">
      <alignment horizontal="center" vertical="center"/>
    </xf>
    <xf numFmtId="0" fontId="13" fillId="12" borderId="11" xfId="12" applyNumberFormat="1" applyFont="1" applyFill="1" applyBorder="1" applyAlignment="1">
      <alignment horizontal="left" vertical="center" wrapText="1"/>
    </xf>
    <xf numFmtId="0" fontId="13" fillId="12" borderId="13" xfId="12" applyNumberFormat="1" applyFont="1" applyFill="1" applyBorder="1" applyAlignment="1">
      <alignment horizontal="left" vertical="center" wrapText="1"/>
    </xf>
    <xf numFmtId="0" fontId="14" fillId="8" borderId="11" xfId="10" applyFont="1" applyFill="1" applyBorder="1" applyAlignment="1">
      <alignment horizontal="center" vertical="center" wrapText="1"/>
    </xf>
    <xf numFmtId="0" fontId="14" fillId="8" borderId="13" xfId="10" applyFont="1" applyFill="1" applyBorder="1" applyAlignment="1">
      <alignment horizontal="center" vertical="center" wrapText="1"/>
    </xf>
    <xf numFmtId="43" fontId="13" fillId="12" borderId="11" xfId="12" applyFont="1" applyFill="1" applyBorder="1" applyAlignment="1">
      <alignment horizontal="left" vertical="center" wrapText="1"/>
    </xf>
    <xf numFmtId="43" fontId="13" fillId="12" borderId="13" xfId="12" applyFont="1" applyFill="1" applyBorder="1" applyAlignment="1">
      <alignment horizontal="left" vertical="center" wrapText="1"/>
    </xf>
    <xf numFmtId="43" fontId="13" fillId="12" borderId="26" xfId="12" applyFont="1" applyFill="1" applyBorder="1" applyAlignment="1">
      <alignment horizontal="left" vertical="center" wrapText="1"/>
    </xf>
    <xf numFmtId="43" fontId="13" fillId="12" borderId="17" xfId="12" applyFont="1" applyFill="1" applyBorder="1" applyAlignment="1">
      <alignment horizontal="left" vertical="center" wrapText="1"/>
    </xf>
    <xf numFmtId="43" fontId="13" fillId="12" borderId="10" xfId="12" applyFont="1" applyFill="1" applyBorder="1" applyAlignment="1">
      <alignment horizontal="left" vertical="center" wrapText="1"/>
    </xf>
    <xf numFmtId="0" fontId="14" fillId="12" borderId="10" xfId="10" applyFont="1" applyFill="1" applyBorder="1" applyAlignment="1">
      <alignment horizontal="center" vertical="center" wrapText="1"/>
    </xf>
    <xf numFmtId="0" fontId="13" fillId="12" borderId="3" xfId="10" applyFont="1" applyFill="1" applyAlignment="1">
      <alignment horizontal="center" vertical="center" wrapText="1"/>
    </xf>
    <xf numFmtId="0" fontId="13" fillId="12" borderId="26" xfId="12" applyNumberFormat="1" applyFont="1" applyFill="1" applyBorder="1" applyAlignment="1">
      <alignment horizontal="left" vertical="center" wrapText="1"/>
    </xf>
    <xf numFmtId="0" fontId="13" fillId="12" borderId="17" xfId="12" applyNumberFormat="1" applyFont="1" applyFill="1" applyBorder="1" applyAlignment="1">
      <alignment horizontal="left" vertical="center" wrapText="1"/>
    </xf>
    <xf numFmtId="0" fontId="13" fillId="10" borderId="3" xfId="9" applyFont="1" applyFill="1" applyAlignment="1">
      <alignment horizontal="center" vertical="center"/>
    </xf>
    <xf numFmtId="0" fontId="13" fillId="0" borderId="3" xfId="9" applyFont="1" applyAlignment="1">
      <alignment horizontal="center" vertical="center"/>
    </xf>
    <xf numFmtId="0" fontId="14" fillId="0" borderId="11" xfId="1" applyFont="1" applyBorder="1" applyAlignment="1">
      <alignment horizontal="right" vertical="center"/>
    </xf>
    <xf numFmtId="0" fontId="14" fillId="0" borderId="12" xfId="1" applyFont="1" applyBorder="1" applyAlignment="1">
      <alignment horizontal="right" vertical="center"/>
    </xf>
    <xf numFmtId="0" fontId="14" fillId="0" borderId="13" xfId="1" applyFont="1" applyBorder="1" applyAlignment="1">
      <alignment horizontal="right" vertical="center"/>
    </xf>
    <xf numFmtId="0" fontId="14" fillId="0" borderId="11" xfId="1" applyFont="1" applyFill="1" applyBorder="1" applyAlignment="1">
      <alignment horizontal="right" vertical="center"/>
    </xf>
    <xf numFmtId="0" fontId="14" fillId="0" borderId="12" xfId="1" applyFont="1" applyFill="1" applyBorder="1" applyAlignment="1">
      <alignment horizontal="right" vertical="center"/>
    </xf>
    <xf numFmtId="0" fontId="14" fillId="0" borderId="13" xfId="1" applyFont="1" applyFill="1" applyBorder="1" applyAlignment="1">
      <alignment horizontal="right" vertical="center"/>
    </xf>
    <xf numFmtId="0" fontId="0" fillId="10" borderId="3" xfId="0" applyFont="1" applyFill="1" applyBorder="1" applyAlignment="1">
      <alignment horizontal="center"/>
    </xf>
    <xf numFmtId="0" fontId="0" fillId="10" borderId="0" xfId="0" applyFont="1" applyFill="1" applyAlignment="1">
      <alignment horizontal="center"/>
    </xf>
  </cellXfs>
  <cellStyles count="13">
    <cellStyle name="Moeda" xfId="2" builtinId="4"/>
    <cellStyle name="Moeda 2" xfId="11" xr:uid="{FA238B60-CA45-4EDC-8A1F-8E7F3F94FE5D}"/>
    <cellStyle name="Moeda 3" xfId="4" xr:uid="{2E1C8821-8E25-4EC7-A4EB-5E041887472B}"/>
    <cellStyle name="Normal" xfId="0" builtinId="0"/>
    <cellStyle name="Normal 2" xfId="1" xr:uid="{398BEC5B-999A-41E9-800B-F1F2D11FEB8A}"/>
    <cellStyle name="Normal 2 2" xfId="3" xr:uid="{97C6B9D8-E5EE-4A06-A25D-BD40CB2CE046}"/>
    <cellStyle name="Normal 2 3" xfId="9" xr:uid="{267EE788-CC0F-4228-B478-1ECD8C1F3F03}"/>
    <cellStyle name="Normal 3" xfId="5" xr:uid="{9572704D-6FF8-47B8-8FEA-9A7CE0CF50DB}"/>
    <cellStyle name="Normal 4" xfId="10" xr:uid="{BFDD9839-E59F-4757-9A2B-59E5F7B1CBF5}"/>
    <cellStyle name="Normal_INSUMOS DIVERSOS" xfId="8" xr:uid="{4638ECEA-55CC-4F2C-B690-66ACE8598CE7}"/>
    <cellStyle name="Porcentagem" xfId="7" builtinId="5"/>
    <cellStyle name="Vírgula 2" xfId="6" xr:uid="{7DB301AB-050D-4683-89FD-D9133F26D4A3}"/>
    <cellStyle name="Vírgula 3" xfId="12" xr:uid="{0C198B8B-9B41-4132-B8C9-BF0FF1F7A5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21" Type="http://customschemas.google.com/relationships/workbookmetadata" Target="NULL"/><Relationship Id="rId7" Type="http://schemas.openxmlformats.org/officeDocument/2006/relationships/worksheet" Target="worksheets/sheet7.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24" Type="http://schemas.openxmlformats.org/officeDocument/2006/relationships/sharedStrings" Target="sharedStrings.xml"/><Relationship Id="rId5" Type="http://schemas.openxmlformats.org/officeDocument/2006/relationships/worksheet" Target="worksheets/sheet5.xml"/><Relationship Id="rId23"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1932912</xdr:colOff>
      <xdr:row>39</xdr:row>
      <xdr:rowOff>33617</xdr:rowOff>
    </xdr:from>
    <xdr:to>
      <xdr:col>6</xdr:col>
      <xdr:colOff>429048</xdr:colOff>
      <xdr:row>44</xdr:row>
      <xdr:rowOff>187933</xdr:rowOff>
    </xdr:to>
    <xdr:pic>
      <xdr:nvPicPr>
        <xdr:cNvPr id="3" name="Imagem 2">
          <a:extLst>
            <a:ext uri="{FF2B5EF4-FFF2-40B4-BE49-F238E27FC236}">
              <a16:creationId xmlns:a16="http://schemas.microsoft.com/office/drawing/2014/main" id="{C9C39531-1A0D-4036-B6BD-807A0BD1F1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50088" y="8807823"/>
          <a:ext cx="4547313" cy="1005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121317</xdr:colOff>
      <xdr:row>130</xdr:row>
      <xdr:rowOff>39950</xdr:rowOff>
    </xdr:from>
    <xdr:to>
      <xdr:col>8</xdr:col>
      <xdr:colOff>103291</xdr:colOff>
      <xdr:row>136</xdr:row>
      <xdr:rowOff>201704</xdr:rowOff>
    </xdr:to>
    <xdr:pic>
      <xdr:nvPicPr>
        <xdr:cNvPr id="2" name="Imagem 1">
          <a:extLst>
            <a:ext uri="{FF2B5EF4-FFF2-40B4-BE49-F238E27FC236}">
              <a16:creationId xmlns:a16="http://schemas.microsoft.com/office/drawing/2014/main" id="{40B60330-87AA-4DB6-A345-F242C862F2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2699" y="24939421"/>
          <a:ext cx="3209268" cy="11702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id="{781B9D29-79A7-4085-A092-DBA2590B47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71140" y="25163539"/>
          <a:ext cx="3209268" cy="11702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id="{0BFAA564-F7F9-4A33-9231-6717237B20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66658" y="24937180"/>
          <a:ext cx="3217112" cy="11506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id="{C32E347E-603F-496C-9CD2-EDA1DD53B4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66658" y="25127680"/>
          <a:ext cx="3217112" cy="11506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2930906</xdr:colOff>
      <xdr:row>84</xdr:row>
      <xdr:rowOff>47383</xdr:rowOff>
    </xdr:from>
    <xdr:to>
      <xdr:col>4</xdr:col>
      <xdr:colOff>866503</xdr:colOff>
      <xdr:row>90</xdr:row>
      <xdr:rowOff>6874</xdr:rowOff>
    </xdr:to>
    <xdr:pic>
      <xdr:nvPicPr>
        <xdr:cNvPr id="3" name="Imagem 2">
          <a:extLst>
            <a:ext uri="{FF2B5EF4-FFF2-40B4-BE49-F238E27FC236}">
              <a16:creationId xmlns:a16="http://schemas.microsoft.com/office/drawing/2014/main" id="{DE43B328-4D21-4172-B69A-E3BEC7AE81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48840" y="22100674"/>
          <a:ext cx="3213224" cy="112581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1744755</xdr:colOff>
      <xdr:row>31</xdr:row>
      <xdr:rowOff>179296</xdr:rowOff>
    </xdr:from>
    <xdr:to>
      <xdr:col>5</xdr:col>
      <xdr:colOff>129482</xdr:colOff>
      <xdr:row>37</xdr:row>
      <xdr:rowOff>152531</xdr:rowOff>
    </xdr:to>
    <xdr:pic>
      <xdr:nvPicPr>
        <xdr:cNvPr id="2" name="Imagem 1">
          <a:extLst>
            <a:ext uri="{FF2B5EF4-FFF2-40B4-BE49-F238E27FC236}">
              <a16:creationId xmlns:a16="http://schemas.microsoft.com/office/drawing/2014/main" id="{CD39DCF9-A3AF-444B-90EB-6D05043B33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59373" y="7429502"/>
          <a:ext cx="3830785" cy="10041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2697640</xdr:colOff>
      <xdr:row>59</xdr:row>
      <xdr:rowOff>154296</xdr:rowOff>
    </xdr:from>
    <xdr:to>
      <xdr:col>4</xdr:col>
      <xdr:colOff>633237</xdr:colOff>
      <xdr:row>65</xdr:row>
      <xdr:rowOff>170936</xdr:rowOff>
    </xdr:to>
    <xdr:pic>
      <xdr:nvPicPr>
        <xdr:cNvPr id="3" name="Imagem 2">
          <a:extLst>
            <a:ext uri="{FF2B5EF4-FFF2-40B4-BE49-F238E27FC236}">
              <a16:creationId xmlns:a16="http://schemas.microsoft.com/office/drawing/2014/main" id="{4A32AB63-1857-47A8-8783-B761258225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15574" y="22314500"/>
          <a:ext cx="3213224" cy="11246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2876934</xdr:colOff>
      <xdr:row>60</xdr:row>
      <xdr:rowOff>53443</xdr:rowOff>
    </xdr:from>
    <xdr:to>
      <xdr:col>4</xdr:col>
      <xdr:colOff>812531</xdr:colOff>
      <xdr:row>66</xdr:row>
      <xdr:rowOff>68962</xdr:rowOff>
    </xdr:to>
    <xdr:pic>
      <xdr:nvPicPr>
        <xdr:cNvPr id="3" name="Imagem 2">
          <a:extLst>
            <a:ext uri="{FF2B5EF4-FFF2-40B4-BE49-F238E27FC236}">
              <a16:creationId xmlns:a16="http://schemas.microsoft.com/office/drawing/2014/main" id="{098CEC1C-B365-411F-A9C9-4EBEFD7BFC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91552" y="28762914"/>
          <a:ext cx="3224773" cy="11024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G:\Drives%20compartilhados\Grupo%20Diagonal\SETOR%20DE%20LICITA&#199;&#213;ES%20A%20TERCEIROS\PROATIVO\AMBIENTE%20DE%20TRABALHO\CLIENTES\1.%20DIAGONAL\LICITA&#199;&#213;ES\3.%20EM%20ANDAMENTO\JESSYCA%20-%20DF\10.23%20-%2010HS%20-%20MJ%20-%20DF%20-%20UASG%20-%20200005\PROPOSTA%20E%20PLANILHA%20MJ%20DF%20AJUSTADA%201.xlsx?57CEC3C3" TargetMode="External"/><Relationship Id="rId1" Type="http://schemas.openxmlformats.org/officeDocument/2006/relationships/externalLinkPath" Target="file:///\\57CEC3C3\PROPOSTA%20E%20PLANILHA%20MJ%20DF%20AJUSTA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
      <sheetName val="PROPOSTA"/>
      <sheetName val="1"/>
      <sheetName val="2"/>
      <sheetName val="3"/>
      <sheetName val="4"/>
      <sheetName val="Materiais e Ferramentas"/>
      <sheetName val="Equipamentos"/>
      <sheetName val="Insumos"/>
      <sheetName val="Uniformes"/>
    </sheetNames>
    <sheetDataSet>
      <sheetData sheetId="0">
        <row r="6">
          <cell r="L6">
            <v>40.74</v>
          </cell>
        </row>
      </sheetData>
      <sheetData sheetId="1">
        <row r="42">
          <cell r="B42" t="str">
            <v>Fortaleza (CE), 16  de Novembro de 2020.</v>
          </cell>
        </row>
        <row r="44">
          <cell r="B44" t="str">
            <v xml:space="preserve">Paula Juliana Chagas Rocha Fernandes </v>
          </cell>
        </row>
        <row r="45">
          <cell r="B45" t="str">
            <v>Representante legal</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94"/>
  <sheetViews>
    <sheetView tabSelected="1" view="pageBreakPreview" topLeftCell="A31" zoomScale="85" zoomScaleNormal="100" zoomScaleSheetLayoutView="85" workbookViewId="0">
      <selection activeCell="B43" sqref="B43"/>
    </sheetView>
  </sheetViews>
  <sheetFormatPr defaultColWidth="12.625" defaultRowHeight="15" customHeight="1"/>
  <cols>
    <col min="1" max="1" width="4.75" style="41" customWidth="1"/>
    <col min="2" max="2" width="4.75" style="138" customWidth="1"/>
    <col min="3" max="3" width="45.5" customWidth="1"/>
    <col min="4" max="4" width="11.25" customWidth="1"/>
    <col min="5" max="5" width="10.5" customWidth="1"/>
    <col min="6" max="6" width="12.25" style="132" bestFit="1" customWidth="1"/>
    <col min="7" max="7" width="8.625" customWidth="1"/>
    <col min="8" max="8" width="14.75" bestFit="1" customWidth="1"/>
    <col min="9" max="9" width="14.125" bestFit="1" customWidth="1"/>
    <col min="10" max="10" width="14.25" bestFit="1" customWidth="1"/>
  </cols>
  <sheetData>
    <row r="1" spans="1:11" ht="7.5" customHeight="1">
      <c r="B1" s="141"/>
      <c r="C1" s="141"/>
      <c r="D1" s="141"/>
      <c r="E1" s="141"/>
      <c r="F1" s="141"/>
      <c r="G1" s="141"/>
      <c r="H1" s="141"/>
      <c r="I1" s="141"/>
    </row>
    <row r="2" spans="1:11">
      <c r="B2" s="1" t="s">
        <v>283</v>
      </c>
    </row>
    <row r="3" spans="1:11">
      <c r="B3" s="163" t="s">
        <v>287</v>
      </c>
    </row>
    <row r="4" spans="1:11">
      <c r="B4" s="163" t="s">
        <v>284</v>
      </c>
    </row>
    <row r="5" spans="1:11">
      <c r="B5" s="1" t="s">
        <v>285</v>
      </c>
      <c r="E5" s="2"/>
      <c r="F5" s="2"/>
    </row>
    <row r="6" spans="1:11">
      <c r="B6" s="1"/>
      <c r="E6" s="2"/>
      <c r="F6" s="2"/>
    </row>
    <row r="7" spans="1:11">
      <c r="B7" s="2" t="s">
        <v>1</v>
      </c>
      <c r="E7" s="2"/>
      <c r="F7" s="2"/>
    </row>
    <row r="8" spans="1:11" ht="69" customHeight="1">
      <c r="B8" s="220" t="s">
        <v>286</v>
      </c>
      <c r="C8" s="220"/>
      <c r="D8" s="220"/>
      <c r="E8" s="220"/>
      <c r="F8" s="220"/>
      <c r="G8" s="220"/>
      <c r="H8" s="220"/>
      <c r="I8" s="220"/>
    </row>
    <row r="9" spans="1:11" s="73" customFormat="1" ht="6.75" customHeight="1">
      <c r="B9" s="138"/>
      <c r="C9" s="90"/>
      <c r="D9" s="72"/>
      <c r="E9" s="72"/>
      <c r="F9" s="131"/>
      <c r="G9" s="72"/>
      <c r="H9" s="72"/>
    </row>
    <row r="10" spans="1:11" ht="17.25" customHeight="1">
      <c r="B10" s="216" t="s">
        <v>2</v>
      </c>
      <c r="C10" s="217"/>
      <c r="D10" s="217"/>
      <c r="E10" s="217"/>
      <c r="F10" s="217"/>
      <c r="G10" s="217"/>
      <c r="H10" s="217"/>
      <c r="I10" s="217"/>
    </row>
    <row r="11" spans="1:11" s="21" customFormat="1" ht="57" customHeight="1">
      <c r="A11" s="41"/>
      <c r="B11" s="166" t="s">
        <v>129</v>
      </c>
      <c r="C11" s="137" t="s">
        <v>158</v>
      </c>
      <c r="D11" s="137" t="s">
        <v>206</v>
      </c>
      <c r="E11" s="137" t="s">
        <v>207</v>
      </c>
      <c r="F11" s="137" t="s">
        <v>209</v>
      </c>
      <c r="G11" s="137" t="s">
        <v>210</v>
      </c>
      <c r="H11" s="137" t="s">
        <v>212</v>
      </c>
      <c r="I11" s="137" t="s">
        <v>213</v>
      </c>
    </row>
    <row r="12" spans="1:11" s="73" customFormat="1">
      <c r="A12" s="84"/>
      <c r="B12" s="167">
        <v>1</v>
      </c>
      <c r="C12" s="179" t="str">
        <f>'1'!B12</f>
        <v>JARDINEIRO</v>
      </c>
      <c r="D12" s="164" t="s">
        <v>208</v>
      </c>
      <c r="E12" s="97">
        <v>12</v>
      </c>
      <c r="F12" s="140">
        <f>'1'!K130</f>
        <v>4896.4850000000006</v>
      </c>
      <c r="G12" s="97">
        <f>'1'!K12</f>
        <v>2</v>
      </c>
      <c r="H12" s="140">
        <f>F12*G12</f>
        <v>9792.9700000000012</v>
      </c>
      <c r="I12" s="140">
        <f>H12*E12</f>
        <v>117515.64000000001</v>
      </c>
      <c r="J12" s="171"/>
    </row>
    <row r="13" spans="1:11" s="21" customFormat="1">
      <c r="A13" s="41"/>
      <c r="B13" s="167">
        <v>2</v>
      </c>
      <c r="C13" s="179" t="str">
        <f>'2'!B12</f>
        <v>Auxiliar de Jardinagem</v>
      </c>
      <c r="D13" s="164" t="s">
        <v>208</v>
      </c>
      <c r="E13" s="97">
        <v>12</v>
      </c>
      <c r="F13" s="140">
        <f>'2'!K130</f>
        <v>3801.1349999999998</v>
      </c>
      <c r="G13" s="97">
        <f>'2'!K12</f>
        <v>4</v>
      </c>
      <c r="H13" s="140">
        <f t="shared" ref="H13:H15" si="0">F13*G13</f>
        <v>15204.539999999999</v>
      </c>
      <c r="I13" s="140">
        <f>H13*E13</f>
        <v>182454.47999999998</v>
      </c>
      <c r="J13" s="171"/>
    </row>
    <row r="14" spans="1:11" s="21" customFormat="1" ht="15" customHeight="1">
      <c r="A14" s="41"/>
      <c r="B14" s="167">
        <v>3</v>
      </c>
      <c r="C14" s="179" t="str">
        <f>'3'!B12</f>
        <v>Encarregado Adm de Jardinagem</v>
      </c>
      <c r="D14" s="164" t="s">
        <v>208</v>
      </c>
      <c r="E14" s="97">
        <v>12</v>
      </c>
      <c r="F14" s="140">
        <f>'3'!K130</f>
        <v>5905.2199999999993</v>
      </c>
      <c r="G14" s="97">
        <f>'3'!K12</f>
        <v>1</v>
      </c>
      <c r="H14" s="140">
        <f t="shared" si="0"/>
        <v>5905.2199999999993</v>
      </c>
      <c r="I14" s="140">
        <f>H14*E14</f>
        <v>70862.639999999985</v>
      </c>
      <c r="J14" s="171"/>
      <c r="K14" s="183"/>
    </row>
    <row r="15" spans="1:11" s="174" customFormat="1" ht="15" customHeight="1">
      <c r="B15" s="167">
        <v>4</v>
      </c>
      <c r="C15" s="179" t="str">
        <f>'4'!B12</f>
        <v>PISCINEIRO</v>
      </c>
      <c r="D15" s="164" t="s">
        <v>208</v>
      </c>
      <c r="E15" s="97">
        <v>12</v>
      </c>
      <c r="F15" s="140">
        <f>'4'!K130</f>
        <v>3746.0649999999996</v>
      </c>
      <c r="G15" s="97">
        <f>'4'!K12</f>
        <v>2</v>
      </c>
      <c r="H15" s="140">
        <f t="shared" si="0"/>
        <v>7492.1299999999992</v>
      </c>
      <c r="I15" s="140">
        <f>H15*E15</f>
        <v>89905.56</v>
      </c>
      <c r="J15" s="203"/>
    </row>
    <row r="16" spans="1:11" s="21" customFormat="1" ht="15" customHeight="1">
      <c r="A16" s="41"/>
      <c r="B16" s="215" t="s">
        <v>211</v>
      </c>
      <c r="C16" s="215"/>
      <c r="D16" s="215"/>
      <c r="E16" s="215"/>
      <c r="F16" s="215"/>
      <c r="G16" s="169">
        <f>SUM(G12:G15)</f>
        <v>9</v>
      </c>
      <c r="H16" s="168">
        <f>SUM(H12:H15)</f>
        <v>38394.86</v>
      </c>
      <c r="I16" s="168">
        <f>SUM(I12:I15)</f>
        <v>460738.32</v>
      </c>
      <c r="J16" s="171"/>
    </row>
    <row r="17" spans="2:10" s="73" customFormat="1" ht="8.25" customHeight="1">
      <c r="B17" s="165"/>
      <c r="C17" s="165"/>
      <c r="D17" s="165"/>
      <c r="E17" s="165"/>
      <c r="F17" s="165"/>
      <c r="G17" s="165"/>
      <c r="H17" s="165"/>
      <c r="I17" s="165"/>
      <c r="J17" s="171"/>
    </row>
    <row r="18" spans="2:10" ht="6.75" customHeight="1">
      <c r="B18" s="139"/>
      <c r="C18" s="52"/>
      <c r="D18" s="52"/>
      <c r="E18" s="52"/>
      <c r="F18" s="52"/>
      <c r="G18" s="52"/>
      <c r="H18" s="52"/>
      <c r="I18" s="51"/>
    </row>
    <row r="19" spans="2:10" s="51" customFormat="1">
      <c r="B19" s="213" t="s">
        <v>298</v>
      </c>
      <c r="C19" s="214"/>
      <c r="D19" s="214"/>
      <c r="E19" s="214"/>
      <c r="F19" s="214"/>
      <c r="G19" s="214"/>
      <c r="H19" s="214"/>
      <c r="I19" s="214"/>
    </row>
    <row r="20" spans="2:10" s="51" customFormat="1" ht="6.75" customHeight="1">
      <c r="B20" s="139"/>
      <c r="C20" s="54"/>
      <c r="D20" s="54"/>
      <c r="E20" s="54"/>
      <c r="F20" s="130"/>
      <c r="G20" s="54"/>
      <c r="H20" s="54"/>
    </row>
    <row r="21" spans="2:10" s="51" customFormat="1">
      <c r="B21" s="139"/>
      <c r="C21" s="53" t="s">
        <v>288</v>
      </c>
      <c r="F21" s="133"/>
    </row>
    <row r="22" spans="2:10" s="51" customFormat="1">
      <c r="B22" s="138"/>
      <c r="C22" s="1" t="s">
        <v>3</v>
      </c>
      <c r="D22" s="44"/>
      <c r="E22" s="44"/>
      <c r="F22" s="132"/>
      <c r="G22" s="44"/>
      <c r="H22" s="44"/>
      <c r="I22"/>
    </row>
    <row r="23" spans="2:10" ht="15.75" customHeight="1">
      <c r="C23" s="2" t="s">
        <v>4</v>
      </c>
      <c r="D23" s="21"/>
      <c r="E23" s="21"/>
      <c r="G23" s="21"/>
      <c r="H23" s="21"/>
    </row>
    <row r="24" spans="2:10" ht="15.75" customHeight="1">
      <c r="C24" s="4" t="s">
        <v>5</v>
      </c>
      <c r="D24" s="21"/>
      <c r="E24" s="21"/>
      <c r="G24" s="21"/>
      <c r="H24" s="21"/>
    </row>
    <row r="25" spans="2:10" ht="15.75" customHeight="1">
      <c r="C25" s="4" t="s">
        <v>6</v>
      </c>
      <c r="D25" s="21"/>
      <c r="E25" s="21"/>
      <c r="G25" s="21"/>
      <c r="H25" s="21"/>
    </row>
    <row r="26" spans="2:10" ht="15.75" customHeight="1">
      <c r="C26" s="4" t="s">
        <v>7</v>
      </c>
      <c r="D26" s="21"/>
      <c r="E26" s="21"/>
      <c r="G26" s="21"/>
      <c r="H26" s="21"/>
    </row>
    <row r="27" spans="2:10" ht="6.75" customHeight="1">
      <c r="C27" s="21"/>
      <c r="D27" s="21"/>
      <c r="E27" s="21"/>
      <c r="G27" s="21"/>
      <c r="H27" s="21"/>
    </row>
    <row r="28" spans="2:10" ht="15.75" customHeight="1">
      <c r="C28" s="1" t="s">
        <v>8</v>
      </c>
      <c r="D28" s="21"/>
      <c r="E28" s="21"/>
      <c r="G28" s="21"/>
      <c r="H28" s="21"/>
    </row>
    <row r="29" spans="2:10" ht="6.75" customHeight="1">
      <c r="C29" s="21"/>
      <c r="D29" s="21"/>
      <c r="E29" s="21"/>
      <c r="G29" s="21"/>
      <c r="H29" s="21"/>
    </row>
    <row r="30" spans="2:10">
      <c r="C30" s="2" t="s">
        <v>9</v>
      </c>
      <c r="D30" s="21"/>
      <c r="E30" s="21"/>
      <c r="G30" s="21"/>
      <c r="H30" s="21"/>
    </row>
    <row r="31" spans="2:10">
      <c r="C31" s="4" t="s">
        <v>10</v>
      </c>
      <c r="D31" s="21"/>
      <c r="E31" s="21"/>
      <c r="G31" s="21"/>
      <c r="H31" s="21"/>
    </row>
    <row r="32" spans="2:10">
      <c r="C32" s="4" t="s">
        <v>11</v>
      </c>
      <c r="D32" s="21"/>
      <c r="E32" s="21"/>
      <c r="G32" s="21"/>
      <c r="H32" s="21"/>
    </row>
    <row r="33" spans="2:9">
      <c r="C33" s="4" t="s">
        <v>12</v>
      </c>
      <c r="D33" s="21"/>
      <c r="E33" s="21"/>
      <c r="G33" s="21"/>
      <c r="H33" s="21"/>
      <c r="I33" s="2"/>
    </row>
    <row r="34" spans="2:9">
      <c r="C34" s="4" t="s">
        <v>13</v>
      </c>
      <c r="D34" s="21"/>
      <c r="E34" s="21"/>
      <c r="G34" s="21"/>
      <c r="H34" s="21"/>
    </row>
    <row r="35" spans="2:9" ht="6.75" customHeight="1">
      <c r="C35" s="21"/>
      <c r="D35" s="21"/>
      <c r="E35" s="21"/>
      <c r="G35" s="21"/>
      <c r="H35" s="21"/>
    </row>
    <row r="36" spans="2:9" ht="15.75" customHeight="1">
      <c r="B36" s="152" t="s">
        <v>14</v>
      </c>
      <c r="C36" s="152"/>
      <c r="D36" s="152"/>
      <c r="E36" s="152"/>
      <c r="F36" s="152"/>
      <c r="G36" s="152"/>
      <c r="H36" s="152"/>
    </row>
    <row r="37" spans="2:9" ht="6.75" customHeight="1">
      <c r="C37" s="21"/>
      <c r="D37" s="21"/>
      <c r="E37" s="21"/>
      <c r="G37" s="21"/>
      <c r="H37" s="21"/>
    </row>
    <row r="38" spans="2:9" ht="54.75" customHeight="1">
      <c r="B38" s="219" t="s">
        <v>140</v>
      </c>
      <c r="C38" s="219"/>
      <c r="D38" s="219"/>
      <c r="E38" s="219"/>
      <c r="F38" s="219"/>
      <c r="G38" s="219"/>
      <c r="H38" s="219"/>
      <c r="I38" s="219"/>
    </row>
    <row r="39" spans="2:9" ht="46.5" customHeight="1">
      <c r="B39" s="218" t="s">
        <v>141</v>
      </c>
      <c r="C39" s="218"/>
      <c r="D39" s="218"/>
      <c r="E39" s="218"/>
      <c r="F39" s="218"/>
      <c r="G39" s="218"/>
      <c r="H39" s="218"/>
      <c r="I39" s="218"/>
    </row>
    <row r="40" spans="2:9" ht="10.5" customHeight="1">
      <c r="B40" s="210"/>
      <c r="C40" s="210"/>
      <c r="D40" s="210"/>
      <c r="E40" s="210"/>
      <c r="F40" s="210"/>
      <c r="G40" s="210"/>
      <c r="H40" s="210"/>
      <c r="I40" s="210"/>
    </row>
    <row r="41" spans="2:9" ht="9" customHeight="1">
      <c r="C41" s="22"/>
      <c r="D41" s="22"/>
      <c r="E41" s="22"/>
      <c r="F41" s="22"/>
      <c r="G41" s="22"/>
      <c r="H41" s="22"/>
    </row>
    <row r="42" spans="2:9" ht="15.75" customHeight="1">
      <c r="B42" s="211" t="s">
        <v>299</v>
      </c>
      <c r="C42" s="212"/>
      <c r="D42" s="212"/>
      <c r="E42" s="212"/>
      <c r="F42" s="212"/>
      <c r="G42" s="212"/>
      <c r="H42" s="212"/>
      <c r="I42" s="212"/>
    </row>
    <row r="43" spans="2:9" ht="15.75" customHeight="1">
      <c r="C43" s="23"/>
      <c r="D43" s="24"/>
      <c r="E43" s="2"/>
      <c r="F43" s="2"/>
      <c r="G43" s="2"/>
      <c r="H43" s="2"/>
    </row>
    <row r="44" spans="2:9" ht="15.75" customHeight="1">
      <c r="B44" s="212" t="s">
        <v>127</v>
      </c>
      <c r="C44" s="212"/>
      <c r="D44" s="212"/>
      <c r="E44" s="212"/>
      <c r="F44" s="212"/>
      <c r="G44" s="212"/>
      <c r="H44" s="212"/>
      <c r="I44" s="212"/>
    </row>
    <row r="45" spans="2:9" ht="15.75" customHeight="1">
      <c r="B45" s="212" t="s">
        <v>128</v>
      </c>
      <c r="C45" s="212"/>
      <c r="D45" s="212"/>
      <c r="E45" s="212"/>
      <c r="F45" s="212"/>
      <c r="G45" s="212"/>
      <c r="H45" s="212"/>
      <c r="I45" s="212"/>
    </row>
    <row r="46" spans="2:9" ht="15.75" customHeight="1">
      <c r="C46" s="22"/>
      <c r="D46" s="21"/>
      <c r="E46" s="21"/>
      <c r="G46" s="21"/>
      <c r="H46" s="21"/>
    </row>
    <row r="47" spans="2:9" ht="15.75" customHeight="1"/>
    <row r="48" spans="2: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sheetData>
  <mergeCells count="10">
    <mergeCell ref="B16:F16"/>
    <mergeCell ref="B10:I10"/>
    <mergeCell ref="B39:I39"/>
    <mergeCell ref="B38:I38"/>
    <mergeCell ref="B8:I8"/>
    <mergeCell ref="B40:I40"/>
    <mergeCell ref="B42:I42"/>
    <mergeCell ref="B44:I44"/>
    <mergeCell ref="B45:I45"/>
    <mergeCell ref="B19:I19"/>
  </mergeCells>
  <pageMargins left="0.25" right="0.25" top="1.1215625" bottom="0.75" header="0.3" footer="0.3"/>
  <pageSetup paperSize="9" scale="72" fitToHeight="0" orientation="portrait" r:id="rId1"/>
  <headerFooter>
    <oddHeader>&amp;R&amp;G</oddHeader>
    <oddFooter>&amp;C&amp;G</oddFooter>
  </headerFooter>
  <rowBreaks count="1" manualBreakCount="1">
    <brk id="45" max="8"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D0E50-79FB-4538-9739-150EA4F68B52}">
  <sheetPr>
    <pageSetUpPr fitToPage="1"/>
  </sheetPr>
  <dimension ref="B1:W1003"/>
  <sheetViews>
    <sheetView view="pageBreakPreview" topLeftCell="A100" zoomScale="85" zoomScaleNormal="100" zoomScaleSheetLayoutView="85" workbookViewId="0">
      <selection activeCell="J113" sqref="J113"/>
    </sheetView>
  </sheetViews>
  <sheetFormatPr defaultColWidth="12.625" defaultRowHeight="15" customHeight="1"/>
  <cols>
    <col min="1" max="1" width="3.5" style="42" customWidth="1"/>
    <col min="2" max="2" width="3.75" style="42" customWidth="1"/>
    <col min="3" max="3" width="7.625" style="42" customWidth="1"/>
    <col min="4" max="5" width="9.625" style="42" customWidth="1"/>
    <col min="6" max="6" width="3.625" style="42" bestFit="1" customWidth="1"/>
    <col min="7" max="7" width="19.5" style="42" customWidth="1"/>
    <col min="8" max="8" width="9.625" style="87" customWidth="1"/>
    <col min="9" max="9" width="8.5" style="42" bestFit="1" customWidth="1"/>
    <col min="10" max="10" width="11.5" style="42" customWidth="1"/>
    <col min="11" max="11" width="19.25" style="63" customWidth="1"/>
    <col min="12" max="12" width="14" style="42" customWidth="1"/>
    <col min="13" max="13" width="23.375" style="42" customWidth="1"/>
    <col min="14" max="20" width="7.625" style="42" customWidth="1"/>
    <col min="21" max="16384" width="12.625" style="42"/>
  </cols>
  <sheetData>
    <row r="1" spans="2:23" ht="7.5" customHeight="1">
      <c r="B1" s="81"/>
      <c r="C1" s="81"/>
      <c r="D1" s="81"/>
      <c r="E1" s="81"/>
      <c r="F1" s="81"/>
      <c r="G1" s="81"/>
      <c r="H1" s="94"/>
      <c r="I1" s="81"/>
      <c r="J1" s="81"/>
      <c r="K1" s="81"/>
    </row>
    <row r="2" spans="2:23">
      <c r="B2" s="232" t="s">
        <v>15</v>
      </c>
      <c r="C2" s="232"/>
      <c r="D2" s="232"/>
      <c r="E2" s="232"/>
      <c r="F2" s="232"/>
      <c r="G2" s="232"/>
      <c r="H2" s="232"/>
      <c r="I2" s="232"/>
      <c r="J2" s="232"/>
      <c r="K2" s="232"/>
    </row>
    <row r="3" spans="2:23">
      <c r="B3" s="252" t="s">
        <v>16</v>
      </c>
      <c r="C3" s="252"/>
      <c r="D3" s="252"/>
      <c r="E3" s="252"/>
      <c r="F3" s="252"/>
      <c r="G3" s="252"/>
      <c r="H3" s="252"/>
      <c r="I3" s="252"/>
      <c r="J3" s="252"/>
      <c r="K3" s="252"/>
    </row>
    <row r="4" spans="2:23" ht="7.5" customHeight="1">
      <c r="B4" s="221"/>
      <c r="C4" s="221"/>
      <c r="D4" s="221"/>
      <c r="E4" s="221"/>
      <c r="F4" s="221"/>
      <c r="G4" s="221"/>
      <c r="H4" s="222"/>
      <c r="I4" s="221"/>
      <c r="J4" s="221"/>
      <c r="K4" s="221"/>
      <c r="L4" s="221"/>
      <c r="M4" s="221"/>
      <c r="N4" s="221"/>
      <c r="O4" s="221"/>
      <c r="P4" s="221"/>
      <c r="Q4" s="222"/>
      <c r="R4" s="221"/>
      <c r="S4" s="221"/>
      <c r="T4" s="221"/>
      <c r="U4" s="221"/>
      <c r="V4" s="221"/>
      <c r="W4" s="221"/>
    </row>
    <row r="5" spans="2:23">
      <c r="B5" s="253" t="s">
        <v>17</v>
      </c>
      <c r="C5" s="253"/>
      <c r="D5" s="253"/>
      <c r="E5" s="253"/>
      <c r="F5" s="253"/>
      <c r="G5" s="253"/>
      <c r="H5" s="253"/>
      <c r="I5" s="253"/>
      <c r="J5" s="253"/>
      <c r="K5" s="253"/>
    </row>
    <row r="6" spans="2:23">
      <c r="B6" s="64" t="s">
        <v>0</v>
      </c>
      <c r="C6" s="247" t="s">
        <v>18</v>
      </c>
      <c r="D6" s="247"/>
      <c r="E6" s="247"/>
      <c r="F6" s="247"/>
      <c r="G6" s="247"/>
      <c r="H6" s="247"/>
      <c r="I6" s="247"/>
      <c r="J6" s="247"/>
      <c r="K6" s="109">
        <v>44127</v>
      </c>
    </row>
    <row r="7" spans="2:23">
      <c r="B7" s="64" t="s">
        <v>19</v>
      </c>
      <c r="C7" s="247" t="s">
        <v>20</v>
      </c>
      <c r="D7" s="247"/>
      <c r="E7" s="247"/>
      <c r="F7" s="247"/>
      <c r="G7" s="247"/>
      <c r="H7" s="247"/>
      <c r="I7" s="247"/>
      <c r="J7" s="247"/>
      <c r="K7" s="108" t="s">
        <v>214</v>
      </c>
    </row>
    <row r="8" spans="2:23">
      <c r="B8" s="64" t="s">
        <v>21</v>
      </c>
      <c r="C8" s="248" t="s">
        <v>22</v>
      </c>
      <c r="D8" s="247"/>
      <c r="E8" s="247"/>
      <c r="F8" s="247"/>
      <c r="G8" s="247"/>
      <c r="H8" s="247"/>
      <c r="I8" s="247"/>
      <c r="J8" s="247"/>
      <c r="K8" s="108" t="s">
        <v>215</v>
      </c>
    </row>
    <row r="9" spans="2:23">
      <c r="B9" s="64" t="s">
        <v>23</v>
      </c>
      <c r="C9" s="247" t="s">
        <v>24</v>
      </c>
      <c r="D9" s="247"/>
      <c r="E9" s="247"/>
      <c r="F9" s="247"/>
      <c r="G9" s="247"/>
      <c r="H9" s="247"/>
      <c r="I9" s="247"/>
      <c r="J9" s="247"/>
      <c r="K9" s="108">
        <v>12</v>
      </c>
    </row>
    <row r="10" spans="2:23">
      <c r="B10" s="261" t="s">
        <v>25</v>
      </c>
      <c r="C10" s="253"/>
      <c r="D10" s="253"/>
      <c r="E10" s="253"/>
      <c r="F10" s="253"/>
      <c r="G10" s="253"/>
      <c r="H10" s="253"/>
      <c r="I10" s="253"/>
      <c r="J10" s="253"/>
      <c r="K10" s="261"/>
    </row>
    <row r="11" spans="2:23" s="182" customFormat="1" ht="30">
      <c r="B11" s="257" t="s">
        <v>26</v>
      </c>
      <c r="C11" s="258"/>
      <c r="D11" s="258"/>
      <c r="E11" s="258"/>
      <c r="F11" s="260" t="s">
        <v>27</v>
      </c>
      <c r="G11" s="260"/>
      <c r="H11" s="260"/>
      <c r="I11" s="260"/>
      <c r="J11" s="260"/>
      <c r="K11" s="180" t="s">
        <v>28</v>
      </c>
    </row>
    <row r="12" spans="2:23">
      <c r="B12" s="254" t="s">
        <v>216</v>
      </c>
      <c r="C12" s="227"/>
      <c r="D12" s="227"/>
      <c r="E12" s="227"/>
      <c r="F12" s="259" t="s">
        <v>217</v>
      </c>
      <c r="G12" s="259"/>
      <c r="H12" s="259"/>
      <c r="I12" s="259"/>
      <c r="J12" s="259"/>
      <c r="K12" s="96">
        <v>2</v>
      </c>
    </row>
    <row r="13" spans="2:23" ht="7.5" customHeight="1">
      <c r="B13" s="221"/>
      <c r="C13" s="224"/>
      <c r="D13" s="224"/>
      <c r="E13" s="224"/>
      <c r="F13" s="224"/>
      <c r="G13" s="224"/>
      <c r="H13" s="225"/>
      <c r="I13" s="224"/>
      <c r="J13" s="224"/>
      <c r="K13" s="56"/>
    </row>
    <row r="14" spans="2:23">
      <c r="B14" s="232" t="s">
        <v>29</v>
      </c>
      <c r="C14" s="233"/>
      <c r="D14" s="233"/>
      <c r="E14" s="233"/>
      <c r="F14" s="233"/>
      <c r="G14" s="233"/>
      <c r="H14" s="233"/>
      <c r="I14" s="233"/>
      <c r="J14" s="233"/>
      <c r="K14" s="58"/>
    </row>
    <row r="15" spans="2:23">
      <c r="B15" s="80">
        <v>1</v>
      </c>
      <c r="C15" s="255" t="s">
        <v>30</v>
      </c>
      <c r="D15" s="255"/>
      <c r="E15" s="255"/>
      <c r="F15" s="255"/>
      <c r="G15" s="255"/>
      <c r="H15" s="255"/>
      <c r="I15" s="255"/>
      <c r="J15" s="255"/>
      <c r="K15" s="91" t="str">
        <f>B12</f>
        <v>JARDINEIRO</v>
      </c>
    </row>
    <row r="16" spans="2:23">
      <c r="B16" s="64">
        <v>2</v>
      </c>
      <c r="C16" s="247" t="s">
        <v>31</v>
      </c>
      <c r="D16" s="247"/>
      <c r="E16" s="247"/>
      <c r="F16" s="247"/>
      <c r="G16" s="247"/>
      <c r="H16" s="247"/>
      <c r="I16" s="247"/>
      <c r="J16" s="247"/>
      <c r="K16" s="59" t="s">
        <v>218</v>
      </c>
    </row>
    <row r="17" spans="2:12">
      <c r="B17" s="64">
        <v>3</v>
      </c>
      <c r="C17" s="247" t="s">
        <v>32</v>
      </c>
      <c r="D17" s="247"/>
      <c r="E17" s="247"/>
      <c r="F17" s="247"/>
      <c r="G17" s="247"/>
      <c r="H17" s="247"/>
      <c r="I17" s="247"/>
      <c r="J17" s="247"/>
      <c r="K17" s="68">
        <v>1826.64</v>
      </c>
    </row>
    <row r="18" spans="2:12" s="67" customFormat="1">
      <c r="B18" s="66">
        <v>4</v>
      </c>
      <c r="C18" s="256" t="s">
        <v>33</v>
      </c>
      <c r="D18" s="256"/>
      <c r="E18" s="256"/>
      <c r="F18" s="256"/>
      <c r="G18" s="256"/>
      <c r="H18" s="256"/>
      <c r="I18" s="256"/>
      <c r="J18" s="256"/>
      <c r="K18" s="93" t="str">
        <f>K15</f>
        <v>JARDINEIRO</v>
      </c>
    </row>
    <row r="19" spans="2:12">
      <c r="B19" s="64">
        <v>5</v>
      </c>
      <c r="C19" s="247" t="s">
        <v>34</v>
      </c>
      <c r="D19" s="247"/>
      <c r="E19" s="247"/>
      <c r="F19" s="247"/>
      <c r="G19" s="247"/>
      <c r="H19" s="247"/>
      <c r="I19" s="247"/>
      <c r="J19" s="247"/>
      <c r="K19" s="170" t="s">
        <v>219</v>
      </c>
    </row>
    <row r="20" spans="2:12" s="87" customFormat="1">
      <c r="B20" s="86">
        <v>6</v>
      </c>
      <c r="C20" s="248" t="s">
        <v>22</v>
      </c>
      <c r="D20" s="247"/>
      <c r="E20" s="247"/>
      <c r="F20" s="247"/>
      <c r="G20" s="247"/>
      <c r="H20" s="247"/>
      <c r="I20" s="247"/>
      <c r="J20" s="247"/>
      <c r="K20" s="92" t="str">
        <f>K8</f>
        <v>DF000001/2020</v>
      </c>
    </row>
    <row r="21" spans="2:12" ht="7.5" customHeight="1">
      <c r="B21" s="221"/>
      <c r="C21" s="224"/>
      <c r="D21" s="224"/>
      <c r="E21" s="224"/>
      <c r="F21" s="224"/>
      <c r="G21" s="224"/>
      <c r="H21" s="225"/>
      <c r="I21" s="224"/>
      <c r="J21" s="224"/>
      <c r="K21" s="56"/>
    </row>
    <row r="22" spans="2:12" ht="15.75" customHeight="1">
      <c r="B22" s="239" t="s">
        <v>35</v>
      </c>
      <c r="C22" s="233"/>
      <c r="D22" s="233"/>
      <c r="E22" s="233"/>
      <c r="F22" s="233"/>
      <c r="G22" s="233"/>
      <c r="H22" s="233"/>
      <c r="I22" s="233"/>
      <c r="J22" s="233"/>
      <c r="K22" s="58"/>
    </row>
    <row r="23" spans="2:12" ht="15.75" customHeight="1">
      <c r="B23" s="6">
        <v>1</v>
      </c>
      <c r="C23" s="234" t="s">
        <v>36</v>
      </c>
      <c r="D23" s="227"/>
      <c r="E23" s="227"/>
      <c r="F23" s="227"/>
      <c r="G23" s="227"/>
      <c r="H23" s="227"/>
      <c r="I23" s="228"/>
      <c r="J23" s="6" t="s">
        <v>51</v>
      </c>
      <c r="K23" s="57" t="s">
        <v>37</v>
      </c>
    </row>
    <row r="24" spans="2:12" ht="15.75" customHeight="1">
      <c r="B24" s="5" t="s">
        <v>0</v>
      </c>
      <c r="C24" s="226" t="s">
        <v>38</v>
      </c>
      <c r="D24" s="227"/>
      <c r="E24" s="227"/>
      <c r="F24" s="227"/>
      <c r="G24" s="227"/>
      <c r="H24" s="227"/>
      <c r="I24" s="228"/>
      <c r="J24" s="7"/>
      <c r="K24" s="89">
        <f>K17</f>
        <v>1826.64</v>
      </c>
    </row>
    <row r="25" spans="2:12" ht="15.75" customHeight="1">
      <c r="B25" s="5" t="s">
        <v>19</v>
      </c>
      <c r="C25" s="226" t="s">
        <v>39</v>
      </c>
      <c r="D25" s="227"/>
      <c r="E25" s="227"/>
      <c r="F25" s="227"/>
      <c r="G25" s="227"/>
      <c r="H25" s="227"/>
      <c r="I25" s="228"/>
      <c r="J25" s="8">
        <v>0</v>
      </c>
      <c r="K25" s="60">
        <f>K24*J25</f>
        <v>0</v>
      </c>
    </row>
    <row r="26" spans="2:12" ht="15.75" customHeight="1">
      <c r="B26" s="5" t="s">
        <v>21</v>
      </c>
      <c r="C26" s="226" t="s">
        <v>40</v>
      </c>
      <c r="D26" s="227"/>
      <c r="E26" s="227"/>
      <c r="F26" s="227"/>
      <c r="G26" s="227"/>
      <c r="H26" s="227"/>
      <c r="I26" s="228"/>
      <c r="J26" s="8">
        <v>0</v>
      </c>
      <c r="K26" s="60">
        <f>1239*J26</f>
        <v>0</v>
      </c>
      <c r="L26" s="38"/>
    </row>
    <row r="27" spans="2:12" ht="15.75" customHeight="1">
      <c r="B27" s="5" t="s">
        <v>23</v>
      </c>
      <c r="C27" s="226" t="s">
        <v>41</v>
      </c>
      <c r="D27" s="227"/>
      <c r="E27" s="227"/>
      <c r="F27" s="227"/>
      <c r="G27" s="227"/>
      <c r="H27" s="227"/>
      <c r="I27" s="228"/>
      <c r="J27" s="8"/>
      <c r="K27" s="60">
        <v>0</v>
      </c>
    </row>
    <row r="28" spans="2:12" ht="15.75" customHeight="1">
      <c r="B28" s="5" t="s">
        <v>42</v>
      </c>
      <c r="C28" s="226" t="s">
        <v>43</v>
      </c>
      <c r="D28" s="227"/>
      <c r="E28" s="227"/>
      <c r="F28" s="227"/>
      <c r="G28" s="227"/>
      <c r="H28" s="227"/>
      <c r="I28" s="228"/>
      <c r="J28" s="8"/>
      <c r="K28" s="60">
        <v>0</v>
      </c>
    </row>
    <row r="29" spans="2:12" ht="15.75" customHeight="1">
      <c r="B29" s="5" t="s">
        <v>44</v>
      </c>
      <c r="C29" s="226" t="s">
        <v>45</v>
      </c>
      <c r="D29" s="227"/>
      <c r="E29" s="227"/>
      <c r="F29" s="227"/>
      <c r="G29" s="227"/>
      <c r="H29" s="227"/>
      <c r="I29" s="228"/>
      <c r="J29" s="8"/>
      <c r="K29" s="60">
        <v>0</v>
      </c>
    </row>
    <row r="30" spans="2:12" ht="15.75" customHeight="1">
      <c r="B30" s="229" t="s">
        <v>46</v>
      </c>
      <c r="C30" s="227"/>
      <c r="D30" s="227"/>
      <c r="E30" s="227"/>
      <c r="F30" s="227"/>
      <c r="G30" s="227"/>
      <c r="H30" s="227"/>
      <c r="I30" s="227"/>
      <c r="J30" s="228"/>
      <c r="K30" s="61">
        <f>SUM(K24:K29)</f>
        <v>1826.64</v>
      </c>
    </row>
    <row r="31" spans="2:12" ht="7.5" customHeight="1">
      <c r="B31" s="221"/>
      <c r="C31" s="224"/>
      <c r="D31" s="224"/>
      <c r="E31" s="224"/>
      <c r="F31" s="224"/>
      <c r="G31" s="224"/>
      <c r="H31" s="225"/>
      <c r="I31" s="224"/>
      <c r="J31" s="224"/>
      <c r="K31" s="56"/>
    </row>
    <row r="32" spans="2:12">
      <c r="B32" s="239" t="s">
        <v>47</v>
      </c>
      <c r="C32" s="239"/>
      <c r="D32" s="239"/>
      <c r="E32" s="239"/>
      <c r="F32" s="239"/>
      <c r="G32" s="239"/>
      <c r="H32" s="239"/>
      <c r="I32" s="239"/>
      <c r="J32" s="239"/>
      <c r="K32" s="239"/>
    </row>
    <row r="33" spans="2:17">
      <c r="B33" s="95" t="s">
        <v>48</v>
      </c>
      <c r="C33" s="95"/>
      <c r="D33" s="95"/>
      <c r="E33" s="95"/>
      <c r="F33" s="95"/>
      <c r="G33" s="95"/>
      <c r="H33" s="95"/>
      <c r="I33" s="95"/>
      <c r="J33" s="95"/>
      <c r="K33" s="95"/>
    </row>
    <row r="34" spans="2:17" ht="15.75" customHeight="1">
      <c r="B34" s="6" t="s">
        <v>49</v>
      </c>
      <c r="C34" s="234" t="s">
        <v>50</v>
      </c>
      <c r="D34" s="227"/>
      <c r="E34" s="227"/>
      <c r="F34" s="227"/>
      <c r="G34" s="227"/>
      <c r="H34" s="227"/>
      <c r="I34" s="228"/>
      <c r="J34" s="6" t="s">
        <v>51</v>
      </c>
      <c r="K34" s="57" t="s">
        <v>37</v>
      </c>
    </row>
    <row r="35" spans="2:17" ht="15.75" customHeight="1">
      <c r="B35" s="5" t="s">
        <v>0</v>
      </c>
      <c r="C35" s="226" t="s">
        <v>52</v>
      </c>
      <c r="D35" s="227"/>
      <c r="E35" s="227"/>
      <c r="F35" s="227"/>
      <c r="G35" s="227"/>
      <c r="H35" s="227"/>
      <c r="I35" s="228"/>
      <c r="J35" s="9">
        <v>8.3299999999999999E-2</v>
      </c>
      <c r="K35" s="60">
        <f>ROUND($K$30*J35,2)</f>
        <v>152.16</v>
      </c>
    </row>
    <row r="36" spans="2:17" ht="15.75" customHeight="1">
      <c r="B36" s="5" t="s">
        <v>19</v>
      </c>
      <c r="C36" s="226" t="s">
        <v>53</v>
      </c>
      <c r="D36" s="227"/>
      <c r="E36" s="227"/>
      <c r="F36" s="227"/>
      <c r="G36" s="227"/>
      <c r="H36" s="227"/>
      <c r="I36" s="228"/>
      <c r="J36" s="9">
        <v>0.121</v>
      </c>
      <c r="K36" s="60">
        <f>ROUND($K$30*J36,2)</f>
        <v>221.02</v>
      </c>
    </row>
    <row r="37" spans="2:17" ht="15.75" customHeight="1">
      <c r="B37" s="229" t="s">
        <v>54</v>
      </c>
      <c r="C37" s="227"/>
      <c r="D37" s="227"/>
      <c r="E37" s="227"/>
      <c r="F37" s="227"/>
      <c r="G37" s="227"/>
      <c r="H37" s="227"/>
      <c r="I37" s="228"/>
      <c r="J37" s="10">
        <f>SUM(J35:J36)</f>
        <v>0.20429999999999998</v>
      </c>
      <c r="K37" s="61">
        <f>K35+K36</f>
        <v>373.18</v>
      </c>
      <c r="Q37" s="85"/>
    </row>
    <row r="38" spans="2:17" ht="6" customHeight="1">
      <c r="K38" s="58"/>
    </row>
    <row r="39" spans="2:17">
      <c r="B39" s="95" t="s">
        <v>55</v>
      </c>
      <c r="C39" s="95"/>
      <c r="D39" s="95"/>
      <c r="E39" s="95"/>
      <c r="F39" s="95"/>
      <c r="G39" s="95"/>
      <c r="H39" s="95"/>
      <c r="I39" s="95"/>
      <c r="J39" s="95"/>
      <c r="K39" s="95"/>
    </row>
    <row r="40" spans="2:17" ht="15.75" customHeight="1">
      <c r="B40" s="6" t="s">
        <v>56</v>
      </c>
      <c r="C40" s="234" t="s">
        <v>57</v>
      </c>
      <c r="D40" s="227"/>
      <c r="E40" s="227"/>
      <c r="F40" s="227"/>
      <c r="G40" s="227"/>
      <c r="H40" s="227"/>
      <c r="I40" s="228"/>
      <c r="J40" s="6" t="s">
        <v>51</v>
      </c>
      <c r="K40" s="57" t="s">
        <v>37</v>
      </c>
    </row>
    <row r="41" spans="2:17" ht="15.75" customHeight="1">
      <c r="B41" s="5" t="s">
        <v>0</v>
      </c>
      <c r="C41" s="226" t="s">
        <v>58</v>
      </c>
      <c r="D41" s="227"/>
      <c r="E41" s="227"/>
      <c r="F41" s="227"/>
      <c r="G41" s="227"/>
      <c r="H41" s="227"/>
      <c r="I41" s="228"/>
      <c r="J41" s="9">
        <v>0.2</v>
      </c>
      <c r="K41" s="60">
        <f t="shared" ref="K41:K48" si="0">ROUND(J41*($K$30+$K$37),2)</f>
        <v>439.96</v>
      </c>
    </row>
    <row r="42" spans="2:17" ht="15.75" customHeight="1">
      <c r="B42" s="5" t="s">
        <v>19</v>
      </c>
      <c r="C42" s="226" t="s">
        <v>59</v>
      </c>
      <c r="D42" s="227"/>
      <c r="E42" s="227"/>
      <c r="F42" s="227"/>
      <c r="G42" s="227"/>
      <c r="H42" s="227"/>
      <c r="I42" s="228"/>
      <c r="J42" s="9">
        <v>2.5000000000000001E-2</v>
      </c>
      <c r="K42" s="65">
        <f t="shared" si="0"/>
        <v>55</v>
      </c>
    </row>
    <row r="43" spans="2:17" ht="15.75" customHeight="1">
      <c r="B43" s="5" t="s">
        <v>21</v>
      </c>
      <c r="C43" s="226" t="s">
        <v>60</v>
      </c>
      <c r="D43" s="227"/>
      <c r="E43" s="227"/>
      <c r="F43" s="227"/>
      <c r="G43" s="227"/>
      <c r="H43" s="227"/>
      <c r="I43" s="228"/>
      <c r="J43" s="9">
        <v>0.01</v>
      </c>
      <c r="K43" s="65">
        <f t="shared" si="0"/>
        <v>22</v>
      </c>
    </row>
    <row r="44" spans="2:17" ht="15.75" customHeight="1">
      <c r="B44" s="5" t="s">
        <v>23</v>
      </c>
      <c r="C44" s="226" t="s">
        <v>61</v>
      </c>
      <c r="D44" s="227"/>
      <c r="E44" s="227"/>
      <c r="F44" s="227"/>
      <c r="G44" s="227"/>
      <c r="H44" s="227"/>
      <c r="I44" s="228"/>
      <c r="J44" s="9">
        <v>1.4999999999999999E-2</v>
      </c>
      <c r="K44" s="65">
        <f t="shared" si="0"/>
        <v>33</v>
      </c>
    </row>
    <row r="45" spans="2:17" ht="15.75" customHeight="1">
      <c r="B45" s="5" t="s">
        <v>42</v>
      </c>
      <c r="C45" s="226" t="s">
        <v>62</v>
      </c>
      <c r="D45" s="227"/>
      <c r="E45" s="227"/>
      <c r="F45" s="227"/>
      <c r="G45" s="227"/>
      <c r="H45" s="227"/>
      <c r="I45" s="228"/>
      <c r="J45" s="9">
        <v>0.01</v>
      </c>
      <c r="K45" s="65">
        <f t="shared" si="0"/>
        <v>22</v>
      </c>
    </row>
    <row r="46" spans="2:17" ht="15.75" customHeight="1">
      <c r="B46" s="5" t="s">
        <v>44</v>
      </c>
      <c r="C46" s="226" t="s">
        <v>63</v>
      </c>
      <c r="D46" s="227"/>
      <c r="E46" s="227"/>
      <c r="F46" s="227"/>
      <c r="G46" s="227"/>
      <c r="H46" s="227"/>
      <c r="I46" s="228"/>
      <c r="J46" s="9">
        <v>6.0000000000000001E-3</v>
      </c>
      <c r="K46" s="65">
        <f t="shared" si="0"/>
        <v>13.2</v>
      </c>
    </row>
    <row r="47" spans="2:17" ht="15.75" customHeight="1">
      <c r="B47" s="5" t="s">
        <v>64</v>
      </c>
      <c r="C47" s="226" t="s">
        <v>65</v>
      </c>
      <c r="D47" s="227"/>
      <c r="E47" s="227"/>
      <c r="F47" s="227"/>
      <c r="G47" s="227"/>
      <c r="H47" s="227"/>
      <c r="I47" s="228"/>
      <c r="J47" s="9">
        <v>2E-3</v>
      </c>
      <c r="K47" s="65">
        <f t="shared" si="0"/>
        <v>4.4000000000000004</v>
      </c>
    </row>
    <row r="48" spans="2:17" ht="15.75" customHeight="1">
      <c r="B48" s="5" t="s">
        <v>66</v>
      </c>
      <c r="C48" s="226" t="s">
        <v>67</v>
      </c>
      <c r="D48" s="227"/>
      <c r="E48" s="227"/>
      <c r="F48" s="227"/>
      <c r="G48" s="227"/>
      <c r="H48" s="227"/>
      <c r="I48" s="228"/>
      <c r="J48" s="9">
        <v>0.08</v>
      </c>
      <c r="K48" s="65">
        <f t="shared" si="0"/>
        <v>175.99</v>
      </c>
    </row>
    <row r="49" spans="2:11" ht="15.75" customHeight="1">
      <c r="B49" s="229" t="s">
        <v>68</v>
      </c>
      <c r="C49" s="227"/>
      <c r="D49" s="227"/>
      <c r="E49" s="227"/>
      <c r="F49" s="227"/>
      <c r="G49" s="227"/>
      <c r="H49" s="227"/>
      <c r="I49" s="228"/>
      <c r="J49" s="10">
        <f t="shared" ref="J49" si="1">SUM(J41:J48)</f>
        <v>0.34800000000000003</v>
      </c>
      <c r="K49" s="61">
        <f>SUM(K41:K48)</f>
        <v>765.55000000000007</v>
      </c>
    </row>
    <row r="50" spans="2:11" ht="15.75" customHeight="1">
      <c r="K50" s="58"/>
    </row>
    <row r="51" spans="2:11" ht="15.75" customHeight="1">
      <c r="B51" s="11" t="s">
        <v>69</v>
      </c>
      <c r="K51" s="58"/>
    </row>
    <row r="52" spans="2:11" ht="15.75" customHeight="1">
      <c r="B52" s="6" t="s">
        <v>70</v>
      </c>
      <c r="C52" s="249" t="s">
        <v>71</v>
      </c>
      <c r="D52" s="250"/>
      <c r="E52" s="250"/>
      <c r="F52" s="250"/>
      <c r="G52" s="250"/>
      <c r="H52" s="250"/>
      <c r="I52" s="250"/>
      <c r="J52" s="251"/>
      <c r="K52" s="57" t="s">
        <v>37</v>
      </c>
    </row>
    <row r="53" spans="2:11" ht="15.75" customHeight="1">
      <c r="B53" s="103" t="s">
        <v>0</v>
      </c>
      <c r="C53" s="248" t="s">
        <v>157</v>
      </c>
      <c r="D53" s="248"/>
      <c r="E53" s="248"/>
      <c r="F53" s="248"/>
      <c r="G53" s="248"/>
      <c r="H53" s="116">
        <f>5.5*2</f>
        <v>11</v>
      </c>
      <c r="I53" s="104" t="s">
        <v>72</v>
      </c>
      <c r="J53" s="115">
        <v>21</v>
      </c>
      <c r="K53" s="113">
        <f>ROUND(IF(H53,(H53*J53)-((K24)*6%),0),2)</f>
        <v>121.4</v>
      </c>
    </row>
    <row r="54" spans="2:11" ht="15.75" customHeight="1">
      <c r="B54" s="103" t="s">
        <v>19</v>
      </c>
      <c r="C54" s="248" t="s">
        <v>73</v>
      </c>
      <c r="D54" s="248"/>
      <c r="E54" s="248"/>
      <c r="F54" s="248"/>
      <c r="G54" s="248"/>
      <c r="H54" s="117">
        <v>33.619999999999997</v>
      </c>
      <c r="I54" s="118" t="s">
        <v>72</v>
      </c>
      <c r="J54" s="119">
        <v>21</v>
      </c>
      <c r="K54" s="113">
        <f>ROUND(IF(H54,(H54*J54),0),2)</f>
        <v>706.02</v>
      </c>
    </row>
    <row r="55" spans="2:11" ht="15.75" customHeight="1">
      <c r="B55" s="103" t="s">
        <v>21</v>
      </c>
      <c r="C55" s="247" t="s">
        <v>295</v>
      </c>
      <c r="D55" s="248"/>
      <c r="E55" s="248"/>
      <c r="F55" s="248"/>
      <c r="G55" s="248"/>
      <c r="H55" s="248"/>
      <c r="I55" s="248"/>
      <c r="J55" s="248"/>
      <c r="K55" s="113">
        <v>0</v>
      </c>
    </row>
    <row r="56" spans="2:11" ht="15.75" customHeight="1">
      <c r="B56" s="103" t="s">
        <v>23</v>
      </c>
      <c r="C56" s="247" t="s">
        <v>297</v>
      </c>
      <c r="D56" s="248"/>
      <c r="E56" s="248"/>
      <c r="F56" s="248"/>
      <c r="G56" s="248"/>
      <c r="H56" s="248"/>
      <c r="I56" s="248"/>
      <c r="J56" s="248"/>
      <c r="K56" s="113">
        <v>0</v>
      </c>
    </row>
    <row r="57" spans="2:11" ht="15.75" customHeight="1">
      <c r="B57" s="103" t="s">
        <v>42</v>
      </c>
      <c r="C57" s="247" t="s">
        <v>296</v>
      </c>
      <c r="D57" s="248"/>
      <c r="E57" s="248"/>
      <c r="F57" s="248"/>
      <c r="G57" s="248"/>
      <c r="H57" s="248"/>
      <c r="I57" s="248"/>
      <c r="J57" s="248"/>
      <c r="K57" s="113">
        <v>0</v>
      </c>
    </row>
    <row r="58" spans="2:11" ht="15.75" customHeight="1">
      <c r="B58" s="103" t="s">
        <v>44</v>
      </c>
      <c r="C58" s="247" t="s">
        <v>220</v>
      </c>
      <c r="D58" s="248"/>
      <c r="E58" s="248"/>
      <c r="F58" s="248"/>
      <c r="G58" s="248"/>
      <c r="H58" s="248"/>
      <c r="I58" s="248"/>
      <c r="J58" s="248"/>
      <c r="K58" s="113">
        <v>0</v>
      </c>
    </row>
    <row r="59" spans="2:11" ht="15.75" customHeight="1">
      <c r="B59" s="5" t="s">
        <v>64</v>
      </c>
      <c r="C59" s="244" t="s">
        <v>143</v>
      </c>
      <c r="D59" s="245"/>
      <c r="E59" s="245"/>
      <c r="F59" s="245"/>
      <c r="G59" s="245"/>
      <c r="H59" s="245"/>
      <c r="I59" s="245"/>
      <c r="J59" s="246"/>
      <c r="K59" s="60">
        <v>0</v>
      </c>
    </row>
    <row r="60" spans="2:11" ht="15.75" customHeight="1">
      <c r="B60" s="229" t="s">
        <v>54</v>
      </c>
      <c r="C60" s="227"/>
      <c r="D60" s="227"/>
      <c r="E60" s="227"/>
      <c r="F60" s="227"/>
      <c r="G60" s="227"/>
      <c r="H60" s="227"/>
      <c r="I60" s="227"/>
      <c r="J60" s="228"/>
      <c r="K60" s="61">
        <f>SUM(K53:K59)</f>
        <v>827.42</v>
      </c>
    </row>
    <row r="61" spans="2:11" ht="7.5" customHeight="1">
      <c r="B61" s="221"/>
      <c r="C61" s="224"/>
      <c r="D61" s="224"/>
      <c r="E61" s="224"/>
      <c r="F61" s="224"/>
      <c r="G61" s="224"/>
      <c r="H61" s="225"/>
      <c r="I61" s="224"/>
      <c r="J61" s="224"/>
      <c r="K61" s="56"/>
    </row>
    <row r="62" spans="2:11" ht="15.75" customHeight="1">
      <c r="B62" s="239" t="s">
        <v>74</v>
      </c>
      <c r="C62" s="233"/>
      <c r="D62" s="233"/>
      <c r="E62" s="233"/>
      <c r="F62" s="233"/>
      <c r="G62" s="233"/>
      <c r="H62" s="233"/>
      <c r="I62" s="233"/>
      <c r="J62" s="233"/>
      <c r="K62" s="58"/>
    </row>
    <row r="63" spans="2:11" ht="15.75" customHeight="1">
      <c r="B63" s="6">
        <v>2</v>
      </c>
      <c r="C63" s="234" t="s">
        <v>75</v>
      </c>
      <c r="D63" s="227"/>
      <c r="E63" s="227"/>
      <c r="F63" s="227"/>
      <c r="G63" s="227"/>
      <c r="H63" s="227"/>
      <c r="I63" s="227"/>
      <c r="J63" s="228"/>
      <c r="K63" s="57" t="s">
        <v>37</v>
      </c>
    </row>
    <row r="64" spans="2:11" ht="15.75" customHeight="1">
      <c r="B64" s="5" t="s">
        <v>49</v>
      </c>
      <c r="C64" s="226" t="s">
        <v>76</v>
      </c>
      <c r="D64" s="227"/>
      <c r="E64" s="227"/>
      <c r="F64" s="227"/>
      <c r="G64" s="227"/>
      <c r="H64" s="227"/>
      <c r="I64" s="227"/>
      <c r="J64" s="228"/>
      <c r="K64" s="60">
        <f>K37</f>
        <v>373.18</v>
      </c>
    </row>
    <row r="65" spans="2:15" ht="15.75" customHeight="1">
      <c r="B65" s="5" t="s">
        <v>56</v>
      </c>
      <c r="C65" s="226" t="s">
        <v>57</v>
      </c>
      <c r="D65" s="227"/>
      <c r="E65" s="227"/>
      <c r="F65" s="227"/>
      <c r="G65" s="227"/>
      <c r="H65" s="227"/>
      <c r="I65" s="227"/>
      <c r="J65" s="228"/>
      <c r="K65" s="60">
        <f>K49</f>
        <v>765.55000000000007</v>
      </c>
    </row>
    <row r="66" spans="2:15" ht="15.75" customHeight="1">
      <c r="B66" s="5" t="s">
        <v>70</v>
      </c>
      <c r="C66" s="226" t="s">
        <v>71</v>
      </c>
      <c r="D66" s="227"/>
      <c r="E66" s="227"/>
      <c r="F66" s="227"/>
      <c r="G66" s="227"/>
      <c r="H66" s="227"/>
      <c r="I66" s="227"/>
      <c r="J66" s="228"/>
      <c r="K66" s="60">
        <f>K60</f>
        <v>827.42</v>
      </c>
    </row>
    <row r="67" spans="2:15" ht="15.75" customHeight="1">
      <c r="B67" s="229" t="s">
        <v>77</v>
      </c>
      <c r="C67" s="227"/>
      <c r="D67" s="227"/>
      <c r="E67" s="227"/>
      <c r="F67" s="227"/>
      <c r="G67" s="227"/>
      <c r="H67" s="227"/>
      <c r="I67" s="227"/>
      <c r="J67" s="228"/>
      <c r="K67" s="61">
        <f>K64+K65+K66</f>
        <v>1966.15</v>
      </c>
    </row>
    <row r="68" spans="2:15" ht="7.5" customHeight="1">
      <c r="B68" s="221"/>
      <c r="C68" s="224"/>
      <c r="D68" s="224"/>
      <c r="E68" s="224"/>
      <c r="F68" s="224"/>
      <c r="G68" s="224"/>
      <c r="H68" s="225"/>
      <c r="I68" s="224"/>
      <c r="J68" s="224"/>
      <c r="K68" s="56"/>
    </row>
    <row r="69" spans="2:15" ht="15.75" customHeight="1">
      <c r="B69" s="232" t="s">
        <v>78</v>
      </c>
      <c r="C69" s="233"/>
      <c r="D69" s="233"/>
      <c r="E69" s="233"/>
      <c r="F69" s="233"/>
      <c r="G69" s="233"/>
      <c r="H69" s="233"/>
      <c r="I69" s="233"/>
      <c r="J69" s="233"/>
      <c r="K69" s="58"/>
    </row>
    <row r="70" spans="2:15" ht="15.75" customHeight="1">
      <c r="B70" s="6">
        <v>3</v>
      </c>
      <c r="C70" s="234" t="s">
        <v>79</v>
      </c>
      <c r="D70" s="227"/>
      <c r="E70" s="227"/>
      <c r="F70" s="227"/>
      <c r="G70" s="227"/>
      <c r="H70" s="227"/>
      <c r="I70" s="228"/>
      <c r="J70" s="32" t="s">
        <v>51</v>
      </c>
      <c r="K70" s="69" t="s">
        <v>37</v>
      </c>
    </row>
    <row r="71" spans="2:15" ht="15.75" customHeight="1">
      <c r="B71" s="5" t="s">
        <v>0</v>
      </c>
      <c r="C71" s="226" t="s">
        <v>80</v>
      </c>
      <c r="D71" s="227"/>
      <c r="E71" s="227"/>
      <c r="F71" s="227"/>
      <c r="G71" s="227"/>
      <c r="H71" s="227"/>
      <c r="I71" s="227"/>
      <c r="J71" s="45">
        <v>4.1999999999999997E-3</v>
      </c>
      <c r="K71" s="71">
        <f>ROUND(J71*$K$30,2)</f>
        <v>7.67</v>
      </c>
      <c r="L71" s="98" t="s">
        <v>144</v>
      </c>
    </row>
    <row r="72" spans="2:15" ht="15.75" customHeight="1">
      <c r="B72" s="5" t="s">
        <v>19</v>
      </c>
      <c r="C72" s="30" t="s">
        <v>81</v>
      </c>
      <c r="D72" s="31"/>
      <c r="E72" s="31"/>
      <c r="F72" s="31"/>
      <c r="G72" s="31"/>
      <c r="H72" s="31"/>
      <c r="I72" s="31"/>
      <c r="J72" s="46">
        <f>J48*J71</f>
        <v>3.3599999999999998E-4</v>
      </c>
      <c r="K72" s="71">
        <f t="shared" ref="K72:K77" si="2">ROUND(J72*$K$30,2)</f>
        <v>0.61</v>
      </c>
      <c r="L72" s="98" t="s">
        <v>145</v>
      </c>
    </row>
    <row r="73" spans="2:15" ht="15.75" customHeight="1">
      <c r="B73" s="5" t="s">
        <v>21</v>
      </c>
      <c r="C73" s="30" t="s">
        <v>82</v>
      </c>
      <c r="D73" s="31"/>
      <c r="E73" s="31"/>
      <c r="F73" s="31"/>
      <c r="G73" s="31"/>
      <c r="H73" s="31"/>
      <c r="I73" s="31"/>
      <c r="J73" s="46">
        <v>0.02</v>
      </c>
      <c r="K73" s="71">
        <f t="shared" si="2"/>
        <v>36.53</v>
      </c>
      <c r="L73" s="98" t="s">
        <v>146</v>
      </c>
    </row>
    <row r="74" spans="2:15" ht="15.75" customHeight="1">
      <c r="B74" s="5" t="s">
        <v>23</v>
      </c>
      <c r="C74" s="226" t="s">
        <v>83</v>
      </c>
      <c r="D74" s="227"/>
      <c r="E74" s="227"/>
      <c r="F74" s="227"/>
      <c r="G74" s="227"/>
      <c r="H74" s="227"/>
      <c r="I74" s="227"/>
      <c r="J74" s="45">
        <v>1.9400000000000001E-2</v>
      </c>
      <c r="K74" s="71">
        <f t="shared" si="2"/>
        <v>35.44</v>
      </c>
      <c r="L74" s="98" t="s">
        <v>147</v>
      </c>
    </row>
    <row r="75" spans="2:15" ht="15.75" customHeight="1">
      <c r="B75" s="5" t="s">
        <v>42</v>
      </c>
      <c r="C75" s="30" t="s">
        <v>84</v>
      </c>
      <c r="D75" s="31"/>
      <c r="E75" s="31"/>
      <c r="F75" s="31"/>
      <c r="G75" s="31"/>
      <c r="H75" s="31"/>
      <c r="I75" s="31"/>
      <c r="J75" s="46">
        <f>J49*J74</f>
        <v>6.7512000000000006E-3</v>
      </c>
      <c r="K75" s="71">
        <f t="shared" si="2"/>
        <v>12.33</v>
      </c>
      <c r="L75" s="98" t="s">
        <v>148</v>
      </c>
    </row>
    <row r="76" spans="2:15" ht="15.75" customHeight="1">
      <c r="B76" s="5" t="s">
        <v>44</v>
      </c>
      <c r="C76" s="30" t="s">
        <v>85</v>
      </c>
      <c r="D76" s="31"/>
      <c r="E76" s="31"/>
      <c r="F76" s="31"/>
      <c r="G76" s="31"/>
      <c r="H76" s="31"/>
      <c r="I76" s="31"/>
      <c r="J76" s="46">
        <v>0.02</v>
      </c>
      <c r="K76" s="71">
        <f t="shared" si="2"/>
        <v>36.53</v>
      </c>
      <c r="L76" s="98" t="s">
        <v>149</v>
      </c>
    </row>
    <row r="77" spans="2:15" ht="15.75" customHeight="1">
      <c r="B77" s="5" t="s">
        <v>64</v>
      </c>
      <c r="C77" s="101" t="s">
        <v>156</v>
      </c>
      <c r="D77" s="31"/>
      <c r="E77" s="31"/>
      <c r="F77" s="31"/>
      <c r="G77" s="31"/>
      <c r="H77" s="31"/>
      <c r="I77" s="31"/>
      <c r="J77" s="46">
        <v>0</v>
      </c>
      <c r="K77" s="71">
        <f t="shared" si="2"/>
        <v>0</v>
      </c>
      <c r="L77" s="99"/>
    </row>
    <row r="78" spans="2:15" ht="15.75" customHeight="1">
      <c r="B78" s="229" t="s">
        <v>77</v>
      </c>
      <c r="C78" s="243"/>
      <c r="D78" s="243"/>
      <c r="E78" s="243"/>
      <c r="F78" s="243"/>
      <c r="G78" s="243"/>
      <c r="H78" s="243"/>
      <c r="I78" s="243"/>
      <c r="J78" s="33">
        <f t="shared" ref="J78:K78" si="3">SUM(J71:J77)</f>
        <v>7.0687200000000006E-2</v>
      </c>
      <c r="K78" s="70">
        <f t="shared" si="3"/>
        <v>129.11000000000001</v>
      </c>
      <c r="L78" s="99"/>
      <c r="O78" s="26"/>
    </row>
    <row r="79" spans="2:15" ht="7.5" customHeight="1">
      <c r="B79" s="221"/>
      <c r="C79" s="224"/>
      <c r="D79" s="224"/>
      <c r="E79" s="224"/>
      <c r="F79" s="224"/>
      <c r="G79" s="224"/>
      <c r="H79" s="225"/>
      <c r="I79" s="224"/>
      <c r="J79" s="224"/>
      <c r="K79" s="56"/>
      <c r="L79" s="99"/>
    </row>
    <row r="80" spans="2:15" ht="15.75" customHeight="1">
      <c r="B80" s="232" t="s">
        <v>86</v>
      </c>
      <c r="C80" s="233"/>
      <c r="D80" s="233"/>
      <c r="E80" s="233"/>
      <c r="F80" s="233"/>
      <c r="G80" s="233"/>
      <c r="H80" s="233"/>
      <c r="I80" s="233"/>
      <c r="J80" s="233"/>
      <c r="K80" s="58"/>
      <c r="L80" s="99"/>
    </row>
    <row r="81" spans="2:12" ht="15.75" customHeight="1">
      <c r="B81" s="242" t="s">
        <v>87</v>
      </c>
      <c r="C81" s="233"/>
      <c r="D81" s="233"/>
      <c r="E81" s="233"/>
      <c r="F81" s="233"/>
      <c r="G81" s="233"/>
      <c r="H81" s="233"/>
      <c r="I81" s="233"/>
      <c r="J81" s="233"/>
      <c r="K81" s="58"/>
      <c r="L81" s="99"/>
    </row>
    <row r="82" spans="2:12" ht="15.75" customHeight="1">
      <c r="B82" s="6" t="s">
        <v>88</v>
      </c>
      <c r="C82" s="234" t="s">
        <v>89</v>
      </c>
      <c r="D82" s="227"/>
      <c r="E82" s="227"/>
      <c r="F82" s="227"/>
      <c r="G82" s="227"/>
      <c r="H82" s="227"/>
      <c r="I82" s="228"/>
      <c r="J82" s="6" t="s">
        <v>51</v>
      </c>
      <c r="K82" s="57" t="s">
        <v>37</v>
      </c>
      <c r="L82" s="99"/>
    </row>
    <row r="83" spans="2:12" ht="15.75" customHeight="1">
      <c r="B83" s="5" t="s">
        <v>0</v>
      </c>
      <c r="C83" s="226" t="s">
        <v>90</v>
      </c>
      <c r="D83" s="227"/>
      <c r="E83" s="227"/>
      <c r="F83" s="227"/>
      <c r="G83" s="227"/>
      <c r="H83" s="227"/>
      <c r="I83" s="228"/>
      <c r="J83" s="47">
        <f>((8.33%+8.33%+2.78%)+((8.33%+8.33%+2.78%)*J49))/12</f>
        <v>2.1837599999999999E-2</v>
      </c>
      <c r="K83" s="60">
        <f t="shared" ref="K83:K88" si="4">ROUND(J83*$K$30,2)</f>
        <v>39.89</v>
      </c>
      <c r="L83" s="99" t="s">
        <v>150</v>
      </c>
    </row>
    <row r="84" spans="2:12" ht="15.75" customHeight="1">
      <c r="B84" s="5" t="s">
        <v>19</v>
      </c>
      <c r="C84" s="226" t="s">
        <v>91</v>
      </c>
      <c r="D84" s="227"/>
      <c r="E84" s="227"/>
      <c r="F84" s="227"/>
      <c r="G84" s="227"/>
      <c r="H84" s="227"/>
      <c r="I84" s="228"/>
      <c r="J84" s="47">
        <f>(5/30)*(1/12)*100%</f>
        <v>1.3888888888888888E-2</v>
      </c>
      <c r="K84" s="60">
        <f t="shared" si="4"/>
        <v>25.37</v>
      </c>
      <c r="L84" s="98" t="s">
        <v>151</v>
      </c>
    </row>
    <row r="85" spans="2:12" ht="15.75" customHeight="1">
      <c r="B85" s="5" t="s">
        <v>21</v>
      </c>
      <c r="C85" s="226" t="s">
        <v>92</v>
      </c>
      <c r="D85" s="227"/>
      <c r="E85" s="227"/>
      <c r="F85" s="227"/>
      <c r="G85" s="227"/>
      <c r="H85" s="227"/>
      <c r="I85" s="228"/>
      <c r="J85" s="47">
        <f>((1/30)/12)*100%</f>
        <v>2.7777777777777779E-3</v>
      </c>
      <c r="K85" s="60">
        <f t="shared" si="4"/>
        <v>5.07</v>
      </c>
      <c r="L85" s="98" t="s">
        <v>152</v>
      </c>
    </row>
    <row r="86" spans="2:12" ht="15.75" customHeight="1">
      <c r="B86" s="5" t="s">
        <v>23</v>
      </c>
      <c r="C86" s="226" t="s">
        <v>93</v>
      </c>
      <c r="D86" s="227"/>
      <c r="E86" s="227"/>
      <c r="F86" s="227"/>
      <c r="G86" s="227"/>
      <c r="H86" s="227"/>
      <c r="I86" s="228"/>
      <c r="J86" s="47">
        <f>(((5/30)/12)*0.015)*100%</f>
        <v>2.0833333333333332E-4</v>
      </c>
      <c r="K86" s="60">
        <f t="shared" si="4"/>
        <v>0.38</v>
      </c>
      <c r="L86" s="98" t="s">
        <v>153</v>
      </c>
    </row>
    <row r="87" spans="2:12" ht="15.75" customHeight="1">
      <c r="B87" s="5" t="s">
        <v>42</v>
      </c>
      <c r="C87" s="226" t="s">
        <v>94</v>
      </c>
      <c r="D87" s="227"/>
      <c r="E87" s="227"/>
      <c r="F87" s="227"/>
      <c r="G87" s="227"/>
      <c r="H87" s="227"/>
      <c r="I87" s="228"/>
      <c r="J87" s="47">
        <f>(((15/30)/12)*0.0078)*100%</f>
        <v>3.2499999999999999E-4</v>
      </c>
      <c r="K87" s="60">
        <f t="shared" si="4"/>
        <v>0.59</v>
      </c>
      <c r="L87" s="100" t="s">
        <v>154</v>
      </c>
    </row>
    <row r="88" spans="2:12" ht="15.75" customHeight="1">
      <c r="B88" s="5" t="s">
        <v>44</v>
      </c>
      <c r="C88" s="226" t="s">
        <v>95</v>
      </c>
      <c r="D88" s="227"/>
      <c r="E88" s="227"/>
      <c r="F88" s="227"/>
      <c r="G88" s="227"/>
      <c r="H88" s="227"/>
      <c r="I88" s="228"/>
      <c r="J88" s="47">
        <f>(((0.0144*0.1)*0.4509)*(6/12))</f>
        <v>3.2464800000000003E-4</v>
      </c>
      <c r="K88" s="60">
        <f t="shared" si="4"/>
        <v>0.59</v>
      </c>
      <c r="L88" s="100" t="s">
        <v>155</v>
      </c>
    </row>
    <row r="89" spans="2:12" ht="15.75" customHeight="1">
      <c r="B89" s="229" t="s">
        <v>77</v>
      </c>
      <c r="C89" s="227"/>
      <c r="D89" s="227"/>
      <c r="E89" s="227"/>
      <c r="F89" s="227"/>
      <c r="G89" s="227"/>
      <c r="H89" s="227"/>
      <c r="I89" s="228"/>
      <c r="J89" s="10">
        <f t="shared" ref="J89:K89" si="5">SUM(J83:J88)</f>
        <v>3.9362247999999989E-2</v>
      </c>
      <c r="K89" s="61">
        <f t="shared" si="5"/>
        <v>71.890000000000015</v>
      </c>
      <c r="L89" s="99"/>
    </row>
    <row r="90" spans="2:12" ht="6" customHeight="1">
      <c r="J90" s="12"/>
      <c r="K90" s="58"/>
    </row>
    <row r="91" spans="2:12" ht="15.75" customHeight="1">
      <c r="B91" s="43" t="s">
        <v>96</v>
      </c>
      <c r="K91" s="58"/>
    </row>
    <row r="92" spans="2:12" ht="15.75" customHeight="1">
      <c r="B92" s="6" t="s">
        <v>97</v>
      </c>
      <c r="C92" s="234" t="s">
        <v>98</v>
      </c>
      <c r="D92" s="227"/>
      <c r="E92" s="227"/>
      <c r="F92" s="227"/>
      <c r="G92" s="227"/>
      <c r="H92" s="227"/>
      <c r="I92" s="227"/>
      <c r="J92" s="228"/>
      <c r="K92" s="57" t="s">
        <v>37</v>
      </c>
    </row>
    <row r="93" spans="2:12" ht="15.75" customHeight="1">
      <c r="B93" s="5" t="s">
        <v>0</v>
      </c>
      <c r="C93" s="226" t="s">
        <v>99</v>
      </c>
      <c r="D93" s="240"/>
      <c r="E93" s="240"/>
      <c r="F93" s="240"/>
      <c r="G93" s="241"/>
      <c r="H93" s="88"/>
      <c r="I93" s="3" t="s">
        <v>100</v>
      </c>
      <c r="J93" s="3">
        <v>0</v>
      </c>
      <c r="K93" s="60">
        <f>(((K24+K25+K27+K26)/220)*H93)+((((K24+K25+K27+K26)/220)*J93)*75%)</f>
        <v>0</v>
      </c>
    </row>
    <row r="94" spans="2:12" ht="15.75" customHeight="1">
      <c r="B94" s="229" t="s">
        <v>77</v>
      </c>
      <c r="C94" s="227"/>
      <c r="D94" s="227"/>
      <c r="E94" s="227"/>
      <c r="F94" s="227"/>
      <c r="G94" s="227"/>
      <c r="H94" s="227"/>
      <c r="I94" s="227"/>
      <c r="J94" s="228"/>
      <c r="K94" s="61">
        <f>K93</f>
        <v>0</v>
      </c>
    </row>
    <row r="95" spans="2:12" ht="7.5" customHeight="1">
      <c r="B95" s="221"/>
      <c r="C95" s="224"/>
      <c r="D95" s="224"/>
      <c r="E95" s="224"/>
      <c r="F95" s="224"/>
      <c r="G95" s="224"/>
      <c r="H95" s="225"/>
      <c r="I95" s="224"/>
      <c r="J95" s="224"/>
      <c r="K95" s="56"/>
    </row>
    <row r="96" spans="2:12" ht="15.75" customHeight="1">
      <c r="B96" s="239" t="s">
        <v>101</v>
      </c>
      <c r="C96" s="233"/>
      <c r="D96" s="233"/>
      <c r="E96" s="233"/>
      <c r="F96" s="233"/>
      <c r="G96" s="233"/>
      <c r="H96" s="233"/>
      <c r="I96" s="233"/>
      <c r="J96" s="233"/>
      <c r="K96" s="58"/>
    </row>
    <row r="97" spans="2:13" ht="15.75" customHeight="1">
      <c r="B97" s="6">
        <v>4</v>
      </c>
      <c r="C97" s="234" t="s">
        <v>102</v>
      </c>
      <c r="D97" s="227"/>
      <c r="E97" s="227"/>
      <c r="F97" s="227"/>
      <c r="G97" s="227"/>
      <c r="H97" s="227"/>
      <c r="I97" s="227"/>
      <c r="J97" s="228"/>
      <c r="K97" s="57" t="s">
        <v>37</v>
      </c>
    </row>
    <row r="98" spans="2:13" ht="15.75" customHeight="1">
      <c r="B98" s="5" t="s">
        <v>88</v>
      </c>
      <c r="C98" s="226" t="s">
        <v>89</v>
      </c>
      <c r="D98" s="227"/>
      <c r="E98" s="227"/>
      <c r="F98" s="227"/>
      <c r="G98" s="227"/>
      <c r="H98" s="227"/>
      <c r="I98" s="227"/>
      <c r="J98" s="228"/>
      <c r="K98" s="60">
        <f>K89</f>
        <v>71.890000000000015</v>
      </c>
    </row>
    <row r="99" spans="2:13" ht="15.75" customHeight="1">
      <c r="B99" s="5" t="s">
        <v>97</v>
      </c>
      <c r="C99" s="226" t="s">
        <v>103</v>
      </c>
      <c r="D99" s="227"/>
      <c r="E99" s="227"/>
      <c r="F99" s="227"/>
      <c r="G99" s="227"/>
      <c r="H99" s="227"/>
      <c r="I99" s="227"/>
      <c r="J99" s="228"/>
      <c r="K99" s="60">
        <f>K94</f>
        <v>0</v>
      </c>
    </row>
    <row r="100" spans="2:13" ht="15.75" customHeight="1">
      <c r="B100" s="229" t="s">
        <v>77</v>
      </c>
      <c r="C100" s="227"/>
      <c r="D100" s="227"/>
      <c r="E100" s="227"/>
      <c r="F100" s="227"/>
      <c r="G100" s="227"/>
      <c r="H100" s="227"/>
      <c r="I100" s="227"/>
      <c r="J100" s="228"/>
      <c r="K100" s="61">
        <f>SUM(K98+K99)</f>
        <v>71.890000000000015</v>
      </c>
    </row>
    <row r="101" spans="2:13" ht="7.5" customHeight="1">
      <c r="B101" s="221"/>
      <c r="C101" s="224"/>
      <c r="D101" s="224"/>
      <c r="E101" s="224"/>
      <c r="F101" s="224"/>
      <c r="G101" s="224"/>
      <c r="H101" s="225"/>
      <c r="I101" s="224"/>
      <c r="J101" s="224"/>
      <c r="K101" s="56"/>
    </row>
    <row r="102" spans="2:13" ht="15.75" customHeight="1">
      <c r="B102" s="232" t="s">
        <v>104</v>
      </c>
      <c r="C102" s="233"/>
      <c r="D102" s="233"/>
      <c r="E102" s="233"/>
      <c r="F102" s="233"/>
      <c r="G102" s="233"/>
      <c r="H102" s="233"/>
      <c r="I102" s="233"/>
      <c r="J102" s="233"/>
      <c r="K102" s="58"/>
    </row>
    <row r="103" spans="2:13" ht="15.75" customHeight="1">
      <c r="B103" s="6">
        <v>5</v>
      </c>
      <c r="C103" s="234" t="s">
        <v>105</v>
      </c>
      <c r="D103" s="227"/>
      <c r="E103" s="227"/>
      <c r="F103" s="227"/>
      <c r="G103" s="227"/>
      <c r="H103" s="227"/>
      <c r="I103" s="227"/>
      <c r="J103" s="228"/>
      <c r="K103" s="57" t="s">
        <v>37</v>
      </c>
    </row>
    <row r="104" spans="2:13" ht="15.75" customHeight="1">
      <c r="B104" s="5" t="s">
        <v>0</v>
      </c>
      <c r="C104" s="226" t="s">
        <v>106</v>
      </c>
      <c r="D104" s="227"/>
      <c r="E104" s="227"/>
      <c r="F104" s="227"/>
      <c r="G104" s="227"/>
      <c r="H104" s="227"/>
      <c r="I104" s="227"/>
      <c r="J104" s="228"/>
      <c r="K104" s="60">
        <f>Uniformes!G13</f>
        <v>50.24</v>
      </c>
    </row>
    <row r="105" spans="2:13" ht="15.75" customHeight="1">
      <c r="B105" s="5" t="s">
        <v>19</v>
      </c>
      <c r="C105" s="226" t="s">
        <v>107</v>
      </c>
      <c r="D105" s="227"/>
      <c r="E105" s="227"/>
      <c r="F105" s="227"/>
      <c r="G105" s="227"/>
      <c r="H105" s="227"/>
      <c r="I105" s="227"/>
      <c r="J105" s="228"/>
      <c r="K105" s="60">
        <v>0</v>
      </c>
    </row>
    <row r="106" spans="2:13" ht="15.75" customHeight="1">
      <c r="B106" s="5" t="s">
        <v>21</v>
      </c>
      <c r="C106" s="226" t="s">
        <v>108</v>
      </c>
      <c r="D106" s="227"/>
      <c r="E106" s="227"/>
      <c r="F106" s="227"/>
      <c r="G106" s="227"/>
      <c r="H106" s="227"/>
      <c r="I106" s="227"/>
      <c r="J106" s="228"/>
      <c r="K106" s="60">
        <f>'Materiais e Ferramentas'!G68</f>
        <v>104.80555555555554</v>
      </c>
    </row>
    <row r="107" spans="2:13" ht="15.75" customHeight="1">
      <c r="B107" s="5" t="s">
        <v>23</v>
      </c>
      <c r="C107" s="235" t="s">
        <v>132</v>
      </c>
      <c r="D107" s="227"/>
      <c r="E107" s="227"/>
      <c r="F107" s="227"/>
      <c r="G107" s="227"/>
      <c r="H107" s="227"/>
      <c r="I107" s="227"/>
      <c r="J107" s="228"/>
      <c r="K107" s="60">
        <f>'Materiais e Ferramentas'!G23</f>
        <v>60.969444444444456</v>
      </c>
    </row>
    <row r="108" spans="2:13" ht="15.75" customHeight="1">
      <c r="B108" s="229" t="s">
        <v>77</v>
      </c>
      <c r="C108" s="227"/>
      <c r="D108" s="227"/>
      <c r="E108" s="227"/>
      <c r="F108" s="227"/>
      <c r="G108" s="227"/>
      <c r="H108" s="227"/>
      <c r="I108" s="227"/>
      <c r="J108" s="228"/>
      <c r="K108" s="61">
        <f>SUM(K104:K107)</f>
        <v>216.01500000000001</v>
      </c>
    </row>
    <row r="109" spans="2:13" ht="7.5" customHeight="1">
      <c r="B109" s="221"/>
      <c r="C109" s="224"/>
      <c r="D109" s="224"/>
      <c r="E109" s="224"/>
      <c r="F109" s="224"/>
      <c r="G109" s="224"/>
      <c r="H109" s="225"/>
      <c r="I109" s="224"/>
      <c r="J109" s="224"/>
      <c r="K109" s="56"/>
    </row>
    <row r="110" spans="2:13" ht="15.75" customHeight="1">
      <c r="B110" s="232" t="s">
        <v>109</v>
      </c>
      <c r="C110" s="233"/>
      <c r="D110" s="233"/>
      <c r="E110" s="233"/>
      <c r="F110" s="233"/>
      <c r="G110" s="233"/>
      <c r="H110" s="233"/>
      <c r="I110" s="233"/>
      <c r="J110" s="233"/>
      <c r="K110" s="58"/>
    </row>
    <row r="111" spans="2:13" ht="15.75" customHeight="1">
      <c r="B111" s="6">
        <v>6</v>
      </c>
      <c r="C111" s="234" t="s">
        <v>110</v>
      </c>
      <c r="D111" s="227"/>
      <c r="E111" s="227"/>
      <c r="F111" s="227"/>
      <c r="G111" s="227"/>
      <c r="H111" s="227"/>
      <c r="I111" s="228"/>
      <c r="J111" s="6" t="s">
        <v>51</v>
      </c>
      <c r="K111" s="57" t="s">
        <v>37</v>
      </c>
      <c r="M111" s="85">
        <f>(K37+K49+K78+K89)/K30</f>
        <v>0.73343953926334704</v>
      </c>
    </row>
    <row r="112" spans="2:13" ht="15.75" customHeight="1">
      <c r="B112" s="5" t="s">
        <v>0</v>
      </c>
      <c r="C112" s="226" t="s">
        <v>111</v>
      </c>
      <c r="D112" s="227"/>
      <c r="E112" s="227"/>
      <c r="F112" s="227"/>
      <c r="G112" s="227"/>
      <c r="H112" s="227"/>
      <c r="I112" s="228"/>
      <c r="J112" s="206">
        <v>0.01</v>
      </c>
      <c r="K112" s="60">
        <f>ROUND(J112*K128,2)</f>
        <v>42.1</v>
      </c>
      <c r="M112" s="204">
        <f>PROPOSTA!I12</f>
        <v>117515.64000000001</v>
      </c>
    </row>
    <row r="113" spans="2:13" ht="15.75" customHeight="1">
      <c r="B113" s="5" t="s">
        <v>19</v>
      </c>
      <c r="C113" s="226" t="s">
        <v>112</v>
      </c>
      <c r="D113" s="227"/>
      <c r="E113" s="227"/>
      <c r="F113" s="227"/>
      <c r="G113" s="227"/>
      <c r="H113" s="227"/>
      <c r="I113" s="228"/>
      <c r="J113" s="206">
        <v>3.9550000000000002E-2</v>
      </c>
      <c r="K113" s="60">
        <f>ROUND(J113*(K128+K112),2)</f>
        <v>168.16</v>
      </c>
      <c r="M113" s="171">
        <v>117516.12</v>
      </c>
    </row>
    <row r="114" spans="2:13" ht="15.75" customHeight="1">
      <c r="B114" s="5" t="s">
        <v>21</v>
      </c>
      <c r="C114" s="226" t="s">
        <v>113</v>
      </c>
      <c r="D114" s="227"/>
      <c r="E114" s="227"/>
      <c r="F114" s="227"/>
      <c r="G114" s="227"/>
      <c r="H114" s="227"/>
      <c r="I114" s="227"/>
      <c r="J114" s="227"/>
      <c r="K114" s="58"/>
    </row>
    <row r="115" spans="2:13" ht="15.75" customHeight="1">
      <c r="B115" s="5" t="s">
        <v>114</v>
      </c>
      <c r="C115" s="226" t="s">
        <v>115</v>
      </c>
      <c r="D115" s="227"/>
      <c r="E115" s="227"/>
      <c r="F115" s="227"/>
      <c r="G115" s="227"/>
      <c r="H115" s="227"/>
      <c r="I115" s="228"/>
      <c r="J115" s="14">
        <v>8.3999999999999995E-3</v>
      </c>
      <c r="K115" s="60">
        <f>ROUND(($K$128+$K$112+$K$113)/B$131*J115,2)</f>
        <v>41.13</v>
      </c>
    </row>
    <row r="116" spans="2:13" ht="15.75" customHeight="1">
      <c r="B116" s="5" t="s">
        <v>116</v>
      </c>
      <c r="C116" s="226" t="s">
        <v>117</v>
      </c>
      <c r="D116" s="227"/>
      <c r="E116" s="227"/>
      <c r="F116" s="227"/>
      <c r="G116" s="227"/>
      <c r="H116" s="227"/>
      <c r="I116" s="228"/>
      <c r="J116" s="9">
        <v>3.8899999999999997E-2</v>
      </c>
      <c r="K116" s="60">
        <f>ROUND(($K$128+$K$112+$K$113)/B$131*J116,2)</f>
        <v>190.47</v>
      </c>
    </row>
    <row r="117" spans="2:13" ht="15.75" customHeight="1">
      <c r="B117" s="5" t="s">
        <v>118</v>
      </c>
      <c r="C117" s="226" t="s">
        <v>119</v>
      </c>
      <c r="D117" s="227"/>
      <c r="E117" s="227"/>
      <c r="F117" s="227"/>
      <c r="G117" s="227"/>
      <c r="H117" s="227"/>
      <c r="I117" s="228"/>
      <c r="J117" s="9">
        <v>0.05</v>
      </c>
      <c r="K117" s="60">
        <f>ROUND(($K$128+$K$112+$K$113)/B$131*J117,2)</f>
        <v>244.82</v>
      </c>
    </row>
    <row r="118" spans="2:13" ht="15.75" customHeight="1">
      <c r="B118" s="229" t="s">
        <v>54</v>
      </c>
      <c r="C118" s="227"/>
      <c r="D118" s="227"/>
      <c r="E118" s="227"/>
      <c r="F118" s="227"/>
      <c r="G118" s="227"/>
      <c r="H118" s="227"/>
      <c r="I118" s="228"/>
      <c r="J118" s="10"/>
      <c r="K118" s="61">
        <f>SUM(K112+K113+K115+K116+K117)</f>
        <v>686.68000000000006</v>
      </c>
    </row>
    <row r="119" spans="2:13" ht="7.5" customHeight="1">
      <c r="B119" s="221"/>
      <c r="C119" s="224"/>
      <c r="D119" s="224"/>
      <c r="E119" s="224"/>
      <c r="F119" s="224"/>
      <c r="G119" s="224"/>
      <c r="H119" s="225"/>
      <c r="I119" s="224"/>
      <c r="J119" s="224"/>
      <c r="K119" s="56"/>
    </row>
    <row r="120" spans="2:13" s="63" customFormat="1">
      <c r="B120" s="75"/>
      <c r="C120" s="74"/>
      <c r="D120" s="74"/>
      <c r="E120" s="74"/>
      <c r="F120" s="74"/>
      <c r="G120" s="74"/>
      <c r="H120" s="74"/>
      <c r="I120" s="74"/>
      <c r="J120" s="74"/>
      <c r="K120" s="51"/>
    </row>
    <row r="121" spans="2:13" ht="15.75" customHeight="1">
      <c r="B121" s="230" t="s">
        <v>120</v>
      </c>
      <c r="C121" s="231"/>
      <c r="D121" s="231"/>
      <c r="E121" s="231"/>
      <c r="F121" s="231"/>
      <c r="G121" s="231"/>
      <c r="H121" s="231"/>
      <c r="I121" s="231"/>
      <c r="J121" s="231"/>
      <c r="K121" s="51"/>
    </row>
    <row r="122" spans="2:13" ht="15.75" customHeight="1">
      <c r="B122" s="238" t="s">
        <v>121</v>
      </c>
      <c r="C122" s="227"/>
      <c r="D122" s="227"/>
      <c r="E122" s="227"/>
      <c r="F122" s="227"/>
      <c r="G122" s="227"/>
      <c r="H122" s="227"/>
      <c r="I122" s="227"/>
      <c r="J122" s="228"/>
      <c r="K122" s="57" t="s">
        <v>37</v>
      </c>
    </row>
    <row r="123" spans="2:13" ht="15.75" customHeight="1">
      <c r="B123" s="5" t="s">
        <v>0</v>
      </c>
      <c r="C123" s="226" t="s">
        <v>122</v>
      </c>
      <c r="D123" s="227"/>
      <c r="E123" s="227"/>
      <c r="F123" s="227"/>
      <c r="G123" s="227"/>
      <c r="H123" s="227"/>
      <c r="I123" s="227"/>
      <c r="J123" s="228"/>
      <c r="K123" s="60">
        <f>K30</f>
        <v>1826.64</v>
      </c>
    </row>
    <row r="124" spans="2:13" ht="15.75" customHeight="1">
      <c r="B124" s="5" t="s">
        <v>19</v>
      </c>
      <c r="C124" s="226" t="s">
        <v>123</v>
      </c>
      <c r="D124" s="227"/>
      <c r="E124" s="227"/>
      <c r="F124" s="227"/>
      <c r="G124" s="227"/>
      <c r="H124" s="227"/>
      <c r="I124" s="227"/>
      <c r="J124" s="228"/>
      <c r="K124" s="60">
        <f>K67</f>
        <v>1966.15</v>
      </c>
    </row>
    <row r="125" spans="2:13" ht="15.75" customHeight="1">
      <c r="B125" s="5" t="s">
        <v>21</v>
      </c>
      <c r="C125" s="226" t="s">
        <v>78</v>
      </c>
      <c r="D125" s="227"/>
      <c r="E125" s="227"/>
      <c r="F125" s="227"/>
      <c r="G125" s="227"/>
      <c r="H125" s="227"/>
      <c r="I125" s="227"/>
      <c r="J125" s="228"/>
      <c r="K125" s="60">
        <f>K78</f>
        <v>129.11000000000001</v>
      </c>
    </row>
    <row r="126" spans="2:13" ht="15.75" customHeight="1">
      <c r="B126" s="5" t="s">
        <v>23</v>
      </c>
      <c r="C126" s="226" t="s">
        <v>86</v>
      </c>
      <c r="D126" s="227"/>
      <c r="E126" s="227"/>
      <c r="F126" s="227"/>
      <c r="G126" s="227"/>
      <c r="H126" s="227"/>
      <c r="I126" s="227"/>
      <c r="J126" s="228"/>
      <c r="K126" s="60">
        <f>K100</f>
        <v>71.890000000000015</v>
      </c>
    </row>
    <row r="127" spans="2:13" ht="15.75" customHeight="1">
      <c r="B127" s="5" t="s">
        <v>42</v>
      </c>
      <c r="C127" s="226" t="s">
        <v>124</v>
      </c>
      <c r="D127" s="227"/>
      <c r="E127" s="227"/>
      <c r="F127" s="227"/>
      <c r="G127" s="227"/>
      <c r="H127" s="227"/>
      <c r="I127" s="227"/>
      <c r="J127" s="228"/>
      <c r="K127" s="60">
        <f>K108</f>
        <v>216.01500000000001</v>
      </c>
    </row>
    <row r="128" spans="2:13" ht="15.75" customHeight="1">
      <c r="B128" s="229" t="s">
        <v>125</v>
      </c>
      <c r="C128" s="227"/>
      <c r="D128" s="227"/>
      <c r="E128" s="227"/>
      <c r="F128" s="227"/>
      <c r="G128" s="227"/>
      <c r="H128" s="227"/>
      <c r="I128" s="227"/>
      <c r="J128" s="228"/>
      <c r="K128" s="61">
        <f>SUM(K123:K127)</f>
        <v>4209.8050000000003</v>
      </c>
    </row>
    <row r="129" spans="2:11" ht="15.75" customHeight="1">
      <c r="B129" s="5" t="s">
        <v>44</v>
      </c>
      <c r="C129" s="226" t="s">
        <v>109</v>
      </c>
      <c r="D129" s="227"/>
      <c r="E129" s="227"/>
      <c r="F129" s="227"/>
      <c r="G129" s="227"/>
      <c r="H129" s="227"/>
      <c r="I129" s="227"/>
      <c r="J129" s="228"/>
      <c r="K129" s="60">
        <f>K118</f>
        <v>686.68000000000006</v>
      </c>
    </row>
    <row r="130" spans="2:11" ht="15.75" customHeight="1">
      <c r="B130" s="229" t="s">
        <v>126</v>
      </c>
      <c r="C130" s="227"/>
      <c r="D130" s="227"/>
      <c r="E130" s="227"/>
      <c r="F130" s="227"/>
      <c r="G130" s="227"/>
      <c r="H130" s="227"/>
      <c r="I130" s="227"/>
      <c r="J130" s="228"/>
      <c r="K130" s="61">
        <f>K128+K129</f>
        <v>4896.4850000000006</v>
      </c>
    </row>
    <row r="131" spans="2:11" s="78" customFormat="1" ht="7.5" customHeight="1">
      <c r="B131" s="76">
        <f>1-SUM(J115:J117)/100%</f>
        <v>0.90270000000000006</v>
      </c>
      <c r="C131" s="77"/>
      <c r="D131" s="77"/>
      <c r="E131" s="77"/>
      <c r="F131" s="77"/>
      <c r="G131" s="77"/>
      <c r="H131" s="77"/>
      <c r="I131" s="77"/>
      <c r="J131" s="77"/>
      <c r="K131" s="79"/>
    </row>
    <row r="132" spans="2:11" ht="7.5" customHeight="1">
      <c r="B132" s="221"/>
      <c r="C132" s="224"/>
      <c r="D132" s="224"/>
      <c r="E132" s="224"/>
      <c r="F132" s="224"/>
      <c r="G132" s="224"/>
      <c r="H132" s="225"/>
      <c r="I132" s="224"/>
      <c r="J132" s="224"/>
      <c r="K132" s="56"/>
    </row>
    <row r="133" spans="2:11" ht="15.75" customHeight="1">
      <c r="B133" s="15"/>
    </row>
    <row r="134" spans="2:11" ht="15.75" customHeight="1">
      <c r="B134" s="223" t="str">
        <f>PROPOSTA!B42</f>
        <v>Fortaleza (CE), 18  de Novembro de 2020.</v>
      </c>
      <c r="C134" s="223"/>
      <c r="D134" s="223"/>
      <c r="E134" s="223"/>
      <c r="F134" s="223"/>
      <c r="G134" s="223"/>
      <c r="H134" s="223"/>
      <c r="I134" s="223"/>
      <c r="J134" s="223"/>
      <c r="K134" s="223"/>
    </row>
    <row r="135" spans="2:11" ht="15.75" customHeight="1">
      <c r="B135" s="4"/>
    </row>
    <row r="136" spans="2:11" ht="15.75" customHeight="1">
      <c r="B136" s="223" t="str">
        <f>PROPOSTA!B44</f>
        <v xml:space="preserve">Paula Juliana Chagas Rocha Fernandes </v>
      </c>
      <c r="C136" s="223"/>
      <c r="D136" s="223"/>
      <c r="E136" s="223"/>
      <c r="F136" s="223"/>
      <c r="G136" s="223"/>
      <c r="H136" s="223"/>
      <c r="I136" s="223"/>
      <c r="J136" s="223"/>
      <c r="K136" s="223"/>
    </row>
    <row r="137" spans="2:11" ht="15.75" customHeight="1">
      <c r="B137" s="223" t="str">
        <f>PROPOSTA!B45</f>
        <v>Representante legal</v>
      </c>
      <c r="C137" s="223"/>
      <c r="D137" s="223"/>
      <c r="E137" s="223"/>
      <c r="F137" s="223"/>
      <c r="G137" s="223"/>
      <c r="H137" s="223"/>
      <c r="I137" s="223"/>
      <c r="J137" s="223"/>
      <c r="K137" s="223"/>
    </row>
    <row r="138" spans="2:11" ht="15.75" customHeight="1">
      <c r="E138" s="236"/>
      <c r="F138" s="237"/>
      <c r="G138" s="237"/>
      <c r="H138" s="237"/>
      <c r="I138" s="237"/>
    </row>
    <row r="139" spans="2:11" ht="5.25" customHeight="1">
      <c r="B139" s="221"/>
      <c r="C139" s="224"/>
      <c r="D139" s="224"/>
      <c r="E139" s="224"/>
      <c r="F139" s="224"/>
      <c r="G139" s="224"/>
      <c r="H139" s="225"/>
      <c r="I139" s="224"/>
      <c r="J139" s="224"/>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3:K3"/>
    <mergeCell ref="B2:K2"/>
    <mergeCell ref="B32:K32"/>
    <mergeCell ref="C9:J9"/>
    <mergeCell ref="C8:J8"/>
    <mergeCell ref="C7:J7"/>
    <mergeCell ref="C6:J6"/>
    <mergeCell ref="B5:K5"/>
    <mergeCell ref="B4:K4"/>
    <mergeCell ref="B12:E12"/>
    <mergeCell ref="B21:J21"/>
    <mergeCell ref="B22:J22"/>
    <mergeCell ref="C15:J15"/>
    <mergeCell ref="C16:J16"/>
    <mergeCell ref="C17:J17"/>
    <mergeCell ref="C18:J18"/>
    <mergeCell ref="C19:J19"/>
    <mergeCell ref="B13:J13"/>
    <mergeCell ref="B14:J14"/>
    <mergeCell ref="B11:E11"/>
    <mergeCell ref="F12:J12"/>
    <mergeCell ref="F11:J11"/>
    <mergeCell ref="B10:K10"/>
    <mergeCell ref="C20:J20"/>
    <mergeCell ref="C36:I36"/>
    <mergeCell ref="B37:I37"/>
    <mergeCell ref="C40:I40"/>
    <mergeCell ref="C23:I23"/>
    <mergeCell ref="C24:I24"/>
    <mergeCell ref="B31:J31"/>
    <mergeCell ref="C34:I34"/>
    <mergeCell ref="C35:I35"/>
    <mergeCell ref="C28:I28"/>
    <mergeCell ref="C29:I29"/>
    <mergeCell ref="B30:J30"/>
    <mergeCell ref="C25:I25"/>
    <mergeCell ref="C26:I26"/>
    <mergeCell ref="C27:I27"/>
    <mergeCell ref="C47:I47"/>
    <mergeCell ref="C48:I48"/>
    <mergeCell ref="B49:I49"/>
    <mergeCell ref="C53:G53"/>
    <mergeCell ref="C54:G54"/>
    <mergeCell ref="C44:I44"/>
    <mergeCell ref="C45:I45"/>
    <mergeCell ref="C46:I46"/>
    <mergeCell ref="C41:I41"/>
    <mergeCell ref="C42:I42"/>
    <mergeCell ref="C43:I43"/>
    <mergeCell ref="C59:J59"/>
    <mergeCell ref="B60:J60"/>
    <mergeCell ref="B61:J61"/>
    <mergeCell ref="B62:J62"/>
    <mergeCell ref="C56:J56"/>
    <mergeCell ref="C57:J57"/>
    <mergeCell ref="C58:J58"/>
    <mergeCell ref="C52:J52"/>
    <mergeCell ref="C55:J55"/>
    <mergeCell ref="C74:I74"/>
    <mergeCell ref="B78:I78"/>
    <mergeCell ref="C70:I70"/>
    <mergeCell ref="C71:I71"/>
    <mergeCell ref="C66:J66"/>
    <mergeCell ref="B67:J67"/>
    <mergeCell ref="B68:J68"/>
    <mergeCell ref="B69:J69"/>
    <mergeCell ref="C63:J63"/>
    <mergeCell ref="C64:J64"/>
    <mergeCell ref="C65:J65"/>
    <mergeCell ref="C87:I87"/>
    <mergeCell ref="C88:I88"/>
    <mergeCell ref="B89:I89"/>
    <mergeCell ref="C84:I84"/>
    <mergeCell ref="C85:I85"/>
    <mergeCell ref="C86:I86"/>
    <mergeCell ref="B79:J79"/>
    <mergeCell ref="B80:J80"/>
    <mergeCell ref="B81:J81"/>
    <mergeCell ref="C82:I82"/>
    <mergeCell ref="C83:I83"/>
    <mergeCell ref="B100:J100"/>
    <mergeCell ref="B101:J101"/>
    <mergeCell ref="B102:J102"/>
    <mergeCell ref="B95:J95"/>
    <mergeCell ref="B96:J96"/>
    <mergeCell ref="C97:J97"/>
    <mergeCell ref="C98:J98"/>
    <mergeCell ref="C92:J92"/>
    <mergeCell ref="C93:G93"/>
    <mergeCell ref="B94:J94"/>
    <mergeCell ref="E138:I138"/>
    <mergeCell ref="B139:J139"/>
    <mergeCell ref="B128:J128"/>
    <mergeCell ref="C129:J129"/>
    <mergeCell ref="B130:J130"/>
    <mergeCell ref="C125:J125"/>
    <mergeCell ref="C126:J126"/>
    <mergeCell ref="C127:J127"/>
    <mergeCell ref="B122:J122"/>
    <mergeCell ref="C123:J123"/>
    <mergeCell ref="C124:J124"/>
    <mergeCell ref="L4:W4"/>
    <mergeCell ref="B137:K137"/>
    <mergeCell ref="B136:K136"/>
    <mergeCell ref="B134:K134"/>
    <mergeCell ref="B132:J132"/>
    <mergeCell ref="C117:I117"/>
    <mergeCell ref="B118:I118"/>
    <mergeCell ref="B119:J119"/>
    <mergeCell ref="B121:J121"/>
    <mergeCell ref="C113:I113"/>
    <mergeCell ref="C114:J114"/>
    <mergeCell ref="C115:I115"/>
    <mergeCell ref="C116:I116"/>
    <mergeCell ref="B109:J109"/>
    <mergeCell ref="B110:J110"/>
    <mergeCell ref="C111:I111"/>
    <mergeCell ref="C112:I112"/>
    <mergeCell ref="C106:J106"/>
    <mergeCell ref="C107:J107"/>
    <mergeCell ref="B108:J108"/>
    <mergeCell ref="C103:J103"/>
    <mergeCell ref="C104:J104"/>
    <mergeCell ref="C105:J105"/>
    <mergeCell ref="C99:J99"/>
  </mergeCells>
  <phoneticPr fontId="27" type="noConversion"/>
  <pageMargins left="0.511811024" right="0.511811024" top="1" bottom="1.3854166666666667" header="0" footer="0"/>
  <pageSetup paperSize="9" scale="80"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E6C83-7917-4D56-BF1D-1659E048D919}">
  <sheetPr>
    <pageSetUpPr fitToPage="1"/>
  </sheetPr>
  <dimension ref="B1:W1003"/>
  <sheetViews>
    <sheetView view="pageBreakPreview" topLeftCell="A97" zoomScale="85" zoomScaleNormal="100" zoomScaleSheetLayoutView="85" workbookViewId="0">
      <selection activeCell="C114" sqref="C114:J114"/>
    </sheetView>
  </sheetViews>
  <sheetFormatPr defaultColWidth="12.625" defaultRowHeight="15" customHeight="1"/>
  <cols>
    <col min="1" max="1" width="3.5" style="102" customWidth="1"/>
    <col min="2" max="2" width="3.75" style="102" customWidth="1"/>
    <col min="3" max="3" width="7.625" style="102" customWidth="1"/>
    <col min="4" max="5" width="9.625" style="102" customWidth="1"/>
    <col min="6" max="6" width="3.625" style="102" bestFit="1" customWidth="1"/>
    <col min="7" max="7" width="8.875" style="102" bestFit="1" customWidth="1"/>
    <col min="8" max="8" width="9.625" style="102" customWidth="1"/>
    <col min="9" max="9" width="8.5" style="102" bestFit="1" customWidth="1"/>
    <col min="10" max="10" width="11.5" style="102" customWidth="1"/>
    <col min="11" max="11" width="25.75" style="102" customWidth="1"/>
    <col min="12" max="13" width="7.625" style="102" customWidth="1"/>
    <col min="14" max="14" width="19.125" style="102" customWidth="1"/>
    <col min="15" max="20" width="7.625" style="102" customWidth="1"/>
    <col min="21" max="16384" width="12.625" style="102"/>
  </cols>
  <sheetData>
    <row r="1" spans="2:23" ht="7.5" customHeight="1">
      <c r="B1" s="81"/>
      <c r="C1" s="81"/>
      <c r="D1" s="81"/>
      <c r="E1" s="81"/>
      <c r="F1" s="81"/>
      <c r="G1" s="81"/>
      <c r="H1" s="94"/>
      <c r="I1" s="81"/>
      <c r="J1" s="81"/>
      <c r="K1" s="81"/>
    </row>
    <row r="2" spans="2:23">
      <c r="B2" s="232" t="s">
        <v>15</v>
      </c>
      <c r="C2" s="232"/>
      <c r="D2" s="232"/>
      <c r="E2" s="232"/>
      <c r="F2" s="232"/>
      <c r="G2" s="232"/>
      <c r="H2" s="232"/>
      <c r="I2" s="232"/>
      <c r="J2" s="232"/>
      <c r="K2" s="232"/>
    </row>
    <row r="3" spans="2:23">
      <c r="B3" s="252" t="s">
        <v>16</v>
      </c>
      <c r="C3" s="252"/>
      <c r="D3" s="252"/>
      <c r="E3" s="252"/>
      <c r="F3" s="252"/>
      <c r="G3" s="252"/>
      <c r="H3" s="252"/>
      <c r="I3" s="252"/>
      <c r="J3" s="252"/>
      <c r="K3" s="252"/>
    </row>
    <row r="4" spans="2:23" ht="7.5" customHeight="1">
      <c r="B4" s="221"/>
      <c r="C4" s="221"/>
      <c r="D4" s="221"/>
      <c r="E4" s="221"/>
      <c r="F4" s="221"/>
      <c r="G4" s="221"/>
      <c r="H4" s="222"/>
      <c r="I4" s="221"/>
      <c r="J4" s="221"/>
      <c r="K4" s="221"/>
      <c r="L4" s="221"/>
      <c r="M4" s="221"/>
      <c r="N4" s="221"/>
      <c r="O4" s="221"/>
      <c r="P4" s="221"/>
      <c r="Q4" s="222"/>
      <c r="R4" s="221"/>
      <c r="S4" s="221"/>
      <c r="T4" s="221"/>
      <c r="U4" s="221"/>
      <c r="V4" s="221"/>
      <c r="W4" s="221"/>
    </row>
    <row r="5" spans="2:23">
      <c r="B5" s="253" t="s">
        <v>17</v>
      </c>
      <c r="C5" s="253"/>
      <c r="D5" s="253"/>
      <c r="E5" s="253"/>
      <c r="F5" s="253"/>
      <c r="G5" s="253"/>
      <c r="H5" s="253"/>
      <c r="I5" s="253"/>
      <c r="J5" s="253"/>
      <c r="K5" s="253"/>
    </row>
    <row r="6" spans="2:23">
      <c r="B6" s="103" t="s">
        <v>0</v>
      </c>
      <c r="C6" s="247" t="s">
        <v>18</v>
      </c>
      <c r="D6" s="247"/>
      <c r="E6" s="247"/>
      <c r="F6" s="247"/>
      <c r="G6" s="247"/>
      <c r="H6" s="247"/>
      <c r="I6" s="247"/>
      <c r="J6" s="247"/>
      <c r="K6" s="109">
        <f>'1'!K6</f>
        <v>44127</v>
      </c>
    </row>
    <row r="7" spans="2:23">
      <c r="B7" s="103" t="s">
        <v>19</v>
      </c>
      <c r="C7" s="247" t="s">
        <v>20</v>
      </c>
      <c r="D7" s="247"/>
      <c r="E7" s="247"/>
      <c r="F7" s="247"/>
      <c r="G7" s="247"/>
      <c r="H7" s="247"/>
      <c r="I7" s="247"/>
      <c r="J7" s="247"/>
      <c r="K7" s="129" t="str">
        <f>'1'!K7</f>
        <v>Brasília DF</v>
      </c>
    </row>
    <row r="8" spans="2:23">
      <c r="B8" s="103" t="s">
        <v>21</v>
      </c>
      <c r="C8" s="248" t="s">
        <v>22</v>
      </c>
      <c r="D8" s="247"/>
      <c r="E8" s="247"/>
      <c r="F8" s="247"/>
      <c r="G8" s="247"/>
      <c r="H8" s="247"/>
      <c r="I8" s="247"/>
      <c r="J8" s="247"/>
      <c r="K8" s="129" t="str">
        <f>'1'!K8</f>
        <v>DF000001/2020</v>
      </c>
    </row>
    <row r="9" spans="2:23">
      <c r="B9" s="103" t="s">
        <v>23</v>
      </c>
      <c r="C9" s="247" t="s">
        <v>24</v>
      </c>
      <c r="D9" s="247"/>
      <c r="E9" s="247"/>
      <c r="F9" s="247"/>
      <c r="G9" s="247"/>
      <c r="H9" s="247"/>
      <c r="I9" s="247"/>
      <c r="J9" s="247"/>
      <c r="K9" s="114">
        <v>12</v>
      </c>
    </row>
    <row r="10" spans="2:23">
      <c r="B10" s="261" t="s">
        <v>25</v>
      </c>
      <c r="C10" s="253"/>
      <c r="D10" s="253"/>
      <c r="E10" s="253"/>
      <c r="F10" s="253"/>
      <c r="G10" s="253"/>
      <c r="H10" s="253"/>
      <c r="I10" s="253"/>
      <c r="J10" s="253"/>
      <c r="K10" s="261"/>
    </row>
    <row r="11" spans="2:23" ht="44.25" customHeight="1">
      <c r="B11" s="254" t="s">
        <v>26</v>
      </c>
      <c r="C11" s="227"/>
      <c r="D11" s="227"/>
      <c r="E11" s="227"/>
      <c r="F11" s="259" t="s">
        <v>27</v>
      </c>
      <c r="G11" s="259"/>
      <c r="H11" s="259"/>
      <c r="I11" s="259"/>
      <c r="J11" s="259"/>
      <c r="K11" s="66" t="s">
        <v>28</v>
      </c>
    </row>
    <row r="12" spans="2:23" s="181" customFormat="1">
      <c r="B12" s="262" t="s">
        <v>221</v>
      </c>
      <c r="C12" s="263"/>
      <c r="D12" s="263"/>
      <c r="E12" s="263"/>
      <c r="F12" s="264" t="s">
        <v>222</v>
      </c>
      <c r="G12" s="264"/>
      <c r="H12" s="264"/>
      <c r="I12" s="264"/>
      <c r="J12" s="264"/>
      <c r="K12" s="91">
        <v>4</v>
      </c>
    </row>
    <row r="13" spans="2:23" ht="7.5" customHeight="1">
      <c r="B13" s="221"/>
      <c r="C13" s="224"/>
      <c r="D13" s="224"/>
      <c r="E13" s="224"/>
      <c r="F13" s="224"/>
      <c r="G13" s="224"/>
      <c r="H13" s="225"/>
      <c r="I13" s="224"/>
      <c r="J13" s="224"/>
      <c r="K13" s="56"/>
    </row>
    <row r="14" spans="2:23">
      <c r="B14" s="232" t="s">
        <v>29</v>
      </c>
      <c r="C14" s="233"/>
      <c r="D14" s="233"/>
      <c r="E14" s="233"/>
      <c r="F14" s="233"/>
      <c r="G14" s="233"/>
      <c r="H14" s="233"/>
      <c r="I14" s="233"/>
      <c r="J14" s="233"/>
    </row>
    <row r="15" spans="2:23">
      <c r="B15" s="80">
        <v>1</v>
      </c>
      <c r="C15" s="255" t="s">
        <v>30</v>
      </c>
      <c r="D15" s="255"/>
      <c r="E15" s="255"/>
      <c r="F15" s="255"/>
      <c r="G15" s="255"/>
      <c r="H15" s="255"/>
      <c r="I15" s="255"/>
      <c r="J15" s="255"/>
      <c r="K15" s="91" t="str">
        <f>B12</f>
        <v>Auxiliar de Jardinagem</v>
      </c>
    </row>
    <row r="16" spans="2:23">
      <c r="B16" s="103">
        <v>2</v>
      </c>
      <c r="C16" s="247" t="s">
        <v>31</v>
      </c>
      <c r="D16" s="247"/>
      <c r="E16" s="247"/>
      <c r="F16" s="247"/>
      <c r="G16" s="247"/>
      <c r="H16" s="247"/>
      <c r="I16" s="247"/>
      <c r="J16" s="247"/>
      <c r="K16" s="103" t="s">
        <v>223</v>
      </c>
    </row>
    <row r="17" spans="2:11">
      <c r="B17" s="103">
        <v>3</v>
      </c>
      <c r="C17" s="247" t="s">
        <v>32</v>
      </c>
      <c r="D17" s="247"/>
      <c r="E17" s="247"/>
      <c r="F17" s="247"/>
      <c r="G17" s="247"/>
      <c r="H17" s="247"/>
      <c r="I17" s="247"/>
      <c r="J17" s="247"/>
      <c r="K17" s="68">
        <v>1237.23</v>
      </c>
    </row>
    <row r="18" spans="2:11" s="67" customFormat="1">
      <c r="B18" s="66">
        <v>4</v>
      </c>
      <c r="C18" s="256" t="s">
        <v>33</v>
      </c>
      <c r="D18" s="256"/>
      <c r="E18" s="256"/>
      <c r="F18" s="256"/>
      <c r="G18" s="256"/>
      <c r="H18" s="256"/>
      <c r="I18" s="256"/>
      <c r="J18" s="256"/>
      <c r="K18" s="93" t="str">
        <f>K15</f>
        <v>Auxiliar de Jardinagem</v>
      </c>
    </row>
    <row r="19" spans="2:11">
      <c r="B19" s="103">
        <v>5</v>
      </c>
      <c r="C19" s="247" t="s">
        <v>34</v>
      </c>
      <c r="D19" s="247"/>
      <c r="E19" s="247"/>
      <c r="F19" s="247"/>
      <c r="G19" s="247"/>
      <c r="H19" s="247"/>
      <c r="I19" s="247"/>
      <c r="J19" s="247"/>
      <c r="K19" s="170" t="str">
        <f>'1'!K19</f>
        <v>1º de janeiro</v>
      </c>
    </row>
    <row r="20" spans="2:11">
      <c r="B20" s="103">
        <v>6</v>
      </c>
      <c r="C20" s="248" t="s">
        <v>22</v>
      </c>
      <c r="D20" s="247"/>
      <c r="E20" s="247"/>
      <c r="F20" s="247"/>
      <c r="G20" s="247"/>
      <c r="H20" s="247"/>
      <c r="I20" s="247"/>
      <c r="J20" s="247"/>
      <c r="K20" s="92" t="str">
        <f>K8</f>
        <v>DF000001/2020</v>
      </c>
    </row>
    <row r="21" spans="2:11" ht="7.5" customHeight="1">
      <c r="B21" s="221"/>
      <c r="C21" s="224"/>
      <c r="D21" s="224"/>
      <c r="E21" s="224"/>
      <c r="F21" s="224"/>
      <c r="G21" s="224"/>
      <c r="H21" s="225"/>
      <c r="I21" s="224"/>
      <c r="J21" s="224"/>
      <c r="K21" s="56"/>
    </row>
    <row r="22" spans="2:11" ht="15.75" customHeight="1">
      <c r="B22" s="239" t="s">
        <v>35</v>
      </c>
      <c r="C22" s="233"/>
      <c r="D22" s="233"/>
      <c r="E22" s="233"/>
      <c r="F22" s="233"/>
      <c r="G22" s="233"/>
      <c r="H22" s="233"/>
      <c r="I22" s="233"/>
      <c r="J22" s="233"/>
    </row>
    <row r="23" spans="2:11" ht="15.75" customHeight="1">
      <c r="B23" s="6">
        <v>1</v>
      </c>
      <c r="C23" s="234" t="s">
        <v>36</v>
      </c>
      <c r="D23" s="227"/>
      <c r="E23" s="227"/>
      <c r="F23" s="227"/>
      <c r="G23" s="227"/>
      <c r="H23" s="227"/>
      <c r="I23" s="228"/>
      <c r="J23" s="6" t="s">
        <v>51</v>
      </c>
      <c r="K23" s="107" t="s">
        <v>37</v>
      </c>
    </row>
    <row r="24" spans="2:11" ht="15.75" customHeight="1">
      <c r="B24" s="5" t="s">
        <v>0</v>
      </c>
      <c r="C24" s="226" t="s">
        <v>38</v>
      </c>
      <c r="D24" s="227"/>
      <c r="E24" s="227"/>
      <c r="F24" s="227"/>
      <c r="G24" s="227"/>
      <c r="H24" s="227"/>
      <c r="I24" s="228"/>
      <c r="J24" s="7"/>
      <c r="K24" s="111">
        <f>K17</f>
        <v>1237.23</v>
      </c>
    </row>
    <row r="25" spans="2:11" ht="15.75" customHeight="1">
      <c r="B25" s="5" t="s">
        <v>19</v>
      </c>
      <c r="C25" s="226" t="s">
        <v>39</v>
      </c>
      <c r="D25" s="227"/>
      <c r="E25" s="227"/>
      <c r="F25" s="227"/>
      <c r="G25" s="227"/>
      <c r="H25" s="227"/>
      <c r="I25" s="228"/>
      <c r="J25" s="8">
        <v>0</v>
      </c>
      <c r="K25" s="111">
        <f>K24*J25</f>
        <v>0</v>
      </c>
    </row>
    <row r="26" spans="2:11" ht="15.75" customHeight="1">
      <c r="B26" s="5" t="s">
        <v>21</v>
      </c>
      <c r="C26" s="226" t="s">
        <v>40</v>
      </c>
      <c r="D26" s="227"/>
      <c r="E26" s="227"/>
      <c r="F26" s="227"/>
      <c r="G26" s="227"/>
      <c r="H26" s="227"/>
      <c r="I26" s="228"/>
      <c r="J26" s="8">
        <v>0</v>
      </c>
      <c r="K26" s="111">
        <f>1239*J26</f>
        <v>0</v>
      </c>
    </row>
    <row r="27" spans="2:11" ht="15.75" customHeight="1">
      <c r="B27" s="5" t="s">
        <v>23</v>
      </c>
      <c r="C27" s="226" t="s">
        <v>41</v>
      </c>
      <c r="D27" s="227"/>
      <c r="E27" s="227"/>
      <c r="F27" s="227"/>
      <c r="G27" s="227"/>
      <c r="H27" s="227"/>
      <c r="I27" s="228"/>
      <c r="J27" s="8"/>
      <c r="K27" s="111">
        <v>0</v>
      </c>
    </row>
    <row r="28" spans="2:11" ht="15.75" customHeight="1">
      <c r="B28" s="5" t="s">
        <v>42</v>
      </c>
      <c r="C28" s="226" t="s">
        <v>43</v>
      </c>
      <c r="D28" s="227"/>
      <c r="E28" s="227"/>
      <c r="F28" s="227"/>
      <c r="G28" s="227"/>
      <c r="H28" s="227"/>
      <c r="I28" s="228"/>
      <c r="J28" s="8"/>
      <c r="K28" s="111">
        <v>0</v>
      </c>
    </row>
    <row r="29" spans="2:11" ht="15.75" customHeight="1">
      <c r="B29" s="5" t="s">
        <v>44</v>
      </c>
      <c r="C29" s="235" t="s">
        <v>45</v>
      </c>
      <c r="D29" s="227"/>
      <c r="E29" s="227"/>
      <c r="F29" s="227"/>
      <c r="G29" s="227"/>
      <c r="H29" s="227"/>
      <c r="I29" s="228"/>
      <c r="J29" s="8">
        <v>0</v>
      </c>
      <c r="K29" s="111">
        <f>K24*J29</f>
        <v>0</v>
      </c>
    </row>
    <row r="30" spans="2:11" ht="15.75" customHeight="1">
      <c r="B30" s="229" t="s">
        <v>46</v>
      </c>
      <c r="C30" s="227"/>
      <c r="D30" s="227"/>
      <c r="E30" s="227"/>
      <c r="F30" s="227"/>
      <c r="G30" s="227"/>
      <c r="H30" s="227"/>
      <c r="I30" s="227"/>
      <c r="J30" s="228"/>
      <c r="K30" s="112">
        <f>SUM(K24:K29)</f>
        <v>1237.23</v>
      </c>
    </row>
    <row r="31" spans="2:11" ht="7.5" customHeight="1">
      <c r="B31" s="221"/>
      <c r="C31" s="224"/>
      <c r="D31" s="224"/>
      <c r="E31" s="224"/>
      <c r="F31" s="224"/>
      <c r="G31" s="224"/>
      <c r="H31" s="225"/>
      <c r="I31" s="224"/>
      <c r="J31" s="224"/>
      <c r="K31" s="56"/>
    </row>
    <row r="32" spans="2:11">
      <c r="B32" s="239" t="s">
        <v>47</v>
      </c>
      <c r="C32" s="239"/>
      <c r="D32" s="239"/>
      <c r="E32" s="239"/>
      <c r="F32" s="239"/>
      <c r="G32" s="239"/>
      <c r="H32" s="239"/>
      <c r="I32" s="239"/>
      <c r="J32" s="239"/>
      <c r="K32" s="239"/>
    </row>
    <row r="33" spans="2:11">
      <c r="B33" s="95" t="s">
        <v>48</v>
      </c>
      <c r="C33" s="95"/>
      <c r="D33" s="95"/>
      <c r="E33" s="95"/>
      <c r="F33" s="95"/>
      <c r="G33" s="95"/>
      <c r="H33" s="95"/>
      <c r="I33" s="95"/>
      <c r="J33" s="95"/>
      <c r="K33" s="95"/>
    </row>
    <row r="34" spans="2:11" ht="15.75" customHeight="1">
      <c r="B34" s="6" t="s">
        <v>49</v>
      </c>
      <c r="C34" s="234" t="s">
        <v>50</v>
      </c>
      <c r="D34" s="227"/>
      <c r="E34" s="227"/>
      <c r="F34" s="227"/>
      <c r="G34" s="227"/>
      <c r="H34" s="227"/>
      <c r="I34" s="228"/>
      <c r="J34" s="6" t="s">
        <v>51</v>
      </c>
      <c r="K34" s="107" t="s">
        <v>37</v>
      </c>
    </row>
    <row r="35" spans="2:11" ht="15.75" customHeight="1">
      <c r="B35" s="5" t="s">
        <v>0</v>
      </c>
      <c r="C35" s="226" t="s">
        <v>52</v>
      </c>
      <c r="D35" s="227"/>
      <c r="E35" s="227"/>
      <c r="F35" s="227"/>
      <c r="G35" s="227"/>
      <c r="H35" s="227"/>
      <c r="I35" s="228"/>
      <c r="J35" s="9">
        <f>'1'!J35</f>
        <v>8.3299999999999999E-2</v>
      </c>
      <c r="K35" s="111">
        <f>ROUND($K$30*J35,2)</f>
        <v>103.06</v>
      </c>
    </row>
    <row r="36" spans="2:11" ht="15.75" customHeight="1">
      <c r="B36" s="5" t="s">
        <v>19</v>
      </c>
      <c r="C36" s="226" t="s">
        <v>53</v>
      </c>
      <c r="D36" s="227"/>
      <c r="E36" s="227"/>
      <c r="F36" s="227"/>
      <c r="G36" s="227"/>
      <c r="H36" s="227"/>
      <c r="I36" s="228"/>
      <c r="J36" s="9">
        <f>'1'!J36</f>
        <v>0.121</v>
      </c>
      <c r="K36" s="111">
        <f>ROUND($K$30*J36,2)</f>
        <v>149.69999999999999</v>
      </c>
    </row>
    <row r="37" spans="2:11" ht="15.75" customHeight="1">
      <c r="B37" s="229" t="s">
        <v>54</v>
      </c>
      <c r="C37" s="227"/>
      <c r="D37" s="227"/>
      <c r="E37" s="227"/>
      <c r="F37" s="227"/>
      <c r="G37" s="227"/>
      <c r="H37" s="227"/>
      <c r="I37" s="228"/>
      <c r="J37" s="10">
        <f>SUM(J35:J36)</f>
        <v>0.20429999999999998</v>
      </c>
      <c r="K37" s="112">
        <f>K35+K36</f>
        <v>252.76</v>
      </c>
    </row>
    <row r="38" spans="2:11" ht="6" customHeight="1"/>
    <row r="39" spans="2:11">
      <c r="B39" s="95" t="s">
        <v>55</v>
      </c>
      <c r="C39" s="95"/>
      <c r="D39" s="95"/>
      <c r="E39" s="95"/>
      <c r="F39" s="95"/>
      <c r="G39" s="95"/>
      <c r="H39" s="95"/>
      <c r="I39" s="95"/>
      <c r="J39" s="95"/>
      <c r="K39" s="95"/>
    </row>
    <row r="40" spans="2:11" ht="15.75" customHeight="1">
      <c r="B40" s="6" t="s">
        <v>56</v>
      </c>
      <c r="C40" s="234" t="s">
        <v>57</v>
      </c>
      <c r="D40" s="227"/>
      <c r="E40" s="227"/>
      <c r="F40" s="227"/>
      <c r="G40" s="227"/>
      <c r="H40" s="227"/>
      <c r="I40" s="228"/>
      <c r="J40" s="6" t="s">
        <v>51</v>
      </c>
      <c r="K40" s="107" t="s">
        <v>37</v>
      </c>
    </row>
    <row r="41" spans="2:11" ht="15.75" customHeight="1">
      <c r="B41" s="5" t="s">
        <v>0</v>
      </c>
      <c r="C41" s="226" t="s">
        <v>58</v>
      </c>
      <c r="D41" s="227"/>
      <c r="E41" s="227"/>
      <c r="F41" s="227"/>
      <c r="G41" s="227"/>
      <c r="H41" s="227"/>
      <c r="I41" s="228"/>
      <c r="J41" s="9">
        <f>'1'!J41</f>
        <v>0.2</v>
      </c>
      <c r="K41" s="111">
        <f t="shared" ref="K41:K48" si="0">ROUND(J41*($K$30+$K$37),2)</f>
        <v>298</v>
      </c>
    </row>
    <row r="42" spans="2:11" ht="15.75" customHeight="1">
      <c r="B42" s="5" t="s">
        <v>19</v>
      </c>
      <c r="C42" s="226" t="s">
        <v>59</v>
      </c>
      <c r="D42" s="227"/>
      <c r="E42" s="227"/>
      <c r="F42" s="227"/>
      <c r="G42" s="227"/>
      <c r="H42" s="227"/>
      <c r="I42" s="228"/>
      <c r="J42" s="9">
        <f>'1'!J42</f>
        <v>2.5000000000000001E-2</v>
      </c>
      <c r="K42" s="111">
        <f t="shared" si="0"/>
        <v>37.25</v>
      </c>
    </row>
    <row r="43" spans="2:11" ht="15.75" customHeight="1">
      <c r="B43" s="5" t="s">
        <v>21</v>
      </c>
      <c r="C43" s="226" t="s">
        <v>60</v>
      </c>
      <c r="D43" s="227"/>
      <c r="E43" s="227"/>
      <c r="F43" s="227"/>
      <c r="G43" s="227"/>
      <c r="H43" s="227"/>
      <c r="I43" s="228"/>
      <c r="J43" s="9">
        <f>'1'!J43</f>
        <v>0.01</v>
      </c>
      <c r="K43" s="111">
        <f t="shared" si="0"/>
        <v>14.9</v>
      </c>
    </row>
    <row r="44" spans="2:11" ht="15.75" customHeight="1">
      <c r="B44" s="5" t="s">
        <v>23</v>
      </c>
      <c r="C44" s="226" t="s">
        <v>61</v>
      </c>
      <c r="D44" s="227"/>
      <c r="E44" s="227"/>
      <c r="F44" s="227"/>
      <c r="G44" s="227"/>
      <c r="H44" s="227"/>
      <c r="I44" s="228"/>
      <c r="J44" s="9">
        <f>'1'!J44</f>
        <v>1.4999999999999999E-2</v>
      </c>
      <c r="K44" s="111">
        <f t="shared" si="0"/>
        <v>22.35</v>
      </c>
    </row>
    <row r="45" spans="2:11" ht="15.75" customHeight="1">
      <c r="B45" s="5" t="s">
        <v>42</v>
      </c>
      <c r="C45" s="226" t="s">
        <v>62</v>
      </c>
      <c r="D45" s="227"/>
      <c r="E45" s="227"/>
      <c r="F45" s="227"/>
      <c r="G45" s="227"/>
      <c r="H45" s="227"/>
      <c r="I45" s="228"/>
      <c r="J45" s="9">
        <f>'1'!J45</f>
        <v>0.01</v>
      </c>
      <c r="K45" s="111">
        <f t="shared" si="0"/>
        <v>14.9</v>
      </c>
    </row>
    <row r="46" spans="2:11" ht="15.75" customHeight="1">
      <c r="B46" s="5" t="s">
        <v>44</v>
      </c>
      <c r="C46" s="226" t="s">
        <v>63</v>
      </c>
      <c r="D46" s="227"/>
      <c r="E46" s="227"/>
      <c r="F46" s="227"/>
      <c r="G46" s="227"/>
      <c r="H46" s="227"/>
      <c r="I46" s="228"/>
      <c r="J46" s="9">
        <f>'1'!J46</f>
        <v>6.0000000000000001E-3</v>
      </c>
      <c r="K46" s="111">
        <f t="shared" si="0"/>
        <v>8.94</v>
      </c>
    </row>
    <row r="47" spans="2:11" ht="15.75" customHeight="1">
      <c r="B47" s="5" t="s">
        <v>64</v>
      </c>
      <c r="C47" s="226" t="s">
        <v>65</v>
      </c>
      <c r="D47" s="227"/>
      <c r="E47" s="227"/>
      <c r="F47" s="227"/>
      <c r="G47" s="227"/>
      <c r="H47" s="227"/>
      <c r="I47" s="228"/>
      <c r="J47" s="9">
        <f>'1'!J47</f>
        <v>2E-3</v>
      </c>
      <c r="K47" s="111">
        <f t="shared" si="0"/>
        <v>2.98</v>
      </c>
    </row>
    <row r="48" spans="2:11" ht="15.75" customHeight="1">
      <c r="B48" s="5" t="s">
        <v>66</v>
      </c>
      <c r="C48" s="226" t="s">
        <v>67</v>
      </c>
      <c r="D48" s="227"/>
      <c r="E48" s="227"/>
      <c r="F48" s="227"/>
      <c r="G48" s="227"/>
      <c r="H48" s="227"/>
      <c r="I48" s="228"/>
      <c r="J48" s="9">
        <f>'1'!J48</f>
        <v>0.08</v>
      </c>
      <c r="K48" s="111">
        <f t="shared" si="0"/>
        <v>119.2</v>
      </c>
    </row>
    <row r="49" spans="2:11" ht="15.75" customHeight="1">
      <c r="B49" s="229" t="s">
        <v>68</v>
      </c>
      <c r="C49" s="227"/>
      <c r="D49" s="227"/>
      <c r="E49" s="227"/>
      <c r="F49" s="227"/>
      <c r="G49" s="227"/>
      <c r="H49" s="227"/>
      <c r="I49" s="228"/>
      <c r="J49" s="10">
        <f t="shared" ref="J49" si="1">SUM(J41:J48)</f>
        <v>0.34800000000000003</v>
      </c>
      <c r="K49" s="112">
        <f>SUM(K41:K48)</f>
        <v>518.52</v>
      </c>
    </row>
    <row r="50" spans="2:11" ht="15.75" customHeight="1"/>
    <row r="51" spans="2:11" ht="15.75" customHeight="1">
      <c r="B51" s="11" t="s">
        <v>69</v>
      </c>
    </row>
    <row r="52" spans="2:11" ht="15.75" customHeight="1">
      <c r="B52" s="6" t="s">
        <v>70</v>
      </c>
      <c r="C52" s="234" t="s">
        <v>71</v>
      </c>
      <c r="D52" s="227"/>
      <c r="E52" s="227"/>
      <c r="F52" s="227"/>
      <c r="G52" s="227"/>
      <c r="H52" s="227"/>
      <c r="I52" s="227"/>
      <c r="J52" s="228"/>
      <c r="K52" s="107" t="s">
        <v>37</v>
      </c>
    </row>
    <row r="53" spans="2:11" ht="15.75" customHeight="1">
      <c r="B53" s="5" t="s">
        <v>0</v>
      </c>
      <c r="C53" s="248" t="s">
        <v>157</v>
      </c>
      <c r="D53" s="248"/>
      <c r="E53" s="248"/>
      <c r="F53" s="248"/>
      <c r="G53" s="248"/>
      <c r="H53" s="116">
        <f>'1'!H53</f>
        <v>11</v>
      </c>
      <c r="I53" s="104" t="s">
        <v>72</v>
      </c>
      <c r="J53" s="115">
        <f>'1'!J53</f>
        <v>21</v>
      </c>
      <c r="K53" s="111">
        <f>ROUND(IF(H53,(H53*J53)-((K24)*6%),0),2)</f>
        <v>156.77000000000001</v>
      </c>
    </row>
    <row r="54" spans="2:11" ht="15.75" customHeight="1">
      <c r="B54" s="5" t="s">
        <v>19</v>
      </c>
      <c r="C54" s="248" t="s">
        <v>73</v>
      </c>
      <c r="D54" s="248"/>
      <c r="E54" s="248"/>
      <c r="F54" s="248"/>
      <c r="G54" s="248"/>
      <c r="H54" s="116">
        <f>'1'!H54</f>
        <v>33.619999999999997</v>
      </c>
      <c r="I54" s="118" t="s">
        <v>72</v>
      </c>
      <c r="J54" s="115">
        <f>'1'!J54</f>
        <v>21</v>
      </c>
      <c r="K54" s="111">
        <f>ROUND(IF(H54,(H54*J54),0),2)</f>
        <v>706.02</v>
      </c>
    </row>
    <row r="55" spans="2:11" ht="15.75" customHeight="1">
      <c r="B55" s="5" t="s">
        <v>21</v>
      </c>
      <c r="C55" s="247" t="s">
        <v>295</v>
      </c>
      <c r="D55" s="248"/>
      <c r="E55" s="248"/>
      <c r="F55" s="248"/>
      <c r="G55" s="248"/>
      <c r="H55" s="248"/>
      <c r="I55" s="248"/>
      <c r="J55" s="248"/>
      <c r="K55" s="111">
        <f>'1'!K55</f>
        <v>0</v>
      </c>
    </row>
    <row r="56" spans="2:11" ht="15.75" customHeight="1">
      <c r="B56" s="5" t="s">
        <v>23</v>
      </c>
      <c r="C56" s="247" t="s">
        <v>297</v>
      </c>
      <c r="D56" s="248"/>
      <c r="E56" s="248"/>
      <c r="F56" s="248"/>
      <c r="G56" s="248"/>
      <c r="H56" s="248"/>
      <c r="I56" s="248"/>
      <c r="J56" s="248"/>
      <c r="K56" s="111">
        <f>'1'!K56</f>
        <v>0</v>
      </c>
    </row>
    <row r="57" spans="2:11" ht="15.75" customHeight="1">
      <c r="B57" s="5" t="s">
        <v>42</v>
      </c>
      <c r="C57" s="247" t="s">
        <v>296</v>
      </c>
      <c r="D57" s="248"/>
      <c r="E57" s="248"/>
      <c r="F57" s="248"/>
      <c r="G57" s="248"/>
      <c r="H57" s="248"/>
      <c r="I57" s="248"/>
      <c r="J57" s="248"/>
      <c r="K57" s="111">
        <f>'1'!K57</f>
        <v>0</v>
      </c>
    </row>
    <row r="58" spans="2:11" ht="15.75" customHeight="1">
      <c r="B58" s="5" t="s">
        <v>44</v>
      </c>
      <c r="C58" s="247" t="s">
        <v>220</v>
      </c>
      <c r="D58" s="248"/>
      <c r="E58" s="248"/>
      <c r="F58" s="248"/>
      <c r="G58" s="248"/>
      <c r="H58" s="248"/>
      <c r="I58" s="248"/>
      <c r="J58" s="248"/>
      <c r="K58" s="111">
        <f>'1'!K58</f>
        <v>0</v>
      </c>
    </row>
    <row r="59" spans="2:11" ht="15.75" customHeight="1">
      <c r="B59" s="5" t="s">
        <v>64</v>
      </c>
      <c r="C59" s="244" t="s">
        <v>143</v>
      </c>
      <c r="D59" s="245"/>
      <c r="E59" s="245"/>
      <c r="F59" s="245"/>
      <c r="G59" s="245"/>
      <c r="H59" s="245"/>
      <c r="I59" s="245"/>
      <c r="J59" s="246"/>
      <c r="K59" s="111">
        <f>'1'!K59</f>
        <v>0</v>
      </c>
    </row>
    <row r="60" spans="2:11" ht="15.75" customHeight="1">
      <c r="B60" s="229" t="s">
        <v>54</v>
      </c>
      <c r="C60" s="227"/>
      <c r="D60" s="227"/>
      <c r="E60" s="227"/>
      <c r="F60" s="227"/>
      <c r="G60" s="227"/>
      <c r="H60" s="227"/>
      <c r="I60" s="227"/>
      <c r="J60" s="228"/>
      <c r="K60" s="112">
        <f>SUM(K53:K59)</f>
        <v>862.79</v>
      </c>
    </row>
    <row r="61" spans="2:11" ht="7.5" customHeight="1">
      <c r="B61" s="221"/>
      <c r="C61" s="224"/>
      <c r="D61" s="224"/>
      <c r="E61" s="224"/>
      <c r="F61" s="224"/>
      <c r="G61" s="224"/>
      <c r="H61" s="225"/>
      <c r="I61" s="224"/>
      <c r="J61" s="224"/>
      <c r="K61" s="56"/>
    </row>
    <row r="62" spans="2:11" ht="15.75" customHeight="1">
      <c r="B62" s="239" t="s">
        <v>74</v>
      </c>
      <c r="C62" s="233"/>
      <c r="D62" s="233"/>
      <c r="E62" s="233"/>
      <c r="F62" s="233"/>
      <c r="G62" s="233"/>
      <c r="H62" s="233"/>
      <c r="I62" s="233"/>
      <c r="J62" s="233"/>
    </row>
    <row r="63" spans="2:11" ht="15.75" customHeight="1">
      <c r="B63" s="6">
        <v>2</v>
      </c>
      <c r="C63" s="234" t="s">
        <v>75</v>
      </c>
      <c r="D63" s="227"/>
      <c r="E63" s="227"/>
      <c r="F63" s="227"/>
      <c r="G63" s="227"/>
      <c r="H63" s="227"/>
      <c r="I63" s="227"/>
      <c r="J63" s="228"/>
      <c r="K63" s="107" t="s">
        <v>37</v>
      </c>
    </row>
    <row r="64" spans="2:11" ht="15.75" customHeight="1">
      <c r="B64" s="5" t="s">
        <v>49</v>
      </c>
      <c r="C64" s="226" t="s">
        <v>76</v>
      </c>
      <c r="D64" s="227"/>
      <c r="E64" s="227"/>
      <c r="F64" s="227"/>
      <c r="G64" s="227"/>
      <c r="H64" s="227"/>
      <c r="I64" s="227"/>
      <c r="J64" s="228"/>
      <c r="K64" s="111">
        <f>K37</f>
        <v>252.76</v>
      </c>
    </row>
    <row r="65" spans="2:15" ht="15.75" customHeight="1">
      <c r="B65" s="5" t="s">
        <v>56</v>
      </c>
      <c r="C65" s="226" t="s">
        <v>57</v>
      </c>
      <c r="D65" s="227"/>
      <c r="E65" s="227"/>
      <c r="F65" s="227"/>
      <c r="G65" s="227"/>
      <c r="H65" s="227"/>
      <c r="I65" s="227"/>
      <c r="J65" s="228"/>
      <c r="K65" s="111">
        <f>K49</f>
        <v>518.52</v>
      </c>
    </row>
    <row r="66" spans="2:15" ht="15.75" customHeight="1">
      <c r="B66" s="5" t="s">
        <v>70</v>
      </c>
      <c r="C66" s="226" t="s">
        <v>71</v>
      </c>
      <c r="D66" s="227"/>
      <c r="E66" s="227"/>
      <c r="F66" s="227"/>
      <c r="G66" s="227"/>
      <c r="H66" s="227"/>
      <c r="I66" s="227"/>
      <c r="J66" s="228"/>
      <c r="K66" s="111">
        <f>K60</f>
        <v>862.79</v>
      </c>
    </row>
    <row r="67" spans="2:15" ht="15.75" customHeight="1">
      <c r="B67" s="229" t="s">
        <v>77</v>
      </c>
      <c r="C67" s="227"/>
      <c r="D67" s="227"/>
      <c r="E67" s="227"/>
      <c r="F67" s="227"/>
      <c r="G67" s="227"/>
      <c r="H67" s="227"/>
      <c r="I67" s="227"/>
      <c r="J67" s="228"/>
      <c r="K67" s="112">
        <f>K64+K65+K66</f>
        <v>1634.07</v>
      </c>
    </row>
    <row r="68" spans="2:15" ht="7.5" customHeight="1">
      <c r="B68" s="221"/>
      <c r="C68" s="224"/>
      <c r="D68" s="224"/>
      <c r="E68" s="224"/>
      <c r="F68" s="224"/>
      <c r="G68" s="224"/>
      <c r="H68" s="225"/>
      <c r="I68" s="224"/>
      <c r="J68" s="224"/>
      <c r="K68" s="56"/>
    </row>
    <row r="69" spans="2:15" ht="15.75" customHeight="1">
      <c r="B69" s="232" t="s">
        <v>78</v>
      </c>
      <c r="C69" s="233"/>
      <c r="D69" s="233"/>
      <c r="E69" s="233"/>
      <c r="F69" s="233"/>
      <c r="G69" s="233"/>
      <c r="H69" s="233"/>
      <c r="I69" s="233"/>
      <c r="J69" s="233"/>
    </row>
    <row r="70" spans="2:15" ht="15.75" customHeight="1">
      <c r="B70" s="6">
        <v>3</v>
      </c>
      <c r="C70" s="234" t="s">
        <v>79</v>
      </c>
      <c r="D70" s="227"/>
      <c r="E70" s="227"/>
      <c r="F70" s="227"/>
      <c r="G70" s="227"/>
      <c r="H70" s="227"/>
      <c r="I70" s="228"/>
      <c r="J70" s="32" t="s">
        <v>51</v>
      </c>
      <c r="K70" s="69" t="s">
        <v>37</v>
      </c>
    </row>
    <row r="71" spans="2:15" ht="15.75" customHeight="1">
      <c r="B71" s="5" t="s">
        <v>0</v>
      </c>
      <c r="C71" s="226" t="s">
        <v>80</v>
      </c>
      <c r="D71" s="227"/>
      <c r="E71" s="227"/>
      <c r="F71" s="227"/>
      <c r="G71" s="227"/>
      <c r="H71" s="227"/>
      <c r="I71" s="227"/>
      <c r="J71" s="45">
        <f>'1'!J71</f>
        <v>4.1999999999999997E-3</v>
      </c>
      <c r="K71" s="71">
        <f t="shared" ref="K71:K77" si="2">ROUND(J71*$K$30,2)</f>
        <v>5.2</v>
      </c>
      <c r="L71" s="98" t="s">
        <v>144</v>
      </c>
    </row>
    <row r="72" spans="2:15" ht="15.75" customHeight="1">
      <c r="B72" s="5" t="s">
        <v>19</v>
      </c>
      <c r="C72" s="30" t="s">
        <v>81</v>
      </c>
      <c r="D72" s="31"/>
      <c r="E72" s="31"/>
      <c r="F72" s="31"/>
      <c r="G72" s="31"/>
      <c r="H72" s="31"/>
      <c r="I72" s="31"/>
      <c r="J72" s="45">
        <f>'1'!J72</f>
        <v>3.3599999999999998E-4</v>
      </c>
      <c r="K72" s="71">
        <f t="shared" si="2"/>
        <v>0.42</v>
      </c>
      <c r="L72" s="98" t="s">
        <v>145</v>
      </c>
    </row>
    <row r="73" spans="2:15" ht="15.75" customHeight="1">
      <c r="B73" s="5" t="s">
        <v>21</v>
      </c>
      <c r="C73" s="30" t="s">
        <v>82</v>
      </c>
      <c r="D73" s="31"/>
      <c r="E73" s="31"/>
      <c r="F73" s="31"/>
      <c r="G73" s="31"/>
      <c r="H73" s="31"/>
      <c r="I73" s="31"/>
      <c r="J73" s="45">
        <f>'1'!J73</f>
        <v>0.02</v>
      </c>
      <c r="K73" s="71">
        <f t="shared" si="2"/>
        <v>24.74</v>
      </c>
      <c r="L73" s="98" t="s">
        <v>146</v>
      </c>
    </row>
    <row r="74" spans="2:15" ht="15.75" customHeight="1">
      <c r="B74" s="5" t="s">
        <v>23</v>
      </c>
      <c r="C74" s="226" t="s">
        <v>83</v>
      </c>
      <c r="D74" s="227"/>
      <c r="E74" s="227"/>
      <c r="F74" s="227"/>
      <c r="G74" s="227"/>
      <c r="H74" s="227"/>
      <c r="I74" s="227"/>
      <c r="J74" s="45">
        <f>'1'!J74</f>
        <v>1.9400000000000001E-2</v>
      </c>
      <c r="K74" s="71">
        <f t="shared" si="2"/>
        <v>24</v>
      </c>
      <c r="L74" s="98" t="s">
        <v>147</v>
      </c>
    </row>
    <row r="75" spans="2:15" ht="15.75" customHeight="1">
      <c r="B75" s="5" t="s">
        <v>42</v>
      </c>
      <c r="C75" s="30" t="s">
        <v>84</v>
      </c>
      <c r="D75" s="31"/>
      <c r="E75" s="31"/>
      <c r="F75" s="31"/>
      <c r="G75" s="31"/>
      <c r="H75" s="31"/>
      <c r="I75" s="31"/>
      <c r="J75" s="45">
        <f>'1'!J75</f>
        <v>6.7512000000000006E-3</v>
      </c>
      <c r="K75" s="71">
        <f t="shared" si="2"/>
        <v>8.35</v>
      </c>
      <c r="L75" s="98" t="s">
        <v>148</v>
      </c>
    </row>
    <row r="76" spans="2:15" ht="15.75" customHeight="1">
      <c r="B76" s="5" t="s">
        <v>44</v>
      </c>
      <c r="C76" s="30" t="s">
        <v>85</v>
      </c>
      <c r="D76" s="31"/>
      <c r="E76" s="31"/>
      <c r="F76" s="31"/>
      <c r="G76" s="31"/>
      <c r="H76" s="31"/>
      <c r="I76" s="31"/>
      <c r="J76" s="45">
        <f>'1'!J76</f>
        <v>0.02</v>
      </c>
      <c r="K76" s="71">
        <f t="shared" si="2"/>
        <v>24.74</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29" t="s">
        <v>77</v>
      </c>
      <c r="C78" s="243"/>
      <c r="D78" s="243"/>
      <c r="E78" s="243"/>
      <c r="F78" s="243"/>
      <c r="G78" s="243"/>
      <c r="H78" s="243"/>
      <c r="I78" s="243"/>
      <c r="J78" s="33">
        <f t="shared" ref="J78:K78" si="3">SUM(J71:J77)</f>
        <v>7.0687200000000006E-2</v>
      </c>
      <c r="K78" s="70">
        <f t="shared" si="3"/>
        <v>87.45</v>
      </c>
      <c r="L78" s="99"/>
      <c r="O78" s="26"/>
    </row>
    <row r="79" spans="2:15" ht="7.5" customHeight="1">
      <c r="B79" s="221"/>
      <c r="C79" s="224"/>
      <c r="D79" s="224"/>
      <c r="E79" s="224"/>
      <c r="F79" s="224"/>
      <c r="G79" s="224"/>
      <c r="H79" s="225"/>
      <c r="I79" s="224"/>
      <c r="J79" s="224"/>
      <c r="K79" s="56"/>
      <c r="L79" s="99"/>
    </row>
    <row r="80" spans="2:15" ht="15.75" customHeight="1">
      <c r="B80" s="232" t="s">
        <v>86</v>
      </c>
      <c r="C80" s="233"/>
      <c r="D80" s="233"/>
      <c r="E80" s="233"/>
      <c r="F80" s="233"/>
      <c r="G80" s="233"/>
      <c r="H80" s="233"/>
      <c r="I80" s="233"/>
      <c r="J80" s="233"/>
      <c r="L80" s="99"/>
    </row>
    <row r="81" spans="2:12" ht="15.75" customHeight="1">
      <c r="B81" s="242" t="s">
        <v>87</v>
      </c>
      <c r="C81" s="233"/>
      <c r="D81" s="233"/>
      <c r="E81" s="233"/>
      <c r="F81" s="233"/>
      <c r="G81" s="233"/>
      <c r="H81" s="233"/>
      <c r="I81" s="233"/>
      <c r="J81" s="233"/>
      <c r="L81" s="99"/>
    </row>
    <row r="82" spans="2:12" ht="15.75" customHeight="1">
      <c r="B82" s="6" t="s">
        <v>88</v>
      </c>
      <c r="C82" s="234" t="s">
        <v>89</v>
      </c>
      <c r="D82" s="227"/>
      <c r="E82" s="227"/>
      <c r="F82" s="227"/>
      <c r="G82" s="227"/>
      <c r="H82" s="227"/>
      <c r="I82" s="228"/>
      <c r="J82" s="6" t="s">
        <v>51</v>
      </c>
      <c r="K82" s="107" t="s">
        <v>37</v>
      </c>
      <c r="L82" s="99"/>
    </row>
    <row r="83" spans="2:12" ht="15.75" customHeight="1">
      <c r="B83" s="5" t="s">
        <v>0</v>
      </c>
      <c r="C83" s="226" t="s">
        <v>90</v>
      </c>
      <c r="D83" s="227"/>
      <c r="E83" s="227"/>
      <c r="F83" s="227"/>
      <c r="G83" s="227"/>
      <c r="H83" s="227"/>
      <c r="I83" s="228"/>
      <c r="J83" s="47">
        <f>'1'!J83</f>
        <v>2.1837599999999999E-2</v>
      </c>
      <c r="K83" s="111">
        <f t="shared" ref="K83:K88" si="4">ROUND(J83*$K$30,2)</f>
        <v>27.02</v>
      </c>
      <c r="L83" s="99" t="s">
        <v>150</v>
      </c>
    </row>
    <row r="84" spans="2:12" ht="15.75" customHeight="1">
      <c r="B84" s="5" t="s">
        <v>19</v>
      </c>
      <c r="C84" s="226" t="s">
        <v>91</v>
      </c>
      <c r="D84" s="227"/>
      <c r="E84" s="227"/>
      <c r="F84" s="227"/>
      <c r="G84" s="227"/>
      <c r="H84" s="227"/>
      <c r="I84" s="228"/>
      <c r="J84" s="47">
        <f>'1'!J84</f>
        <v>1.3888888888888888E-2</v>
      </c>
      <c r="K84" s="111">
        <f t="shared" si="4"/>
        <v>17.18</v>
      </c>
      <c r="L84" s="98" t="s">
        <v>151</v>
      </c>
    </row>
    <row r="85" spans="2:12" ht="15.75" customHeight="1">
      <c r="B85" s="5" t="s">
        <v>21</v>
      </c>
      <c r="C85" s="226" t="s">
        <v>92</v>
      </c>
      <c r="D85" s="227"/>
      <c r="E85" s="227"/>
      <c r="F85" s="227"/>
      <c r="G85" s="227"/>
      <c r="H85" s="227"/>
      <c r="I85" s="228"/>
      <c r="J85" s="47">
        <f>'1'!J85</f>
        <v>2.7777777777777779E-3</v>
      </c>
      <c r="K85" s="111">
        <f t="shared" si="4"/>
        <v>3.44</v>
      </c>
      <c r="L85" s="98" t="s">
        <v>152</v>
      </c>
    </row>
    <row r="86" spans="2:12" ht="15.75" customHeight="1">
      <c r="B86" s="5" t="s">
        <v>23</v>
      </c>
      <c r="C86" s="226" t="s">
        <v>93</v>
      </c>
      <c r="D86" s="227"/>
      <c r="E86" s="227"/>
      <c r="F86" s="227"/>
      <c r="G86" s="227"/>
      <c r="H86" s="227"/>
      <c r="I86" s="228"/>
      <c r="J86" s="47">
        <f>'1'!J86</f>
        <v>2.0833333333333332E-4</v>
      </c>
      <c r="K86" s="111">
        <f t="shared" si="4"/>
        <v>0.26</v>
      </c>
      <c r="L86" s="98" t="s">
        <v>153</v>
      </c>
    </row>
    <row r="87" spans="2:12" ht="15.75" customHeight="1">
      <c r="B87" s="5" t="s">
        <v>42</v>
      </c>
      <c r="C87" s="226" t="s">
        <v>94</v>
      </c>
      <c r="D87" s="227"/>
      <c r="E87" s="227"/>
      <c r="F87" s="227"/>
      <c r="G87" s="227"/>
      <c r="H87" s="227"/>
      <c r="I87" s="228"/>
      <c r="J87" s="47">
        <f>'1'!J87</f>
        <v>3.2499999999999999E-4</v>
      </c>
      <c r="K87" s="111">
        <f t="shared" si="4"/>
        <v>0.4</v>
      </c>
      <c r="L87" s="100" t="s">
        <v>154</v>
      </c>
    </row>
    <row r="88" spans="2:12" ht="15.75" customHeight="1">
      <c r="B88" s="5" t="s">
        <v>44</v>
      </c>
      <c r="C88" s="226" t="s">
        <v>95</v>
      </c>
      <c r="D88" s="227"/>
      <c r="E88" s="227"/>
      <c r="F88" s="227"/>
      <c r="G88" s="227"/>
      <c r="H88" s="227"/>
      <c r="I88" s="228"/>
      <c r="J88" s="47">
        <f>'1'!J88</f>
        <v>3.2464800000000003E-4</v>
      </c>
      <c r="K88" s="111">
        <f t="shared" si="4"/>
        <v>0.4</v>
      </c>
      <c r="L88" s="100" t="s">
        <v>155</v>
      </c>
    </row>
    <row r="89" spans="2:12" ht="15.75" customHeight="1">
      <c r="B89" s="229" t="s">
        <v>77</v>
      </c>
      <c r="C89" s="227"/>
      <c r="D89" s="227"/>
      <c r="E89" s="227"/>
      <c r="F89" s="227"/>
      <c r="G89" s="227"/>
      <c r="H89" s="227"/>
      <c r="I89" s="228"/>
      <c r="J89" s="10">
        <f t="shared" ref="J89:K89" si="5">SUM(J83:J88)</f>
        <v>3.9362247999999989E-2</v>
      </c>
      <c r="K89" s="112">
        <f t="shared" si="5"/>
        <v>48.699999999999996</v>
      </c>
      <c r="L89" s="99"/>
    </row>
    <row r="90" spans="2:12" ht="6" customHeight="1">
      <c r="J90" s="12"/>
    </row>
    <row r="91" spans="2:12" ht="15.75" customHeight="1">
      <c r="B91" s="106" t="s">
        <v>96</v>
      </c>
    </row>
    <row r="92" spans="2:12" ht="15.75" customHeight="1">
      <c r="B92" s="6" t="s">
        <v>97</v>
      </c>
      <c r="C92" s="234" t="s">
        <v>98</v>
      </c>
      <c r="D92" s="227"/>
      <c r="E92" s="227"/>
      <c r="F92" s="227"/>
      <c r="G92" s="227"/>
      <c r="H92" s="227"/>
      <c r="I92" s="227"/>
      <c r="J92" s="228"/>
      <c r="K92" s="107" t="s">
        <v>37</v>
      </c>
    </row>
    <row r="93" spans="2:12" ht="15.75" customHeight="1">
      <c r="B93" s="5" t="s">
        <v>0</v>
      </c>
      <c r="C93" s="254" t="s">
        <v>99</v>
      </c>
      <c r="D93" s="227"/>
      <c r="E93" s="227"/>
      <c r="F93" s="227"/>
      <c r="G93" s="228"/>
      <c r="H93" s="105"/>
      <c r="I93" s="3" t="s">
        <v>100</v>
      </c>
      <c r="J93" s="3">
        <v>0</v>
      </c>
      <c r="K93" s="111">
        <f>(((K24+K25+K27+K26)/220)*H93)+((((K24+K25+K27+K26)/220)*J93)*75%)</f>
        <v>0</v>
      </c>
    </row>
    <row r="94" spans="2:12" ht="15.75" customHeight="1">
      <c r="B94" s="229" t="s">
        <v>77</v>
      </c>
      <c r="C94" s="227"/>
      <c r="D94" s="227"/>
      <c r="E94" s="227"/>
      <c r="F94" s="227"/>
      <c r="G94" s="227"/>
      <c r="H94" s="227"/>
      <c r="I94" s="227"/>
      <c r="J94" s="228"/>
      <c r="K94" s="112">
        <f>K93</f>
        <v>0</v>
      </c>
    </row>
    <row r="95" spans="2:12" ht="7.5" customHeight="1">
      <c r="B95" s="221"/>
      <c r="C95" s="224"/>
      <c r="D95" s="224"/>
      <c r="E95" s="224"/>
      <c r="F95" s="224"/>
      <c r="G95" s="224"/>
      <c r="H95" s="225"/>
      <c r="I95" s="224"/>
      <c r="J95" s="224"/>
      <c r="K95" s="56"/>
    </row>
    <row r="96" spans="2:12" ht="15.75" customHeight="1">
      <c r="B96" s="239" t="s">
        <v>101</v>
      </c>
      <c r="C96" s="233"/>
      <c r="D96" s="233"/>
      <c r="E96" s="233"/>
      <c r="F96" s="233"/>
      <c r="G96" s="233"/>
      <c r="H96" s="233"/>
      <c r="I96" s="233"/>
      <c r="J96" s="233"/>
    </row>
    <row r="97" spans="2:14" ht="15.75" customHeight="1">
      <c r="B97" s="6">
        <v>4</v>
      </c>
      <c r="C97" s="234" t="s">
        <v>102</v>
      </c>
      <c r="D97" s="227"/>
      <c r="E97" s="227"/>
      <c r="F97" s="227"/>
      <c r="G97" s="227"/>
      <c r="H97" s="227"/>
      <c r="I97" s="227"/>
      <c r="J97" s="228"/>
      <c r="K97" s="107" t="s">
        <v>37</v>
      </c>
    </row>
    <row r="98" spans="2:14" ht="15.75" customHeight="1">
      <c r="B98" s="5" t="s">
        <v>88</v>
      </c>
      <c r="C98" s="226" t="s">
        <v>89</v>
      </c>
      <c r="D98" s="227"/>
      <c r="E98" s="227"/>
      <c r="F98" s="227"/>
      <c r="G98" s="227"/>
      <c r="H98" s="227"/>
      <c r="I98" s="227"/>
      <c r="J98" s="228"/>
      <c r="K98" s="111">
        <f>K89</f>
        <v>48.699999999999996</v>
      </c>
    </row>
    <row r="99" spans="2:14" ht="15.75" customHeight="1">
      <c r="B99" s="5" t="s">
        <v>97</v>
      </c>
      <c r="C99" s="226" t="s">
        <v>103</v>
      </c>
      <c r="D99" s="227"/>
      <c r="E99" s="227"/>
      <c r="F99" s="227"/>
      <c r="G99" s="227"/>
      <c r="H99" s="227"/>
      <c r="I99" s="227"/>
      <c r="J99" s="228"/>
      <c r="K99" s="111">
        <f>K94</f>
        <v>0</v>
      </c>
    </row>
    <row r="100" spans="2:14" ht="15.75" customHeight="1">
      <c r="B100" s="229" t="s">
        <v>77</v>
      </c>
      <c r="C100" s="227"/>
      <c r="D100" s="227"/>
      <c r="E100" s="227"/>
      <c r="F100" s="227"/>
      <c r="G100" s="227"/>
      <c r="H100" s="227"/>
      <c r="I100" s="227"/>
      <c r="J100" s="228"/>
      <c r="K100" s="112">
        <f>SUM(K98+K99)</f>
        <v>48.699999999999996</v>
      </c>
    </row>
    <row r="101" spans="2:14" ht="7.5" customHeight="1">
      <c r="B101" s="221"/>
      <c r="C101" s="224"/>
      <c r="D101" s="224"/>
      <c r="E101" s="224"/>
      <c r="F101" s="224"/>
      <c r="G101" s="224"/>
      <c r="H101" s="225"/>
      <c r="I101" s="224"/>
      <c r="J101" s="224"/>
      <c r="K101" s="56"/>
    </row>
    <row r="102" spans="2:14" ht="15.75" customHeight="1">
      <c r="B102" s="232" t="s">
        <v>104</v>
      </c>
      <c r="C102" s="233"/>
      <c r="D102" s="233"/>
      <c r="E102" s="233"/>
      <c r="F102" s="233"/>
      <c r="G102" s="233"/>
      <c r="H102" s="233"/>
      <c r="I102" s="233"/>
      <c r="J102" s="233"/>
    </row>
    <row r="103" spans="2:14" ht="15.75" customHeight="1">
      <c r="B103" s="6">
        <v>5</v>
      </c>
      <c r="C103" s="234" t="s">
        <v>105</v>
      </c>
      <c r="D103" s="227"/>
      <c r="E103" s="227"/>
      <c r="F103" s="227"/>
      <c r="G103" s="227"/>
      <c r="H103" s="227"/>
      <c r="I103" s="227"/>
      <c r="J103" s="228"/>
      <c r="K103" s="107" t="s">
        <v>37</v>
      </c>
    </row>
    <row r="104" spans="2:14" ht="15.75" customHeight="1">
      <c r="B104" s="5" t="s">
        <v>0</v>
      </c>
      <c r="C104" s="226" t="s">
        <v>106</v>
      </c>
      <c r="D104" s="227"/>
      <c r="E104" s="227"/>
      <c r="F104" s="227"/>
      <c r="G104" s="227"/>
      <c r="H104" s="227"/>
      <c r="I104" s="227"/>
      <c r="J104" s="228"/>
      <c r="K104" s="111">
        <f>'1'!K104</f>
        <v>50.24</v>
      </c>
    </row>
    <row r="105" spans="2:14" ht="15.75" customHeight="1">
      <c r="B105" s="5" t="s">
        <v>19</v>
      </c>
      <c r="C105" s="226" t="s">
        <v>107</v>
      </c>
      <c r="D105" s="227"/>
      <c r="E105" s="227"/>
      <c r="F105" s="227"/>
      <c r="G105" s="227"/>
      <c r="H105" s="227"/>
      <c r="I105" s="227"/>
      <c r="J105" s="228"/>
      <c r="K105" s="111">
        <v>0</v>
      </c>
    </row>
    <row r="106" spans="2:14" ht="15.75" customHeight="1">
      <c r="B106" s="5" t="s">
        <v>21</v>
      </c>
      <c r="C106" s="226" t="s">
        <v>108</v>
      </c>
      <c r="D106" s="227"/>
      <c r="E106" s="227"/>
      <c r="F106" s="227"/>
      <c r="G106" s="227"/>
      <c r="H106" s="227"/>
      <c r="I106" s="227"/>
      <c r="J106" s="228"/>
      <c r="K106" s="111">
        <f>'Materiais e Ferramentas'!G68</f>
        <v>104.80555555555554</v>
      </c>
    </row>
    <row r="107" spans="2:14" ht="15.75" customHeight="1">
      <c r="B107" s="5" t="s">
        <v>23</v>
      </c>
      <c r="C107" s="235" t="s">
        <v>132</v>
      </c>
      <c r="D107" s="227"/>
      <c r="E107" s="227"/>
      <c r="F107" s="227"/>
      <c r="G107" s="227"/>
      <c r="H107" s="227"/>
      <c r="I107" s="227"/>
      <c r="J107" s="228"/>
      <c r="K107" s="111">
        <f>'Materiais e Ferramentas'!G23</f>
        <v>60.969444444444456</v>
      </c>
    </row>
    <row r="108" spans="2:14" ht="15.75" customHeight="1">
      <c r="B108" s="229" t="s">
        <v>77</v>
      </c>
      <c r="C108" s="227"/>
      <c r="D108" s="227"/>
      <c r="E108" s="227"/>
      <c r="F108" s="227"/>
      <c r="G108" s="227"/>
      <c r="H108" s="227"/>
      <c r="I108" s="227"/>
      <c r="J108" s="228"/>
      <c r="K108" s="112">
        <f>SUM(K104:K107)</f>
        <v>216.01500000000001</v>
      </c>
    </row>
    <row r="109" spans="2:14" ht="7.5" customHeight="1">
      <c r="B109" s="221"/>
      <c r="C109" s="224"/>
      <c r="D109" s="224"/>
      <c r="E109" s="224"/>
      <c r="F109" s="224"/>
      <c r="G109" s="224"/>
      <c r="H109" s="225"/>
      <c r="I109" s="224"/>
      <c r="J109" s="224"/>
      <c r="K109" s="56"/>
    </row>
    <row r="110" spans="2:14" ht="15.75" customHeight="1">
      <c r="B110" s="232" t="s">
        <v>109</v>
      </c>
      <c r="C110" s="233"/>
      <c r="D110" s="233"/>
      <c r="E110" s="233"/>
      <c r="F110" s="233"/>
      <c r="G110" s="233"/>
      <c r="H110" s="233"/>
      <c r="I110" s="233"/>
      <c r="J110" s="233"/>
    </row>
    <row r="111" spans="2:14" ht="15.75" customHeight="1">
      <c r="B111" s="6">
        <v>6</v>
      </c>
      <c r="C111" s="234" t="s">
        <v>110</v>
      </c>
      <c r="D111" s="227"/>
      <c r="E111" s="227"/>
      <c r="F111" s="227"/>
      <c r="G111" s="227"/>
      <c r="H111" s="227"/>
      <c r="I111" s="228"/>
      <c r="J111" s="6" t="s">
        <v>51</v>
      </c>
      <c r="K111" s="107" t="s">
        <v>37</v>
      </c>
      <c r="M111" s="85"/>
    </row>
    <row r="112" spans="2:14" ht="15.75" customHeight="1">
      <c r="B112" s="5" t="s">
        <v>0</v>
      </c>
      <c r="C112" s="226" t="s">
        <v>111</v>
      </c>
      <c r="D112" s="227"/>
      <c r="E112" s="227"/>
      <c r="F112" s="227"/>
      <c r="G112" s="227"/>
      <c r="H112" s="227"/>
      <c r="I112" s="228"/>
      <c r="J112" s="13">
        <v>0.02</v>
      </c>
      <c r="K112" s="111">
        <f>ROUND(J112*K128,2)</f>
        <v>64.47</v>
      </c>
      <c r="N112" s="204">
        <f>PROPOSTA!I13</f>
        <v>182454.47999999998</v>
      </c>
    </row>
    <row r="113" spans="2:14" ht="15.75" customHeight="1">
      <c r="B113" s="5" t="s">
        <v>19</v>
      </c>
      <c r="C113" s="226" t="s">
        <v>112</v>
      </c>
      <c r="D113" s="227"/>
      <c r="E113" s="227"/>
      <c r="F113" s="227"/>
      <c r="G113" s="227"/>
      <c r="H113" s="227"/>
      <c r="I113" s="228"/>
      <c r="J113" s="13">
        <v>4.36E-2</v>
      </c>
      <c r="K113" s="111">
        <f>ROUND(J113*(K128+K112),2)</f>
        <v>143.35</v>
      </c>
      <c r="N113" s="183">
        <f>PROPOSTA!J13</f>
        <v>0</v>
      </c>
    </row>
    <row r="114" spans="2:14" ht="15.75" customHeight="1">
      <c r="B114" s="5" t="s">
        <v>21</v>
      </c>
      <c r="C114" s="226" t="s">
        <v>113</v>
      </c>
      <c r="D114" s="227"/>
      <c r="E114" s="227"/>
      <c r="F114" s="227"/>
      <c r="G114" s="227"/>
      <c r="H114" s="227"/>
      <c r="I114" s="227"/>
      <c r="J114" s="227"/>
    </row>
    <row r="115" spans="2:14" ht="15.75" customHeight="1">
      <c r="B115" s="5" t="s">
        <v>114</v>
      </c>
      <c r="C115" s="226" t="s">
        <v>115</v>
      </c>
      <c r="D115" s="227"/>
      <c r="E115" s="227"/>
      <c r="F115" s="227"/>
      <c r="G115" s="227"/>
      <c r="H115" s="227"/>
      <c r="I115" s="228"/>
      <c r="J115" s="14">
        <f>'1'!J115</f>
        <v>8.3999999999999995E-3</v>
      </c>
      <c r="K115" s="111">
        <f>ROUND(($K$128+$K$112+$K$113)/B$131*J115,2)</f>
        <v>31.93</v>
      </c>
    </row>
    <row r="116" spans="2:14" ht="15.75" customHeight="1">
      <c r="B116" s="5" t="s">
        <v>116</v>
      </c>
      <c r="C116" s="226" t="s">
        <v>117</v>
      </c>
      <c r="D116" s="227"/>
      <c r="E116" s="227"/>
      <c r="F116" s="227"/>
      <c r="G116" s="227"/>
      <c r="H116" s="227"/>
      <c r="I116" s="228"/>
      <c r="J116" s="14">
        <f>'1'!J116</f>
        <v>3.8899999999999997E-2</v>
      </c>
      <c r="K116" s="111">
        <f>ROUND(($K$128+$K$112+$K$113)/B$131*J116,2)</f>
        <v>147.86000000000001</v>
      </c>
    </row>
    <row r="117" spans="2:14" ht="15.75" customHeight="1">
      <c r="B117" s="5" t="s">
        <v>118</v>
      </c>
      <c r="C117" s="226" t="s">
        <v>119</v>
      </c>
      <c r="D117" s="227"/>
      <c r="E117" s="227"/>
      <c r="F117" s="227"/>
      <c r="G117" s="227"/>
      <c r="H117" s="227"/>
      <c r="I117" s="228"/>
      <c r="J117" s="9">
        <v>0.05</v>
      </c>
      <c r="K117" s="111">
        <f>ROUND(($K$128+$K$112+$K$113)/B$131*J117,2)</f>
        <v>190.06</v>
      </c>
    </row>
    <row r="118" spans="2:14" ht="15.75" customHeight="1">
      <c r="B118" s="229" t="s">
        <v>54</v>
      </c>
      <c r="C118" s="227"/>
      <c r="D118" s="227"/>
      <c r="E118" s="227"/>
      <c r="F118" s="227"/>
      <c r="G118" s="227"/>
      <c r="H118" s="227"/>
      <c r="I118" s="228"/>
      <c r="J118" s="10"/>
      <c r="K118" s="112">
        <f>SUM(K112+K113+K115+K116+K117)</f>
        <v>577.67000000000007</v>
      </c>
    </row>
    <row r="119" spans="2:14" ht="7.5" customHeight="1">
      <c r="B119" s="221"/>
      <c r="C119" s="224"/>
      <c r="D119" s="224"/>
      <c r="E119" s="224"/>
      <c r="F119" s="224"/>
      <c r="G119" s="224"/>
      <c r="H119" s="225"/>
      <c r="I119" s="224"/>
      <c r="J119" s="224"/>
      <c r="K119" s="56"/>
    </row>
    <row r="120" spans="2:14">
      <c r="B120" s="75"/>
      <c r="C120" s="74"/>
      <c r="D120" s="74"/>
      <c r="E120" s="74"/>
      <c r="F120" s="74"/>
      <c r="G120" s="74"/>
      <c r="H120" s="74"/>
      <c r="I120" s="74"/>
      <c r="J120" s="74"/>
      <c r="K120" s="110"/>
    </row>
    <row r="121" spans="2:14" ht="15.75" customHeight="1">
      <c r="B121" s="230" t="s">
        <v>120</v>
      </c>
      <c r="C121" s="231"/>
      <c r="D121" s="231"/>
      <c r="E121" s="231"/>
      <c r="F121" s="231"/>
      <c r="G121" s="231"/>
      <c r="H121" s="231"/>
      <c r="I121" s="231"/>
      <c r="J121" s="231"/>
      <c r="K121" s="110"/>
    </row>
    <row r="122" spans="2:14" ht="15.75" customHeight="1">
      <c r="B122" s="238" t="s">
        <v>121</v>
      </c>
      <c r="C122" s="227"/>
      <c r="D122" s="227"/>
      <c r="E122" s="227"/>
      <c r="F122" s="227"/>
      <c r="G122" s="227"/>
      <c r="H122" s="227"/>
      <c r="I122" s="227"/>
      <c r="J122" s="228"/>
      <c r="K122" s="107" t="s">
        <v>37</v>
      </c>
    </row>
    <row r="123" spans="2:14" ht="15.75" customHeight="1">
      <c r="B123" s="5" t="s">
        <v>0</v>
      </c>
      <c r="C123" s="226" t="s">
        <v>122</v>
      </c>
      <c r="D123" s="227"/>
      <c r="E123" s="227"/>
      <c r="F123" s="227"/>
      <c r="G123" s="227"/>
      <c r="H123" s="227"/>
      <c r="I123" s="227"/>
      <c r="J123" s="228"/>
      <c r="K123" s="111">
        <f>K30</f>
        <v>1237.23</v>
      </c>
    </row>
    <row r="124" spans="2:14" ht="15.75" customHeight="1">
      <c r="B124" s="5" t="s">
        <v>19</v>
      </c>
      <c r="C124" s="226" t="s">
        <v>123</v>
      </c>
      <c r="D124" s="227"/>
      <c r="E124" s="227"/>
      <c r="F124" s="227"/>
      <c r="G124" s="227"/>
      <c r="H124" s="227"/>
      <c r="I124" s="227"/>
      <c r="J124" s="228"/>
      <c r="K124" s="111">
        <f>K67</f>
        <v>1634.07</v>
      </c>
    </row>
    <row r="125" spans="2:14" ht="15.75" customHeight="1">
      <c r="B125" s="5" t="s">
        <v>21</v>
      </c>
      <c r="C125" s="226" t="s">
        <v>78</v>
      </c>
      <c r="D125" s="227"/>
      <c r="E125" s="227"/>
      <c r="F125" s="227"/>
      <c r="G125" s="227"/>
      <c r="H125" s="227"/>
      <c r="I125" s="227"/>
      <c r="J125" s="228"/>
      <c r="K125" s="111">
        <f>K78</f>
        <v>87.45</v>
      </c>
    </row>
    <row r="126" spans="2:14" ht="15.75" customHeight="1">
      <c r="B126" s="5" t="s">
        <v>23</v>
      </c>
      <c r="C126" s="226" t="s">
        <v>86</v>
      </c>
      <c r="D126" s="227"/>
      <c r="E126" s="227"/>
      <c r="F126" s="227"/>
      <c r="G126" s="227"/>
      <c r="H126" s="227"/>
      <c r="I126" s="227"/>
      <c r="J126" s="228"/>
      <c r="K126" s="111">
        <f>K100</f>
        <v>48.699999999999996</v>
      </c>
    </row>
    <row r="127" spans="2:14" ht="15.75" customHeight="1">
      <c r="B127" s="5" t="s">
        <v>42</v>
      </c>
      <c r="C127" s="226" t="s">
        <v>124</v>
      </c>
      <c r="D127" s="227"/>
      <c r="E127" s="227"/>
      <c r="F127" s="227"/>
      <c r="G127" s="227"/>
      <c r="H127" s="227"/>
      <c r="I127" s="227"/>
      <c r="J127" s="228"/>
      <c r="K127" s="111">
        <f>K108</f>
        <v>216.01500000000001</v>
      </c>
    </row>
    <row r="128" spans="2:14" ht="15.75" customHeight="1">
      <c r="B128" s="229" t="s">
        <v>125</v>
      </c>
      <c r="C128" s="227"/>
      <c r="D128" s="227"/>
      <c r="E128" s="227"/>
      <c r="F128" s="227"/>
      <c r="G128" s="227"/>
      <c r="H128" s="227"/>
      <c r="I128" s="227"/>
      <c r="J128" s="228"/>
      <c r="K128" s="112">
        <f>SUM(K123:K127)</f>
        <v>3223.4649999999997</v>
      </c>
    </row>
    <row r="129" spans="2:11" ht="15.75" customHeight="1">
      <c r="B129" s="5" t="s">
        <v>44</v>
      </c>
      <c r="C129" s="226" t="s">
        <v>109</v>
      </c>
      <c r="D129" s="227"/>
      <c r="E129" s="227"/>
      <c r="F129" s="227"/>
      <c r="G129" s="227"/>
      <c r="H129" s="227"/>
      <c r="I129" s="227"/>
      <c r="J129" s="228"/>
      <c r="K129" s="111">
        <f>K118</f>
        <v>577.67000000000007</v>
      </c>
    </row>
    <row r="130" spans="2:11" ht="15.75" customHeight="1">
      <c r="B130" s="229" t="s">
        <v>126</v>
      </c>
      <c r="C130" s="227"/>
      <c r="D130" s="227"/>
      <c r="E130" s="227"/>
      <c r="F130" s="227"/>
      <c r="G130" s="227"/>
      <c r="H130" s="227"/>
      <c r="I130" s="227"/>
      <c r="J130" s="228"/>
      <c r="K130" s="112">
        <f>K128+K129</f>
        <v>3801.1349999999998</v>
      </c>
    </row>
    <row r="131" spans="2:11" s="78" customFormat="1" ht="7.5" customHeight="1">
      <c r="B131" s="76">
        <f>1-SUM(J115:J117)/100%</f>
        <v>0.90270000000000006</v>
      </c>
      <c r="C131" s="77"/>
      <c r="D131" s="77"/>
      <c r="E131" s="77"/>
      <c r="F131" s="77"/>
      <c r="G131" s="77"/>
      <c r="H131" s="77"/>
      <c r="I131" s="77"/>
      <c r="J131" s="77"/>
      <c r="K131" s="79"/>
    </row>
    <row r="132" spans="2:11" ht="7.5" customHeight="1">
      <c r="B132" s="221"/>
      <c r="C132" s="224"/>
      <c r="D132" s="224"/>
      <c r="E132" s="224"/>
      <c r="F132" s="224"/>
      <c r="G132" s="224"/>
      <c r="H132" s="225"/>
      <c r="I132" s="224"/>
      <c r="J132" s="224"/>
      <c r="K132" s="56"/>
    </row>
    <row r="133" spans="2:11" ht="15.75" customHeight="1">
      <c r="B133" s="15"/>
    </row>
    <row r="134" spans="2:11" ht="15.75" customHeight="1">
      <c r="B134" s="223" t="str">
        <f>PROPOSTA!B42</f>
        <v>Fortaleza (CE), 18  de Novembro de 2020.</v>
      </c>
      <c r="C134" s="223"/>
      <c r="D134" s="223"/>
      <c r="E134" s="223"/>
      <c r="F134" s="223"/>
      <c r="G134" s="223"/>
      <c r="H134" s="223"/>
      <c r="I134" s="223"/>
      <c r="J134" s="223"/>
      <c r="K134" s="223"/>
    </row>
    <row r="135" spans="2:11" ht="15.75" customHeight="1">
      <c r="B135" s="4"/>
    </row>
    <row r="136" spans="2:11" ht="15.75" customHeight="1">
      <c r="B136" s="223" t="str">
        <f>PROPOSTA!B44</f>
        <v xml:space="preserve">Paula Juliana Chagas Rocha Fernandes </v>
      </c>
      <c r="C136" s="223"/>
      <c r="D136" s="223"/>
      <c r="E136" s="223"/>
      <c r="F136" s="223"/>
      <c r="G136" s="223"/>
      <c r="H136" s="223"/>
      <c r="I136" s="223"/>
      <c r="J136" s="223"/>
      <c r="K136" s="223"/>
    </row>
    <row r="137" spans="2:11" ht="15.75" customHeight="1">
      <c r="B137" s="223" t="str">
        <f>PROPOSTA!B45</f>
        <v>Representante legal</v>
      </c>
      <c r="C137" s="223"/>
      <c r="D137" s="223"/>
      <c r="E137" s="223"/>
      <c r="F137" s="223"/>
      <c r="G137" s="223"/>
      <c r="H137" s="223"/>
      <c r="I137" s="223"/>
      <c r="J137" s="223"/>
      <c r="K137" s="223"/>
    </row>
    <row r="138" spans="2:11" ht="15.75" customHeight="1">
      <c r="E138" s="236"/>
      <c r="F138" s="237"/>
      <c r="G138" s="237"/>
      <c r="H138" s="237"/>
      <c r="I138" s="237"/>
    </row>
    <row r="139" spans="2:11" ht="5.25" customHeight="1">
      <c r="B139" s="221"/>
      <c r="C139" s="224"/>
      <c r="D139" s="224"/>
      <c r="E139" s="224"/>
      <c r="F139" s="224"/>
      <c r="G139" s="224"/>
      <c r="H139" s="225"/>
      <c r="I139" s="224"/>
      <c r="J139" s="224"/>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134:K134"/>
    <mergeCell ref="B136:K136"/>
    <mergeCell ref="B137:K137"/>
    <mergeCell ref="E138:I138"/>
    <mergeCell ref="B139:J139"/>
    <mergeCell ref="C53:G53"/>
    <mergeCell ref="C54:G54"/>
    <mergeCell ref="C126:J126"/>
    <mergeCell ref="C127:J127"/>
    <mergeCell ref="B128:J128"/>
    <mergeCell ref="C129:J129"/>
    <mergeCell ref="B130:J130"/>
    <mergeCell ref="B132:J132"/>
    <mergeCell ref="B119:J119"/>
    <mergeCell ref="B121:J121"/>
    <mergeCell ref="B122:J122"/>
    <mergeCell ref="C123:J123"/>
    <mergeCell ref="C124:J124"/>
    <mergeCell ref="C125:J125"/>
    <mergeCell ref="C113:I113"/>
    <mergeCell ref="C114:J114"/>
    <mergeCell ref="C115:I115"/>
    <mergeCell ref="C116:I116"/>
    <mergeCell ref="C117:I117"/>
    <mergeCell ref="B118:I118"/>
    <mergeCell ref="C107:J107"/>
    <mergeCell ref="B108:J108"/>
    <mergeCell ref="B109:J109"/>
    <mergeCell ref="B110:J110"/>
    <mergeCell ref="C111:I111"/>
    <mergeCell ref="C112:I112"/>
    <mergeCell ref="B101:J101"/>
    <mergeCell ref="B102:J102"/>
    <mergeCell ref="C103:J103"/>
    <mergeCell ref="C104:J104"/>
    <mergeCell ref="C105:J105"/>
    <mergeCell ref="C106:J106"/>
    <mergeCell ref="B95:J95"/>
    <mergeCell ref="B96:J96"/>
    <mergeCell ref="C97:J97"/>
    <mergeCell ref="C98:J98"/>
    <mergeCell ref="C99:J99"/>
    <mergeCell ref="B100:J100"/>
    <mergeCell ref="C87:I87"/>
    <mergeCell ref="C88:I88"/>
    <mergeCell ref="B89:I89"/>
    <mergeCell ref="C92:J92"/>
    <mergeCell ref="C93:G93"/>
    <mergeCell ref="B94:J94"/>
    <mergeCell ref="B81:J81"/>
    <mergeCell ref="C82:I82"/>
    <mergeCell ref="C83:I83"/>
    <mergeCell ref="C84:I84"/>
    <mergeCell ref="C85:I85"/>
    <mergeCell ref="C86:I86"/>
    <mergeCell ref="C70:I70"/>
    <mergeCell ref="C71:I71"/>
    <mergeCell ref="C74:I74"/>
    <mergeCell ref="B78:I78"/>
    <mergeCell ref="B79:J79"/>
    <mergeCell ref="B80:J80"/>
    <mergeCell ref="C64:J64"/>
    <mergeCell ref="C65:J65"/>
    <mergeCell ref="C66:J66"/>
    <mergeCell ref="B67:J67"/>
    <mergeCell ref="B68:J68"/>
    <mergeCell ref="B69:J69"/>
    <mergeCell ref="C58:J58"/>
    <mergeCell ref="C59:J59"/>
    <mergeCell ref="B60:J60"/>
    <mergeCell ref="B61:J61"/>
    <mergeCell ref="B62:J62"/>
    <mergeCell ref="C63:J63"/>
    <mergeCell ref="C52:J52"/>
    <mergeCell ref="C55:J55"/>
    <mergeCell ref="C56:J56"/>
    <mergeCell ref="C57:J57"/>
    <mergeCell ref="C44:I44"/>
    <mergeCell ref="C45:I45"/>
    <mergeCell ref="C46:I46"/>
    <mergeCell ref="C47:I47"/>
    <mergeCell ref="C48:I48"/>
    <mergeCell ref="B49:I49"/>
    <mergeCell ref="C36:I36"/>
    <mergeCell ref="B37:I37"/>
    <mergeCell ref="C40:I40"/>
    <mergeCell ref="C41:I41"/>
    <mergeCell ref="C42:I42"/>
    <mergeCell ref="C43:I43"/>
    <mergeCell ref="C29:I29"/>
    <mergeCell ref="B30:J30"/>
    <mergeCell ref="B31:J31"/>
    <mergeCell ref="B32:K32"/>
    <mergeCell ref="C34:I34"/>
    <mergeCell ref="C35:I35"/>
    <mergeCell ref="C23:I23"/>
    <mergeCell ref="C24:I24"/>
    <mergeCell ref="C25:I25"/>
    <mergeCell ref="C26:I26"/>
    <mergeCell ref="C27:I27"/>
    <mergeCell ref="C28:I28"/>
    <mergeCell ref="C17:J17"/>
    <mergeCell ref="C18:J18"/>
    <mergeCell ref="C19:J19"/>
    <mergeCell ref="C20:J20"/>
    <mergeCell ref="B21:J21"/>
    <mergeCell ref="B22:J22"/>
    <mergeCell ref="B14:J14"/>
    <mergeCell ref="C15:J15"/>
    <mergeCell ref="C16:J16"/>
    <mergeCell ref="C7:J7"/>
    <mergeCell ref="C8:J8"/>
    <mergeCell ref="C9:J9"/>
    <mergeCell ref="B10:K10"/>
    <mergeCell ref="B11:E11"/>
    <mergeCell ref="F11:J11"/>
    <mergeCell ref="B2:K2"/>
    <mergeCell ref="B3:K3"/>
    <mergeCell ref="B4:K4"/>
    <mergeCell ref="L4:W4"/>
    <mergeCell ref="B5:K5"/>
    <mergeCell ref="C6:J6"/>
    <mergeCell ref="B12:E12"/>
    <mergeCell ref="F12:J12"/>
    <mergeCell ref="B13:J13"/>
  </mergeCells>
  <pageMargins left="0.511811024" right="0.511811024" top="1" bottom="1.3854166666666667" header="0" footer="0"/>
  <pageSetup paperSize="9" scale="83"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FA463-E8D9-496C-9D7D-5BCE4A4509DA}">
  <sheetPr>
    <pageSetUpPr fitToPage="1"/>
  </sheetPr>
  <dimension ref="B1:W1003"/>
  <sheetViews>
    <sheetView view="pageBreakPreview" topLeftCell="A103" zoomScale="85" zoomScaleNormal="100" zoomScaleSheetLayoutView="85" workbookViewId="0">
      <selection activeCell="N114" sqref="N114"/>
    </sheetView>
  </sheetViews>
  <sheetFormatPr defaultColWidth="12.625" defaultRowHeight="15" customHeight="1"/>
  <cols>
    <col min="1" max="1" width="3.5" style="124" customWidth="1"/>
    <col min="2" max="2" width="3.75" style="124" customWidth="1"/>
    <col min="3" max="3" width="7.625" style="124" customWidth="1"/>
    <col min="4" max="5" width="9.625" style="124" customWidth="1"/>
    <col min="6" max="6" width="3.625" style="124" bestFit="1" customWidth="1"/>
    <col min="7" max="7" width="8.875" style="124" bestFit="1" customWidth="1"/>
    <col min="8" max="8" width="9.625" style="124" customWidth="1"/>
    <col min="9" max="9" width="8.5" style="124" bestFit="1" customWidth="1"/>
    <col min="10" max="10" width="11.5" style="124" customWidth="1"/>
    <col min="11" max="11" width="21" style="124" customWidth="1"/>
    <col min="12" max="12" width="11.75" style="124" customWidth="1"/>
    <col min="13" max="13" width="7.625" style="124" customWidth="1"/>
    <col min="14" max="14" width="22.5" style="124" customWidth="1"/>
    <col min="15" max="20" width="7.625" style="124" customWidth="1"/>
    <col min="21" max="16384" width="12.625" style="124"/>
  </cols>
  <sheetData>
    <row r="1" spans="2:23" ht="7.5" customHeight="1">
      <c r="B1" s="81"/>
      <c r="C1" s="81"/>
      <c r="D1" s="81"/>
      <c r="E1" s="81"/>
      <c r="F1" s="81"/>
      <c r="G1" s="81"/>
      <c r="H1" s="94"/>
      <c r="I1" s="81"/>
      <c r="J1" s="81"/>
      <c r="K1" s="81"/>
    </row>
    <row r="2" spans="2:23">
      <c r="B2" s="232" t="s">
        <v>15</v>
      </c>
      <c r="C2" s="232"/>
      <c r="D2" s="232"/>
      <c r="E2" s="232"/>
      <c r="F2" s="232"/>
      <c r="G2" s="232"/>
      <c r="H2" s="232"/>
      <c r="I2" s="232"/>
      <c r="J2" s="232"/>
      <c r="K2" s="232"/>
    </row>
    <row r="3" spans="2:23">
      <c r="B3" s="252" t="s">
        <v>16</v>
      </c>
      <c r="C3" s="252"/>
      <c r="D3" s="252"/>
      <c r="E3" s="252"/>
      <c r="F3" s="252"/>
      <c r="G3" s="252"/>
      <c r="H3" s="252"/>
      <c r="I3" s="252"/>
      <c r="J3" s="252"/>
      <c r="K3" s="252"/>
    </row>
    <row r="4" spans="2:23" ht="7.5" customHeight="1">
      <c r="B4" s="221"/>
      <c r="C4" s="221"/>
      <c r="D4" s="221"/>
      <c r="E4" s="221"/>
      <c r="F4" s="221"/>
      <c r="G4" s="221"/>
      <c r="H4" s="222"/>
      <c r="I4" s="221"/>
      <c r="J4" s="221"/>
      <c r="K4" s="221"/>
      <c r="L4" s="221"/>
      <c r="M4" s="221"/>
      <c r="N4" s="221"/>
      <c r="O4" s="221"/>
      <c r="P4" s="221"/>
      <c r="Q4" s="222"/>
      <c r="R4" s="221"/>
      <c r="S4" s="221"/>
      <c r="T4" s="221"/>
      <c r="U4" s="221"/>
      <c r="V4" s="221"/>
      <c r="W4" s="221"/>
    </row>
    <row r="5" spans="2:23">
      <c r="B5" s="253" t="s">
        <v>17</v>
      </c>
      <c r="C5" s="253"/>
      <c r="D5" s="253"/>
      <c r="E5" s="253"/>
      <c r="F5" s="253"/>
      <c r="G5" s="253"/>
      <c r="H5" s="253"/>
      <c r="I5" s="253"/>
      <c r="J5" s="253"/>
      <c r="K5" s="253"/>
    </row>
    <row r="6" spans="2:23">
      <c r="B6" s="127" t="s">
        <v>0</v>
      </c>
      <c r="C6" s="247" t="s">
        <v>18</v>
      </c>
      <c r="D6" s="247"/>
      <c r="E6" s="247"/>
      <c r="F6" s="247"/>
      <c r="G6" s="247"/>
      <c r="H6" s="247"/>
      <c r="I6" s="247"/>
      <c r="J6" s="247"/>
      <c r="K6" s="129">
        <f>'2'!K6</f>
        <v>44127</v>
      </c>
    </row>
    <row r="7" spans="2:23">
      <c r="B7" s="127" t="s">
        <v>19</v>
      </c>
      <c r="C7" s="247" t="s">
        <v>20</v>
      </c>
      <c r="D7" s="247"/>
      <c r="E7" s="247"/>
      <c r="F7" s="247"/>
      <c r="G7" s="247"/>
      <c r="H7" s="247"/>
      <c r="I7" s="247"/>
      <c r="J7" s="247"/>
      <c r="K7" s="129" t="str">
        <f>'2'!K7</f>
        <v>Brasília DF</v>
      </c>
    </row>
    <row r="8" spans="2:23">
      <c r="B8" s="127" t="s">
        <v>21</v>
      </c>
      <c r="C8" s="248" t="s">
        <v>22</v>
      </c>
      <c r="D8" s="247"/>
      <c r="E8" s="247"/>
      <c r="F8" s="247"/>
      <c r="G8" s="247"/>
      <c r="H8" s="247"/>
      <c r="I8" s="247"/>
      <c r="J8" s="247"/>
      <c r="K8" s="129" t="str">
        <f>'2'!K8</f>
        <v>DF000001/2020</v>
      </c>
    </row>
    <row r="9" spans="2:23">
      <c r="B9" s="127" t="s">
        <v>23</v>
      </c>
      <c r="C9" s="247" t="s">
        <v>24</v>
      </c>
      <c r="D9" s="247"/>
      <c r="E9" s="247"/>
      <c r="F9" s="247"/>
      <c r="G9" s="247"/>
      <c r="H9" s="247"/>
      <c r="I9" s="247"/>
      <c r="J9" s="247"/>
      <c r="K9" s="114">
        <f>'2'!K9</f>
        <v>12</v>
      </c>
    </row>
    <row r="10" spans="2:23">
      <c r="B10" s="261" t="s">
        <v>25</v>
      </c>
      <c r="C10" s="253"/>
      <c r="D10" s="253"/>
      <c r="E10" s="253"/>
      <c r="F10" s="253"/>
      <c r="G10" s="253"/>
      <c r="H10" s="253"/>
      <c r="I10" s="253"/>
      <c r="J10" s="253"/>
      <c r="K10" s="261"/>
    </row>
    <row r="11" spans="2:23" ht="44.25" customHeight="1">
      <c r="B11" s="254" t="s">
        <v>26</v>
      </c>
      <c r="C11" s="227"/>
      <c r="D11" s="227"/>
      <c r="E11" s="227"/>
      <c r="F11" s="259" t="s">
        <v>27</v>
      </c>
      <c r="G11" s="259"/>
      <c r="H11" s="259"/>
      <c r="I11" s="259"/>
      <c r="J11" s="259"/>
      <c r="K11" s="66" t="s">
        <v>28</v>
      </c>
    </row>
    <row r="12" spans="2:23">
      <c r="B12" s="254" t="s">
        <v>224</v>
      </c>
      <c r="C12" s="227"/>
      <c r="D12" s="227"/>
      <c r="E12" s="227"/>
      <c r="F12" s="259" t="s">
        <v>222</v>
      </c>
      <c r="G12" s="259"/>
      <c r="H12" s="259"/>
      <c r="I12" s="259"/>
      <c r="J12" s="259"/>
      <c r="K12" s="96">
        <v>1</v>
      </c>
    </row>
    <row r="13" spans="2:23" ht="7.5" customHeight="1">
      <c r="B13" s="221"/>
      <c r="C13" s="224"/>
      <c r="D13" s="224"/>
      <c r="E13" s="224"/>
      <c r="F13" s="224"/>
      <c r="G13" s="224"/>
      <c r="H13" s="225"/>
      <c r="I13" s="224"/>
      <c r="J13" s="224"/>
      <c r="K13" s="56"/>
    </row>
    <row r="14" spans="2:23">
      <c r="B14" s="232" t="s">
        <v>29</v>
      </c>
      <c r="C14" s="233"/>
      <c r="D14" s="233"/>
      <c r="E14" s="233"/>
      <c r="F14" s="233"/>
      <c r="G14" s="233"/>
      <c r="H14" s="233"/>
      <c r="I14" s="233"/>
      <c r="J14" s="233"/>
    </row>
    <row r="15" spans="2:23" ht="30">
      <c r="B15" s="80">
        <v>1</v>
      </c>
      <c r="C15" s="255" t="s">
        <v>30</v>
      </c>
      <c r="D15" s="255"/>
      <c r="E15" s="255"/>
      <c r="F15" s="255"/>
      <c r="G15" s="255"/>
      <c r="H15" s="255"/>
      <c r="I15" s="255"/>
      <c r="J15" s="255"/>
      <c r="K15" s="91" t="str">
        <f>B12</f>
        <v>Encarregado Adm de Jardinagem</v>
      </c>
    </row>
    <row r="16" spans="2:23">
      <c r="B16" s="127">
        <v>2</v>
      </c>
      <c r="C16" s="247" t="s">
        <v>31</v>
      </c>
      <c r="D16" s="247"/>
      <c r="E16" s="247"/>
      <c r="F16" s="247"/>
      <c r="G16" s="247"/>
      <c r="H16" s="247"/>
      <c r="I16" s="247"/>
      <c r="J16" s="247"/>
      <c r="K16" s="127" t="s">
        <v>225</v>
      </c>
    </row>
    <row r="17" spans="2:11">
      <c r="B17" s="127">
        <v>3</v>
      </c>
      <c r="C17" s="247" t="s">
        <v>32</v>
      </c>
      <c r="D17" s="247"/>
      <c r="E17" s="247"/>
      <c r="F17" s="247"/>
      <c r="G17" s="247"/>
      <c r="H17" s="247"/>
      <c r="I17" s="247"/>
      <c r="J17" s="247"/>
      <c r="K17" s="68">
        <v>2474.46</v>
      </c>
    </row>
    <row r="18" spans="2:11" s="67" customFormat="1" ht="28.5">
      <c r="B18" s="66">
        <v>4</v>
      </c>
      <c r="C18" s="256" t="s">
        <v>33</v>
      </c>
      <c r="D18" s="256"/>
      <c r="E18" s="256"/>
      <c r="F18" s="256"/>
      <c r="G18" s="256"/>
      <c r="H18" s="256"/>
      <c r="I18" s="256"/>
      <c r="J18" s="256"/>
      <c r="K18" s="93" t="str">
        <f>K15</f>
        <v>Encarregado Adm de Jardinagem</v>
      </c>
    </row>
    <row r="19" spans="2:11">
      <c r="B19" s="127">
        <v>5</v>
      </c>
      <c r="C19" s="247" t="s">
        <v>34</v>
      </c>
      <c r="D19" s="247"/>
      <c r="E19" s="247"/>
      <c r="F19" s="247"/>
      <c r="G19" s="247"/>
      <c r="H19" s="247"/>
      <c r="I19" s="247"/>
      <c r="J19" s="247"/>
      <c r="K19" s="170" t="str">
        <f>'1'!K19</f>
        <v>1º de janeiro</v>
      </c>
    </row>
    <row r="20" spans="2:11">
      <c r="B20" s="127">
        <v>6</v>
      </c>
      <c r="C20" s="248" t="s">
        <v>22</v>
      </c>
      <c r="D20" s="247"/>
      <c r="E20" s="247"/>
      <c r="F20" s="247"/>
      <c r="G20" s="247"/>
      <c r="H20" s="247"/>
      <c r="I20" s="247"/>
      <c r="J20" s="247"/>
      <c r="K20" s="92" t="str">
        <f>K8</f>
        <v>DF000001/2020</v>
      </c>
    </row>
    <row r="21" spans="2:11" ht="7.5" customHeight="1">
      <c r="B21" s="221"/>
      <c r="C21" s="224"/>
      <c r="D21" s="224"/>
      <c r="E21" s="224"/>
      <c r="F21" s="224"/>
      <c r="G21" s="224"/>
      <c r="H21" s="225"/>
      <c r="I21" s="224"/>
      <c r="J21" s="224"/>
      <c r="K21" s="56"/>
    </row>
    <row r="22" spans="2:11" ht="15.75" customHeight="1">
      <c r="B22" s="239" t="s">
        <v>35</v>
      </c>
      <c r="C22" s="233"/>
      <c r="D22" s="233"/>
      <c r="E22" s="233"/>
      <c r="F22" s="233"/>
      <c r="G22" s="233"/>
      <c r="H22" s="233"/>
      <c r="I22" s="233"/>
      <c r="J22" s="233"/>
    </row>
    <row r="23" spans="2:11" ht="15.75" customHeight="1">
      <c r="B23" s="6">
        <v>1</v>
      </c>
      <c r="C23" s="234" t="s">
        <v>36</v>
      </c>
      <c r="D23" s="227"/>
      <c r="E23" s="227"/>
      <c r="F23" s="227"/>
      <c r="G23" s="227"/>
      <c r="H23" s="227"/>
      <c r="I23" s="228"/>
      <c r="J23" s="6" t="s">
        <v>51</v>
      </c>
      <c r="K23" s="125" t="s">
        <v>37</v>
      </c>
    </row>
    <row r="24" spans="2:11" ht="15.75" customHeight="1">
      <c r="B24" s="5" t="s">
        <v>0</v>
      </c>
      <c r="C24" s="226" t="s">
        <v>38</v>
      </c>
      <c r="D24" s="227"/>
      <c r="E24" s="227"/>
      <c r="F24" s="227"/>
      <c r="G24" s="227"/>
      <c r="H24" s="227"/>
      <c r="I24" s="228"/>
      <c r="J24" s="7"/>
      <c r="K24" s="111">
        <f>K17</f>
        <v>2474.46</v>
      </c>
    </row>
    <row r="25" spans="2:11" ht="15.75" customHeight="1">
      <c r="B25" s="5" t="s">
        <v>19</v>
      </c>
      <c r="C25" s="226" t="s">
        <v>39</v>
      </c>
      <c r="D25" s="227"/>
      <c r="E25" s="227"/>
      <c r="F25" s="227"/>
      <c r="G25" s="227"/>
      <c r="H25" s="227"/>
      <c r="I25" s="228"/>
      <c r="J25" s="8">
        <v>0</v>
      </c>
      <c r="K25" s="111">
        <f>K24*J25</f>
        <v>0</v>
      </c>
    </row>
    <row r="26" spans="2:11" ht="15.75" customHeight="1">
      <c r="B26" s="5" t="s">
        <v>21</v>
      </c>
      <c r="C26" s="226" t="s">
        <v>40</v>
      </c>
      <c r="D26" s="227"/>
      <c r="E26" s="227"/>
      <c r="F26" s="227"/>
      <c r="G26" s="227"/>
      <c r="H26" s="227"/>
      <c r="I26" s="228"/>
      <c r="J26" s="8">
        <v>0</v>
      </c>
      <c r="K26" s="111">
        <f>1239*J26</f>
        <v>0</v>
      </c>
    </row>
    <row r="27" spans="2:11" ht="15.75" customHeight="1">
      <c r="B27" s="5" t="s">
        <v>23</v>
      </c>
      <c r="C27" s="226" t="s">
        <v>41</v>
      </c>
      <c r="D27" s="227"/>
      <c r="E27" s="227"/>
      <c r="F27" s="227"/>
      <c r="G27" s="227"/>
      <c r="H27" s="227"/>
      <c r="I27" s="228"/>
      <c r="J27" s="8">
        <v>0</v>
      </c>
      <c r="K27" s="111">
        <v>0</v>
      </c>
    </row>
    <row r="28" spans="2:11" ht="15.75" customHeight="1">
      <c r="B28" s="5" t="s">
        <v>42</v>
      </c>
      <c r="C28" s="226" t="s">
        <v>43</v>
      </c>
      <c r="D28" s="227"/>
      <c r="E28" s="227"/>
      <c r="F28" s="227"/>
      <c r="G28" s="227"/>
      <c r="H28" s="227"/>
      <c r="I28" s="228"/>
      <c r="J28" s="8">
        <v>0</v>
      </c>
      <c r="K28" s="111">
        <v>0</v>
      </c>
    </row>
    <row r="29" spans="2:11" ht="15.75" customHeight="1">
      <c r="B29" s="5" t="s">
        <v>44</v>
      </c>
      <c r="C29" s="235" t="s">
        <v>45</v>
      </c>
      <c r="D29" s="227"/>
      <c r="E29" s="227"/>
      <c r="F29" s="227"/>
      <c r="G29" s="227"/>
      <c r="H29" s="227"/>
      <c r="I29" s="228"/>
      <c r="J29" s="8">
        <v>0</v>
      </c>
      <c r="K29" s="111">
        <f>K24*J29</f>
        <v>0</v>
      </c>
    </row>
    <row r="30" spans="2:11" ht="15.75" customHeight="1">
      <c r="B30" s="229" t="s">
        <v>46</v>
      </c>
      <c r="C30" s="227"/>
      <c r="D30" s="227"/>
      <c r="E30" s="227"/>
      <c r="F30" s="227"/>
      <c r="G30" s="227"/>
      <c r="H30" s="227"/>
      <c r="I30" s="227"/>
      <c r="J30" s="228"/>
      <c r="K30" s="112">
        <f>SUM(K24:K29)</f>
        <v>2474.46</v>
      </c>
    </row>
    <row r="31" spans="2:11" ht="7.5" customHeight="1">
      <c r="B31" s="221"/>
      <c r="C31" s="224"/>
      <c r="D31" s="224"/>
      <c r="E31" s="224"/>
      <c r="F31" s="224"/>
      <c r="G31" s="224"/>
      <c r="H31" s="225"/>
      <c r="I31" s="224"/>
      <c r="J31" s="224"/>
      <c r="K31" s="56"/>
    </row>
    <row r="32" spans="2:11">
      <c r="B32" s="239" t="s">
        <v>47</v>
      </c>
      <c r="C32" s="239"/>
      <c r="D32" s="239"/>
      <c r="E32" s="239"/>
      <c r="F32" s="239"/>
      <c r="G32" s="239"/>
      <c r="H32" s="239"/>
      <c r="I32" s="239"/>
      <c r="J32" s="239"/>
      <c r="K32" s="239"/>
    </row>
    <row r="33" spans="2:11">
      <c r="B33" s="95" t="s">
        <v>48</v>
      </c>
      <c r="C33" s="95"/>
      <c r="D33" s="95"/>
      <c r="E33" s="95"/>
      <c r="F33" s="95"/>
      <c r="G33" s="95"/>
      <c r="H33" s="95"/>
      <c r="I33" s="95"/>
      <c r="J33" s="95"/>
      <c r="K33" s="95"/>
    </row>
    <row r="34" spans="2:11" ht="15.75" customHeight="1">
      <c r="B34" s="6" t="s">
        <v>49</v>
      </c>
      <c r="C34" s="234" t="s">
        <v>50</v>
      </c>
      <c r="D34" s="227"/>
      <c r="E34" s="227"/>
      <c r="F34" s="227"/>
      <c r="G34" s="227"/>
      <c r="H34" s="227"/>
      <c r="I34" s="228"/>
      <c r="J34" s="6" t="s">
        <v>51</v>
      </c>
      <c r="K34" s="125" t="s">
        <v>37</v>
      </c>
    </row>
    <row r="35" spans="2:11" ht="15.75" customHeight="1">
      <c r="B35" s="5" t="s">
        <v>0</v>
      </c>
      <c r="C35" s="226" t="s">
        <v>52</v>
      </c>
      <c r="D35" s="227"/>
      <c r="E35" s="227"/>
      <c r="F35" s="227"/>
      <c r="G35" s="227"/>
      <c r="H35" s="227"/>
      <c r="I35" s="228"/>
      <c r="J35" s="9">
        <f>'1'!J35</f>
        <v>8.3299999999999999E-2</v>
      </c>
      <c r="K35" s="111">
        <f>ROUND($K$30*J35,2)</f>
        <v>206.12</v>
      </c>
    </row>
    <row r="36" spans="2:11" ht="15.75" customHeight="1">
      <c r="B36" s="5" t="s">
        <v>19</v>
      </c>
      <c r="C36" s="226" t="s">
        <v>53</v>
      </c>
      <c r="D36" s="227"/>
      <c r="E36" s="227"/>
      <c r="F36" s="227"/>
      <c r="G36" s="227"/>
      <c r="H36" s="227"/>
      <c r="I36" s="228"/>
      <c r="J36" s="9">
        <f>'1'!J36</f>
        <v>0.121</v>
      </c>
      <c r="K36" s="111">
        <f>ROUND($K$30*J36,2)</f>
        <v>299.41000000000003</v>
      </c>
    </row>
    <row r="37" spans="2:11" ht="15.75" customHeight="1">
      <c r="B37" s="229" t="s">
        <v>54</v>
      </c>
      <c r="C37" s="227"/>
      <c r="D37" s="227"/>
      <c r="E37" s="227"/>
      <c r="F37" s="227"/>
      <c r="G37" s="227"/>
      <c r="H37" s="227"/>
      <c r="I37" s="228"/>
      <c r="J37" s="10">
        <f>SUM(J35:J36)</f>
        <v>0.20429999999999998</v>
      </c>
      <c r="K37" s="112">
        <f>K35+K36</f>
        <v>505.53000000000003</v>
      </c>
    </row>
    <row r="38" spans="2:11" ht="6" customHeight="1"/>
    <row r="39" spans="2:11">
      <c r="B39" s="95" t="s">
        <v>55</v>
      </c>
      <c r="C39" s="95"/>
      <c r="D39" s="95"/>
      <c r="E39" s="95"/>
      <c r="F39" s="95"/>
      <c r="G39" s="95"/>
      <c r="H39" s="95"/>
      <c r="I39" s="95"/>
      <c r="J39" s="95"/>
      <c r="K39" s="95"/>
    </row>
    <row r="40" spans="2:11" ht="15.75" customHeight="1">
      <c r="B40" s="6" t="s">
        <v>56</v>
      </c>
      <c r="C40" s="234" t="s">
        <v>57</v>
      </c>
      <c r="D40" s="227"/>
      <c r="E40" s="227"/>
      <c r="F40" s="227"/>
      <c r="G40" s="227"/>
      <c r="H40" s="227"/>
      <c r="I40" s="228"/>
      <c r="J40" s="6" t="s">
        <v>51</v>
      </c>
      <c r="K40" s="125" t="s">
        <v>37</v>
      </c>
    </row>
    <row r="41" spans="2:11" ht="15.75" customHeight="1">
      <c r="B41" s="5" t="s">
        <v>0</v>
      </c>
      <c r="C41" s="226" t="s">
        <v>58</v>
      </c>
      <c r="D41" s="227"/>
      <c r="E41" s="227"/>
      <c r="F41" s="227"/>
      <c r="G41" s="227"/>
      <c r="H41" s="227"/>
      <c r="I41" s="228"/>
      <c r="J41" s="9">
        <f>'1'!J41</f>
        <v>0.2</v>
      </c>
      <c r="K41" s="111">
        <f t="shared" ref="K41:K48" si="0">ROUND(J41*($K$30+$K$37),2)</f>
        <v>596</v>
      </c>
    </row>
    <row r="42" spans="2:11" ht="15.75" customHeight="1">
      <c r="B42" s="5" t="s">
        <v>19</v>
      </c>
      <c r="C42" s="226" t="s">
        <v>59</v>
      </c>
      <c r="D42" s="227"/>
      <c r="E42" s="227"/>
      <c r="F42" s="227"/>
      <c r="G42" s="227"/>
      <c r="H42" s="227"/>
      <c r="I42" s="228"/>
      <c r="J42" s="9">
        <f>'1'!J42</f>
        <v>2.5000000000000001E-2</v>
      </c>
      <c r="K42" s="111">
        <f t="shared" si="0"/>
        <v>74.5</v>
      </c>
    </row>
    <row r="43" spans="2:11" ht="15.75" customHeight="1">
      <c r="B43" s="5" t="s">
        <v>21</v>
      </c>
      <c r="C43" s="226" t="s">
        <v>60</v>
      </c>
      <c r="D43" s="227"/>
      <c r="E43" s="227"/>
      <c r="F43" s="227"/>
      <c r="G43" s="227"/>
      <c r="H43" s="227"/>
      <c r="I43" s="228"/>
      <c r="J43" s="9">
        <f>'1'!J43</f>
        <v>0.01</v>
      </c>
      <c r="K43" s="111">
        <f t="shared" si="0"/>
        <v>29.8</v>
      </c>
    </row>
    <row r="44" spans="2:11" ht="15.75" customHeight="1">
      <c r="B44" s="5" t="s">
        <v>23</v>
      </c>
      <c r="C44" s="226" t="s">
        <v>61</v>
      </c>
      <c r="D44" s="227"/>
      <c r="E44" s="227"/>
      <c r="F44" s="227"/>
      <c r="G44" s="227"/>
      <c r="H44" s="227"/>
      <c r="I44" s="228"/>
      <c r="J44" s="9">
        <f>'1'!J44</f>
        <v>1.4999999999999999E-2</v>
      </c>
      <c r="K44" s="111">
        <f t="shared" si="0"/>
        <v>44.7</v>
      </c>
    </row>
    <row r="45" spans="2:11" ht="15.75" customHeight="1">
      <c r="B45" s="5" t="s">
        <v>42</v>
      </c>
      <c r="C45" s="226" t="s">
        <v>62</v>
      </c>
      <c r="D45" s="227"/>
      <c r="E45" s="227"/>
      <c r="F45" s="227"/>
      <c r="G45" s="227"/>
      <c r="H45" s="227"/>
      <c r="I45" s="228"/>
      <c r="J45" s="9">
        <f>'1'!J45</f>
        <v>0.01</v>
      </c>
      <c r="K45" s="111">
        <f t="shared" si="0"/>
        <v>29.8</v>
      </c>
    </row>
    <row r="46" spans="2:11" ht="15.75" customHeight="1">
      <c r="B46" s="5" t="s">
        <v>44</v>
      </c>
      <c r="C46" s="226" t="s">
        <v>63</v>
      </c>
      <c r="D46" s="227"/>
      <c r="E46" s="227"/>
      <c r="F46" s="227"/>
      <c r="G46" s="227"/>
      <c r="H46" s="227"/>
      <c r="I46" s="228"/>
      <c r="J46" s="9">
        <f>'1'!J46</f>
        <v>6.0000000000000001E-3</v>
      </c>
      <c r="K46" s="111">
        <f t="shared" si="0"/>
        <v>17.88</v>
      </c>
    </row>
    <row r="47" spans="2:11" ht="15.75" customHeight="1">
      <c r="B47" s="5" t="s">
        <v>64</v>
      </c>
      <c r="C47" s="226" t="s">
        <v>65</v>
      </c>
      <c r="D47" s="227"/>
      <c r="E47" s="227"/>
      <c r="F47" s="227"/>
      <c r="G47" s="227"/>
      <c r="H47" s="227"/>
      <c r="I47" s="228"/>
      <c r="J47" s="9">
        <f>'1'!J47</f>
        <v>2E-3</v>
      </c>
      <c r="K47" s="111">
        <f t="shared" si="0"/>
        <v>5.96</v>
      </c>
    </row>
    <row r="48" spans="2:11" ht="15.75" customHeight="1">
      <c r="B48" s="5" t="s">
        <v>66</v>
      </c>
      <c r="C48" s="226" t="s">
        <v>67</v>
      </c>
      <c r="D48" s="227"/>
      <c r="E48" s="227"/>
      <c r="F48" s="227"/>
      <c r="G48" s="227"/>
      <c r="H48" s="227"/>
      <c r="I48" s="228"/>
      <c r="J48" s="9">
        <f>'1'!J48</f>
        <v>0.08</v>
      </c>
      <c r="K48" s="111">
        <f t="shared" si="0"/>
        <v>238.4</v>
      </c>
    </row>
    <row r="49" spans="2:12" ht="15.75" customHeight="1">
      <c r="B49" s="229" t="s">
        <v>68</v>
      </c>
      <c r="C49" s="227"/>
      <c r="D49" s="227"/>
      <c r="E49" s="227"/>
      <c r="F49" s="227"/>
      <c r="G49" s="227"/>
      <c r="H49" s="227"/>
      <c r="I49" s="228"/>
      <c r="J49" s="10">
        <f t="shared" ref="J49" si="1">SUM(J41:J48)</f>
        <v>0.34800000000000003</v>
      </c>
      <c r="K49" s="112">
        <f>SUM(K41:K48)</f>
        <v>1037.04</v>
      </c>
    </row>
    <row r="50" spans="2:12" ht="15.75" customHeight="1"/>
    <row r="51" spans="2:12" ht="15.75" customHeight="1">
      <c r="B51" s="11" t="s">
        <v>69</v>
      </c>
    </row>
    <row r="52" spans="2:12" ht="15.75" customHeight="1">
      <c r="B52" s="6" t="s">
        <v>70</v>
      </c>
      <c r="C52" s="234" t="s">
        <v>71</v>
      </c>
      <c r="D52" s="227"/>
      <c r="E52" s="227"/>
      <c r="F52" s="227"/>
      <c r="G52" s="227"/>
      <c r="H52" s="227"/>
      <c r="I52" s="227"/>
      <c r="J52" s="228"/>
      <c r="K52" s="125" t="s">
        <v>37</v>
      </c>
    </row>
    <row r="53" spans="2:12" ht="15.75" customHeight="1">
      <c r="B53" s="5" t="s">
        <v>0</v>
      </c>
      <c r="C53" s="248" t="s">
        <v>157</v>
      </c>
      <c r="D53" s="248"/>
      <c r="E53" s="248"/>
      <c r="F53" s="248"/>
      <c r="G53" s="248"/>
      <c r="H53" s="116">
        <f>'1'!H53</f>
        <v>11</v>
      </c>
      <c r="I53" s="128" t="s">
        <v>72</v>
      </c>
      <c r="J53" s="115">
        <f>'1'!J53</f>
        <v>21</v>
      </c>
      <c r="K53" s="111">
        <f>ROUND(IF(H53,(H53*J53)-((K24)*6%),0),2)</f>
        <v>82.53</v>
      </c>
    </row>
    <row r="54" spans="2:12" ht="15.75" customHeight="1">
      <c r="B54" s="5" t="s">
        <v>19</v>
      </c>
      <c r="C54" s="248" t="s">
        <v>73</v>
      </c>
      <c r="D54" s="248"/>
      <c r="E54" s="248"/>
      <c r="F54" s="248"/>
      <c r="G54" s="248"/>
      <c r="H54" s="116">
        <f>'1'!H54</f>
        <v>33.619999999999997</v>
      </c>
      <c r="I54" s="118" t="s">
        <v>72</v>
      </c>
      <c r="J54" s="115">
        <f>'1'!J54</f>
        <v>21</v>
      </c>
      <c r="K54" s="111">
        <f>ROUND(IF(H54,(H54*J54),0),2)</f>
        <v>706.02</v>
      </c>
      <c r="L54" s="171"/>
    </row>
    <row r="55" spans="2:12" ht="15.75" customHeight="1">
      <c r="B55" s="5" t="s">
        <v>21</v>
      </c>
      <c r="C55" s="247" t="s">
        <v>295</v>
      </c>
      <c r="D55" s="248"/>
      <c r="E55" s="248"/>
      <c r="F55" s="248"/>
      <c r="G55" s="248"/>
      <c r="H55" s="248"/>
      <c r="I55" s="248"/>
      <c r="J55" s="248"/>
      <c r="K55" s="111">
        <f>'1'!K55</f>
        <v>0</v>
      </c>
    </row>
    <row r="56" spans="2:12" ht="15.75" customHeight="1">
      <c r="B56" s="5" t="s">
        <v>23</v>
      </c>
      <c r="C56" s="247" t="s">
        <v>297</v>
      </c>
      <c r="D56" s="248"/>
      <c r="E56" s="248"/>
      <c r="F56" s="248"/>
      <c r="G56" s="248"/>
      <c r="H56" s="248"/>
      <c r="I56" s="248"/>
      <c r="J56" s="248"/>
      <c r="K56" s="111">
        <f>'1'!K56</f>
        <v>0</v>
      </c>
    </row>
    <row r="57" spans="2:12" ht="15.75" customHeight="1">
      <c r="B57" s="5" t="s">
        <v>42</v>
      </c>
      <c r="C57" s="247" t="s">
        <v>296</v>
      </c>
      <c r="D57" s="248"/>
      <c r="E57" s="248"/>
      <c r="F57" s="248"/>
      <c r="G57" s="248"/>
      <c r="H57" s="248"/>
      <c r="I57" s="248"/>
      <c r="J57" s="248"/>
      <c r="K57" s="111">
        <f>'1'!K57</f>
        <v>0</v>
      </c>
    </row>
    <row r="58" spans="2:12" ht="15.75" customHeight="1">
      <c r="B58" s="5" t="s">
        <v>44</v>
      </c>
      <c r="C58" s="247" t="s">
        <v>220</v>
      </c>
      <c r="D58" s="248"/>
      <c r="E58" s="248"/>
      <c r="F58" s="248"/>
      <c r="G58" s="248"/>
      <c r="H58" s="248"/>
      <c r="I58" s="248"/>
      <c r="J58" s="248"/>
      <c r="K58" s="111">
        <f>'1'!K58</f>
        <v>0</v>
      </c>
    </row>
    <row r="59" spans="2:12" ht="15.75" customHeight="1">
      <c r="B59" s="5" t="s">
        <v>64</v>
      </c>
      <c r="C59" s="244" t="s">
        <v>143</v>
      </c>
      <c r="D59" s="245"/>
      <c r="E59" s="245"/>
      <c r="F59" s="245"/>
      <c r="G59" s="245"/>
      <c r="H59" s="245"/>
      <c r="I59" s="245"/>
      <c r="J59" s="246"/>
      <c r="K59" s="111">
        <f>'1'!K59</f>
        <v>0</v>
      </c>
    </row>
    <row r="60" spans="2:12" ht="15.75" customHeight="1">
      <c r="B60" s="229" t="s">
        <v>54</v>
      </c>
      <c r="C60" s="227"/>
      <c r="D60" s="227"/>
      <c r="E60" s="227"/>
      <c r="F60" s="227"/>
      <c r="G60" s="227"/>
      <c r="H60" s="227"/>
      <c r="I60" s="227"/>
      <c r="J60" s="228"/>
      <c r="K60" s="112">
        <f>SUM(K53:K59)</f>
        <v>788.55</v>
      </c>
    </row>
    <row r="61" spans="2:12" ht="7.5" customHeight="1">
      <c r="B61" s="221"/>
      <c r="C61" s="224"/>
      <c r="D61" s="224"/>
      <c r="E61" s="224"/>
      <c r="F61" s="224"/>
      <c r="G61" s="224"/>
      <c r="H61" s="225"/>
      <c r="I61" s="224"/>
      <c r="J61" s="224"/>
      <c r="K61" s="56"/>
    </row>
    <row r="62" spans="2:12" ht="15.75" customHeight="1">
      <c r="B62" s="239" t="s">
        <v>74</v>
      </c>
      <c r="C62" s="233"/>
      <c r="D62" s="233"/>
      <c r="E62" s="233"/>
      <c r="F62" s="233"/>
      <c r="G62" s="233"/>
      <c r="H62" s="233"/>
      <c r="I62" s="233"/>
      <c r="J62" s="233"/>
    </row>
    <row r="63" spans="2:12" ht="15.75" customHeight="1">
      <c r="B63" s="6">
        <v>2</v>
      </c>
      <c r="C63" s="234" t="s">
        <v>75</v>
      </c>
      <c r="D63" s="227"/>
      <c r="E63" s="227"/>
      <c r="F63" s="227"/>
      <c r="G63" s="227"/>
      <c r="H63" s="227"/>
      <c r="I63" s="227"/>
      <c r="J63" s="228"/>
      <c r="K63" s="125" t="s">
        <v>37</v>
      </c>
    </row>
    <row r="64" spans="2:12" ht="15.75" customHeight="1">
      <c r="B64" s="5" t="s">
        <v>49</v>
      </c>
      <c r="C64" s="226" t="s">
        <v>76</v>
      </c>
      <c r="D64" s="227"/>
      <c r="E64" s="227"/>
      <c r="F64" s="227"/>
      <c r="G64" s="227"/>
      <c r="H64" s="227"/>
      <c r="I64" s="227"/>
      <c r="J64" s="228"/>
      <c r="K64" s="111">
        <f>K37</f>
        <v>505.53000000000003</v>
      </c>
    </row>
    <row r="65" spans="2:15" ht="15.75" customHeight="1">
      <c r="B65" s="5" t="s">
        <v>56</v>
      </c>
      <c r="C65" s="226" t="s">
        <v>57</v>
      </c>
      <c r="D65" s="227"/>
      <c r="E65" s="227"/>
      <c r="F65" s="227"/>
      <c r="G65" s="227"/>
      <c r="H65" s="227"/>
      <c r="I65" s="227"/>
      <c r="J65" s="228"/>
      <c r="K65" s="111">
        <f>K49</f>
        <v>1037.04</v>
      </c>
    </row>
    <row r="66" spans="2:15" ht="15.75" customHeight="1">
      <c r="B66" s="5" t="s">
        <v>70</v>
      </c>
      <c r="C66" s="226" t="s">
        <v>71</v>
      </c>
      <c r="D66" s="227"/>
      <c r="E66" s="227"/>
      <c r="F66" s="227"/>
      <c r="G66" s="227"/>
      <c r="H66" s="227"/>
      <c r="I66" s="227"/>
      <c r="J66" s="228"/>
      <c r="K66" s="111">
        <f>K60</f>
        <v>788.55</v>
      </c>
    </row>
    <row r="67" spans="2:15" ht="15.75" customHeight="1">
      <c r="B67" s="229" t="s">
        <v>77</v>
      </c>
      <c r="C67" s="227"/>
      <c r="D67" s="227"/>
      <c r="E67" s="227"/>
      <c r="F67" s="227"/>
      <c r="G67" s="227"/>
      <c r="H67" s="227"/>
      <c r="I67" s="227"/>
      <c r="J67" s="228"/>
      <c r="K67" s="112">
        <f>K64+K65+K66</f>
        <v>2331.12</v>
      </c>
    </row>
    <row r="68" spans="2:15" ht="7.5" customHeight="1">
      <c r="B68" s="221"/>
      <c r="C68" s="224"/>
      <c r="D68" s="224"/>
      <c r="E68" s="224"/>
      <c r="F68" s="224"/>
      <c r="G68" s="224"/>
      <c r="H68" s="225"/>
      <c r="I68" s="224"/>
      <c r="J68" s="224"/>
      <c r="K68" s="56"/>
    </row>
    <row r="69" spans="2:15" ht="15.75" customHeight="1">
      <c r="B69" s="232" t="s">
        <v>78</v>
      </c>
      <c r="C69" s="233"/>
      <c r="D69" s="233"/>
      <c r="E69" s="233"/>
      <c r="F69" s="233"/>
      <c r="G69" s="233"/>
      <c r="H69" s="233"/>
      <c r="I69" s="233"/>
      <c r="J69" s="233"/>
    </row>
    <row r="70" spans="2:15" ht="15.75" customHeight="1">
      <c r="B70" s="6">
        <v>3</v>
      </c>
      <c r="C70" s="234" t="s">
        <v>79</v>
      </c>
      <c r="D70" s="227"/>
      <c r="E70" s="227"/>
      <c r="F70" s="227"/>
      <c r="G70" s="227"/>
      <c r="H70" s="227"/>
      <c r="I70" s="228"/>
      <c r="J70" s="32" t="s">
        <v>51</v>
      </c>
      <c r="K70" s="69" t="s">
        <v>37</v>
      </c>
    </row>
    <row r="71" spans="2:15" ht="15.75" customHeight="1">
      <c r="B71" s="5" t="s">
        <v>0</v>
      </c>
      <c r="C71" s="226" t="s">
        <v>80</v>
      </c>
      <c r="D71" s="227"/>
      <c r="E71" s="227"/>
      <c r="F71" s="227"/>
      <c r="G71" s="227"/>
      <c r="H71" s="227"/>
      <c r="I71" s="227"/>
      <c r="J71" s="45">
        <f>'1'!J71</f>
        <v>4.1999999999999997E-3</v>
      </c>
      <c r="K71" s="71">
        <f t="shared" ref="K71:K77" si="2">ROUND(J71*$K$30,2)</f>
        <v>10.39</v>
      </c>
      <c r="L71" s="98" t="s">
        <v>144</v>
      </c>
    </row>
    <row r="72" spans="2:15" ht="15.75" customHeight="1">
      <c r="B72" s="5" t="s">
        <v>19</v>
      </c>
      <c r="C72" s="30" t="s">
        <v>81</v>
      </c>
      <c r="D72" s="31"/>
      <c r="E72" s="31"/>
      <c r="F72" s="31"/>
      <c r="G72" s="31"/>
      <c r="H72" s="31"/>
      <c r="I72" s="31"/>
      <c r="J72" s="45">
        <f>'1'!J72</f>
        <v>3.3599999999999998E-4</v>
      </c>
      <c r="K72" s="71">
        <f t="shared" si="2"/>
        <v>0.83</v>
      </c>
      <c r="L72" s="98" t="s">
        <v>145</v>
      </c>
    </row>
    <row r="73" spans="2:15" ht="15.75" customHeight="1">
      <c r="B73" s="5" t="s">
        <v>21</v>
      </c>
      <c r="C73" s="30" t="s">
        <v>82</v>
      </c>
      <c r="D73" s="31"/>
      <c r="E73" s="31"/>
      <c r="F73" s="31"/>
      <c r="G73" s="31"/>
      <c r="H73" s="31"/>
      <c r="I73" s="31"/>
      <c r="J73" s="45">
        <f>'1'!J73</f>
        <v>0.02</v>
      </c>
      <c r="K73" s="71">
        <f t="shared" si="2"/>
        <v>49.49</v>
      </c>
      <c r="L73" s="98" t="s">
        <v>146</v>
      </c>
    </row>
    <row r="74" spans="2:15" ht="15.75" customHeight="1">
      <c r="B74" s="5" t="s">
        <v>23</v>
      </c>
      <c r="C74" s="226" t="s">
        <v>83</v>
      </c>
      <c r="D74" s="227"/>
      <c r="E74" s="227"/>
      <c r="F74" s="227"/>
      <c r="G74" s="227"/>
      <c r="H74" s="227"/>
      <c r="I74" s="227"/>
      <c r="J74" s="45">
        <f>'1'!J74</f>
        <v>1.9400000000000001E-2</v>
      </c>
      <c r="K74" s="71">
        <f t="shared" si="2"/>
        <v>48</v>
      </c>
      <c r="L74" s="98" t="s">
        <v>147</v>
      </c>
    </row>
    <row r="75" spans="2:15" ht="15.75" customHeight="1">
      <c r="B75" s="5" t="s">
        <v>42</v>
      </c>
      <c r="C75" s="30" t="s">
        <v>84</v>
      </c>
      <c r="D75" s="31"/>
      <c r="E75" s="31"/>
      <c r="F75" s="31"/>
      <c r="G75" s="31"/>
      <c r="H75" s="31"/>
      <c r="I75" s="31"/>
      <c r="J75" s="45">
        <f>'1'!J75</f>
        <v>6.7512000000000006E-3</v>
      </c>
      <c r="K75" s="71">
        <f t="shared" si="2"/>
        <v>16.71</v>
      </c>
      <c r="L75" s="98" t="s">
        <v>148</v>
      </c>
    </row>
    <row r="76" spans="2:15" ht="15.75" customHeight="1">
      <c r="B76" s="5" t="s">
        <v>44</v>
      </c>
      <c r="C76" s="30" t="s">
        <v>85</v>
      </c>
      <c r="D76" s="31"/>
      <c r="E76" s="31"/>
      <c r="F76" s="31"/>
      <c r="G76" s="31"/>
      <c r="H76" s="31"/>
      <c r="I76" s="31"/>
      <c r="J76" s="45">
        <f>'1'!J76</f>
        <v>0.02</v>
      </c>
      <c r="K76" s="71">
        <f t="shared" si="2"/>
        <v>49.49</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29" t="s">
        <v>77</v>
      </c>
      <c r="C78" s="243"/>
      <c r="D78" s="243"/>
      <c r="E78" s="243"/>
      <c r="F78" s="243"/>
      <c r="G78" s="243"/>
      <c r="H78" s="243"/>
      <c r="I78" s="243"/>
      <c r="J78" s="33">
        <f t="shared" ref="J78:K78" si="3">SUM(J71:J77)</f>
        <v>7.0687200000000006E-2</v>
      </c>
      <c r="K78" s="70">
        <f t="shared" si="3"/>
        <v>174.91000000000003</v>
      </c>
      <c r="L78" s="99"/>
      <c r="O78" s="26"/>
    </row>
    <row r="79" spans="2:15" ht="7.5" customHeight="1">
      <c r="B79" s="221"/>
      <c r="C79" s="224"/>
      <c r="D79" s="224"/>
      <c r="E79" s="224"/>
      <c r="F79" s="224"/>
      <c r="G79" s="224"/>
      <c r="H79" s="225"/>
      <c r="I79" s="224"/>
      <c r="J79" s="224"/>
      <c r="K79" s="56"/>
      <c r="L79" s="99"/>
    </row>
    <row r="80" spans="2:15" ht="15.75" customHeight="1">
      <c r="B80" s="232" t="s">
        <v>86</v>
      </c>
      <c r="C80" s="233"/>
      <c r="D80" s="233"/>
      <c r="E80" s="233"/>
      <c r="F80" s="233"/>
      <c r="G80" s="233"/>
      <c r="H80" s="233"/>
      <c r="I80" s="233"/>
      <c r="J80" s="233"/>
      <c r="L80" s="99"/>
    </row>
    <row r="81" spans="2:12" ht="15.75" customHeight="1">
      <c r="B81" s="242" t="s">
        <v>87</v>
      </c>
      <c r="C81" s="233"/>
      <c r="D81" s="233"/>
      <c r="E81" s="233"/>
      <c r="F81" s="233"/>
      <c r="G81" s="233"/>
      <c r="H81" s="233"/>
      <c r="I81" s="233"/>
      <c r="J81" s="233"/>
      <c r="L81" s="99"/>
    </row>
    <row r="82" spans="2:12" ht="15.75" customHeight="1">
      <c r="B82" s="6" t="s">
        <v>88</v>
      </c>
      <c r="C82" s="234" t="s">
        <v>89</v>
      </c>
      <c r="D82" s="227"/>
      <c r="E82" s="227"/>
      <c r="F82" s="227"/>
      <c r="G82" s="227"/>
      <c r="H82" s="227"/>
      <c r="I82" s="228"/>
      <c r="J82" s="6" t="s">
        <v>51</v>
      </c>
      <c r="K82" s="125" t="s">
        <v>37</v>
      </c>
      <c r="L82" s="99"/>
    </row>
    <row r="83" spans="2:12" ht="15.75" customHeight="1">
      <c r="B83" s="5" t="s">
        <v>0</v>
      </c>
      <c r="C83" s="226" t="s">
        <v>90</v>
      </c>
      <c r="D83" s="227"/>
      <c r="E83" s="227"/>
      <c r="F83" s="227"/>
      <c r="G83" s="227"/>
      <c r="H83" s="227"/>
      <c r="I83" s="228"/>
      <c r="J83" s="47">
        <f>'1'!J83</f>
        <v>2.1837599999999999E-2</v>
      </c>
      <c r="K83" s="111">
        <f t="shared" ref="K83:K88" si="4">ROUND(J83*$K$30,2)</f>
        <v>54.04</v>
      </c>
      <c r="L83" s="99" t="s">
        <v>150</v>
      </c>
    </row>
    <row r="84" spans="2:12" ht="15.75" customHeight="1">
      <c r="B84" s="5" t="s">
        <v>19</v>
      </c>
      <c r="C84" s="226" t="s">
        <v>91</v>
      </c>
      <c r="D84" s="227"/>
      <c r="E84" s="227"/>
      <c r="F84" s="227"/>
      <c r="G84" s="227"/>
      <c r="H84" s="227"/>
      <c r="I84" s="228"/>
      <c r="J84" s="47">
        <f>'1'!J84</f>
        <v>1.3888888888888888E-2</v>
      </c>
      <c r="K84" s="111">
        <f t="shared" si="4"/>
        <v>34.369999999999997</v>
      </c>
      <c r="L84" s="98" t="s">
        <v>151</v>
      </c>
    </row>
    <row r="85" spans="2:12" ht="15.75" customHeight="1">
      <c r="B85" s="5" t="s">
        <v>21</v>
      </c>
      <c r="C85" s="226" t="s">
        <v>92</v>
      </c>
      <c r="D85" s="227"/>
      <c r="E85" s="227"/>
      <c r="F85" s="227"/>
      <c r="G85" s="227"/>
      <c r="H85" s="227"/>
      <c r="I85" s="228"/>
      <c r="J85" s="47">
        <f>'1'!J85</f>
        <v>2.7777777777777779E-3</v>
      </c>
      <c r="K85" s="111">
        <f t="shared" si="4"/>
        <v>6.87</v>
      </c>
      <c r="L85" s="98" t="s">
        <v>152</v>
      </c>
    </row>
    <row r="86" spans="2:12" ht="15.75" customHeight="1">
      <c r="B86" s="5" t="s">
        <v>23</v>
      </c>
      <c r="C86" s="226" t="s">
        <v>93</v>
      </c>
      <c r="D86" s="227"/>
      <c r="E86" s="227"/>
      <c r="F86" s="227"/>
      <c r="G86" s="227"/>
      <c r="H86" s="227"/>
      <c r="I86" s="228"/>
      <c r="J86" s="47">
        <f>'1'!J86</f>
        <v>2.0833333333333332E-4</v>
      </c>
      <c r="K86" s="111">
        <f t="shared" si="4"/>
        <v>0.52</v>
      </c>
      <c r="L86" s="98" t="s">
        <v>153</v>
      </c>
    </row>
    <row r="87" spans="2:12" ht="15.75" customHeight="1">
      <c r="B87" s="5" t="s">
        <v>42</v>
      </c>
      <c r="C87" s="226" t="s">
        <v>94</v>
      </c>
      <c r="D87" s="227"/>
      <c r="E87" s="227"/>
      <c r="F87" s="227"/>
      <c r="G87" s="227"/>
      <c r="H87" s="227"/>
      <c r="I87" s="228"/>
      <c r="J87" s="47">
        <f>'1'!J87</f>
        <v>3.2499999999999999E-4</v>
      </c>
      <c r="K87" s="111">
        <f t="shared" si="4"/>
        <v>0.8</v>
      </c>
      <c r="L87" s="100" t="s">
        <v>154</v>
      </c>
    </row>
    <row r="88" spans="2:12" ht="15.75" customHeight="1">
      <c r="B88" s="5" t="s">
        <v>44</v>
      </c>
      <c r="C88" s="226" t="s">
        <v>95</v>
      </c>
      <c r="D88" s="227"/>
      <c r="E88" s="227"/>
      <c r="F88" s="227"/>
      <c r="G88" s="227"/>
      <c r="H88" s="227"/>
      <c r="I88" s="228"/>
      <c r="J88" s="47">
        <f>'1'!J88</f>
        <v>3.2464800000000003E-4</v>
      </c>
      <c r="K88" s="111">
        <f t="shared" si="4"/>
        <v>0.8</v>
      </c>
      <c r="L88" s="100" t="s">
        <v>155</v>
      </c>
    </row>
    <row r="89" spans="2:12" ht="15.75" customHeight="1">
      <c r="B89" s="229" t="s">
        <v>77</v>
      </c>
      <c r="C89" s="227"/>
      <c r="D89" s="227"/>
      <c r="E89" s="227"/>
      <c r="F89" s="227"/>
      <c r="G89" s="227"/>
      <c r="H89" s="227"/>
      <c r="I89" s="228"/>
      <c r="J89" s="10">
        <f t="shared" ref="J89:K89" si="5">SUM(J83:J88)</f>
        <v>3.9362247999999989E-2</v>
      </c>
      <c r="K89" s="112">
        <f t="shared" si="5"/>
        <v>97.399999999999991</v>
      </c>
      <c r="L89" s="99"/>
    </row>
    <row r="90" spans="2:12" ht="6" customHeight="1">
      <c r="J90" s="12"/>
    </row>
    <row r="91" spans="2:12" ht="15.75" customHeight="1">
      <c r="B91" s="126" t="s">
        <v>96</v>
      </c>
    </row>
    <row r="92" spans="2:12" ht="15.75" customHeight="1">
      <c r="B92" s="6" t="s">
        <v>97</v>
      </c>
      <c r="C92" s="234" t="s">
        <v>98</v>
      </c>
      <c r="D92" s="227"/>
      <c r="E92" s="227"/>
      <c r="F92" s="227"/>
      <c r="G92" s="227"/>
      <c r="H92" s="227"/>
      <c r="I92" s="227"/>
      <c r="J92" s="228"/>
      <c r="K92" s="125" t="s">
        <v>37</v>
      </c>
    </row>
    <row r="93" spans="2:12" ht="15.75" customHeight="1">
      <c r="B93" s="5" t="s">
        <v>0</v>
      </c>
      <c r="C93" s="254" t="s">
        <v>99</v>
      </c>
      <c r="D93" s="227"/>
      <c r="E93" s="227"/>
      <c r="F93" s="227"/>
      <c r="G93" s="228"/>
      <c r="H93" s="122"/>
      <c r="I93" s="3" t="s">
        <v>100</v>
      </c>
      <c r="J93" s="3">
        <v>0</v>
      </c>
      <c r="K93" s="111">
        <f>(((K24+K25+K27+K26)/220)*H93)+((((K24+K25+K27+K26)/220)*J93)*75%)</f>
        <v>0</v>
      </c>
    </row>
    <row r="94" spans="2:12" ht="15.75" customHeight="1">
      <c r="B94" s="229" t="s">
        <v>77</v>
      </c>
      <c r="C94" s="227"/>
      <c r="D94" s="227"/>
      <c r="E94" s="227"/>
      <c r="F94" s="227"/>
      <c r="G94" s="227"/>
      <c r="H94" s="227"/>
      <c r="I94" s="227"/>
      <c r="J94" s="228"/>
      <c r="K94" s="112">
        <f>K93</f>
        <v>0</v>
      </c>
    </row>
    <row r="95" spans="2:12" ht="7.5" customHeight="1">
      <c r="B95" s="221"/>
      <c r="C95" s="224"/>
      <c r="D95" s="224"/>
      <c r="E95" s="224"/>
      <c r="F95" s="224"/>
      <c r="G95" s="224"/>
      <c r="H95" s="225"/>
      <c r="I95" s="224"/>
      <c r="J95" s="224"/>
      <c r="K95" s="56"/>
    </row>
    <row r="96" spans="2:12" ht="15.75" customHeight="1">
      <c r="B96" s="239" t="s">
        <v>101</v>
      </c>
      <c r="C96" s="233"/>
      <c r="D96" s="233"/>
      <c r="E96" s="233"/>
      <c r="F96" s="233"/>
      <c r="G96" s="233"/>
      <c r="H96" s="233"/>
      <c r="I96" s="233"/>
      <c r="J96" s="233"/>
    </row>
    <row r="97" spans="2:13" ht="15.75" customHeight="1">
      <c r="B97" s="6">
        <v>4</v>
      </c>
      <c r="C97" s="234" t="s">
        <v>102</v>
      </c>
      <c r="D97" s="227"/>
      <c r="E97" s="227"/>
      <c r="F97" s="227"/>
      <c r="G97" s="227"/>
      <c r="H97" s="227"/>
      <c r="I97" s="227"/>
      <c r="J97" s="228"/>
      <c r="K97" s="125" t="s">
        <v>37</v>
      </c>
    </row>
    <row r="98" spans="2:13" ht="15.75" customHeight="1">
      <c r="B98" s="5" t="s">
        <v>88</v>
      </c>
      <c r="C98" s="226" t="s">
        <v>89</v>
      </c>
      <c r="D98" s="227"/>
      <c r="E98" s="227"/>
      <c r="F98" s="227"/>
      <c r="G98" s="227"/>
      <c r="H98" s="227"/>
      <c r="I98" s="227"/>
      <c r="J98" s="228"/>
      <c r="K98" s="111">
        <f>K89</f>
        <v>97.399999999999991</v>
      </c>
    </row>
    <row r="99" spans="2:13" ht="15.75" customHeight="1">
      <c r="B99" s="5" t="s">
        <v>97</v>
      </c>
      <c r="C99" s="226" t="s">
        <v>103</v>
      </c>
      <c r="D99" s="227"/>
      <c r="E99" s="227"/>
      <c r="F99" s="227"/>
      <c r="G99" s="227"/>
      <c r="H99" s="227"/>
      <c r="I99" s="227"/>
      <c r="J99" s="228"/>
      <c r="K99" s="111">
        <f>K94</f>
        <v>0</v>
      </c>
    </row>
    <row r="100" spans="2:13" ht="15.75" customHeight="1">
      <c r="B100" s="229" t="s">
        <v>77</v>
      </c>
      <c r="C100" s="227"/>
      <c r="D100" s="227"/>
      <c r="E100" s="227"/>
      <c r="F100" s="227"/>
      <c r="G100" s="227"/>
      <c r="H100" s="227"/>
      <c r="I100" s="227"/>
      <c r="J100" s="228"/>
      <c r="K100" s="112">
        <f>SUM(K98+K99)</f>
        <v>97.399999999999991</v>
      </c>
    </row>
    <row r="101" spans="2:13" ht="7.5" customHeight="1">
      <c r="B101" s="221"/>
      <c r="C101" s="224"/>
      <c r="D101" s="224"/>
      <c r="E101" s="224"/>
      <c r="F101" s="224"/>
      <c r="G101" s="224"/>
      <c r="H101" s="225"/>
      <c r="I101" s="224"/>
      <c r="J101" s="224"/>
      <c r="K101" s="56"/>
    </row>
    <row r="102" spans="2:13" ht="15.75" customHeight="1">
      <c r="B102" s="232" t="s">
        <v>104</v>
      </c>
      <c r="C102" s="233"/>
      <c r="D102" s="233"/>
      <c r="E102" s="233"/>
      <c r="F102" s="233"/>
      <c r="G102" s="233"/>
      <c r="H102" s="233"/>
      <c r="I102" s="233"/>
      <c r="J102" s="233"/>
    </row>
    <row r="103" spans="2:13" ht="15.75" customHeight="1">
      <c r="B103" s="6">
        <v>5</v>
      </c>
      <c r="C103" s="234" t="s">
        <v>105</v>
      </c>
      <c r="D103" s="227"/>
      <c r="E103" s="227"/>
      <c r="F103" s="227"/>
      <c r="G103" s="227"/>
      <c r="H103" s="227"/>
      <c r="I103" s="227"/>
      <c r="J103" s="228"/>
      <c r="K103" s="125" t="s">
        <v>37</v>
      </c>
    </row>
    <row r="104" spans="2:13" ht="15.75" customHeight="1">
      <c r="B104" s="5" t="s">
        <v>0</v>
      </c>
      <c r="C104" s="226" t="s">
        <v>106</v>
      </c>
      <c r="D104" s="227"/>
      <c r="E104" s="227"/>
      <c r="F104" s="227"/>
      <c r="G104" s="227"/>
      <c r="H104" s="227"/>
      <c r="I104" s="227"/>
      <c r="J104" s="228"/>
      <c r="K104" s="111">
        <f>Uniformes!G21</f>
        <v>33.46</v>
      </c>
    </row>
    <row r="105" spans="2:13" ht="15.75" customHeight="1">
      <c r="B105" s="5" t="s">
        <v>19</v>
      </c>
      <c r="C105" s="226" t="s">
        <v>107</v>
      </c>
      <c r="D105" s="227"/>
      <c r="E105" s="227"/>
      <c r="F105" s="227"/>
      <c r="G105" s="227"/>
      <c r="H105" s="227"/>
      <c r="I105" s="227"/>
      <c r="J105" s="228"/>
      <c r="K105" s="111">
        <v>0</v>
      </c>
    </row>
    <row r="106" spans="2:13" ht="15.75" customHeight="1">
      <c r="B106" s="5" t="s">
        <v>21</v>
      </c>
      <c r="C106" s="226" t="s">
        <v>108</v>
      </c>
      <c r="D106" s="227"/>
      <c r="E106" s="227"/>
      <c r="F106" s="227"/>
      <c r="G106" s="227"/>
      <c r="H106" s="227"/>
      <c r="I106" s="227"/>
      <c r="J106" s="228"/>
      <c r="K106" s="111">
        <v>0</v>
      </c>
    </row>
    <row r="107" spans="2:13" ht="15.75" customHeight="1">
      <c r="B107" s="5" t="s">
        <v>23</v>
      </c>
      <c r="C107" s="235" t="s">
        <v>132</v>
      </c>
      <c r="D107" s="227"/>
      <c r="E107" s="227"/>
      <c r="F107" s="227"/>
      <c r="G107" s="227"/>
      <c r="H107" s="227"/>
      <c r="I107" s="227"/>
      <c r="J107" s="228"/>
      <c r="K107" s="111">
        <v>0</v>
      </c>
    </row>
    <row r="108" spans="2:13" ht="15.75" customHeight="1">
      <c r="B108" s="229" t="s">
        <v>77</v>
      </c>
      <c r="C108" s="227"/>
      <c r="D108" s="227"/>
      <c r="E108" s="227"/>
      <c r="F108" s="227"/>
      <c r="G108" s="227"/>
      <c r="H108" s="227"/>
      <c r="I108" s="227"/>
      <c r="J108" s="228"/>
      <c r="K108" s="112">
        <f>SUM(K104:K107)</f>
        <v>33.46</v>
      </c>
    </row>
    <row r="109" spans="2:13" ht="7.5" customHeight="1">
      <c r="B109" s="221"/>
      <c r="C109" s="224"/>
      <c r="D109" s="224"/>
      <c r="E109" s="224"/>
      <c r="F109" s="224"/>
      <c r="G109" s="224"/>
      <c r="H109" s="225"/>
      <c r="I109" s="224"/>
      <c r="J109" s="224"/>
      <c r="K109" s="56"/>
    </row>
    <row r="110" spans="2:13" ht="15.75" customHeight="1">
      <c r="B110" s="232" t="s">
        <v>109</v>
      </c>
      <c r="C110" s="233"/>
      <c r="D110" s="233"/>
      <c r="E110" s="233"/>
      <c r="F110" s="233"/>
      <c r="G110" s="233"/>
      <c r="H110" s="233"/>
      <c r="I110" s="233"/>
      <c r="J110" s="233"/>
    </row>
    <row r="111" spans="2:13" ht="15.75" customHeight="1">
      <c r="B111" s="6">
        <v>6</v>
      </c>
      <c r="C111" s="234" t="s">
        <v>110</v>
      </c>
      <c r="D111" s="227"/>
      <c r="E111" s="227"/>
      <c r="F111" s="227"/>
      <c r="G111" s="227"/>
      <c r="H111" s="227"/>
      <c r="I111" s="228"/>
      <c r="J111" s="6" t="s">
        <v>51</v>
      </c>
      <c r="K111" s="125" t="s">
        <v>37</v>
      </c>
      <c r="M111" s="85">
        <f>(K37+K49+K78+K89)/K30</f>
        <v>0.73344487282073667</v>
      </c>
    </row>
    <row r="112" spans="2:13" ht="15.75" customHeight="1">
      <c r="B112" s="5" t="s">
        <v>0</v>
      </c>
      <c r="C112" s="226" t="s">
        <v>111</v>
      </c>
      <c r="D112" s="227"/>
      <c r="E112" s="227"/>
      <c r="F112" s="227"/>
      <c r="G112" s="227"/>
      <c r="H112" s="227"/>
      <c r="I112" s="228"/>
      <c r="J112" s="205">
        <v>0.01</v>
      </c>
      <c r="K112" s="111">
        <f>ROUND(J112*K128,2)</f>
        <v>51.11</v>
      </c>
    </row>
    <row r="113" spans="2:14" ht="15.75" customHeight="1">
      <c r="B113" s="5" t="s">
        <v>19</v>
      </c>
      <c r="C113" s="226" t="s">
        <v>112</v>
      </c>
      <c r="D113" s="227"/>
      <c r="E113" s="227"/>
      <c r="F113" s="227"/>
      <c r="G113" s="227"/>
      <c r="H113" s="227"/>
      <c r="I113" s="228"/>
      <c r="J113" s="205">
        <v>3.2579999999999998E-2</v>
      </c>
      <c r="K113" s="111">
        <f>ROUND(J113*(K128+K112),2)</f>
        <v>168.19</v>
      </c>
      <c r="N113" s="204">
        <f>PROPOSTA!I14</f>
        <v>70862.639999999985</v>
      </c>
    </row>
    <row r="114" spans="2:14" ht="15.75" customHeight="1">
      <c r="B114" s="5" t="s">
        <v>21</v>
      </c>
      <c r="C114" s="226" t="s">
        <v>113</v>
      </c>
      <c r="D114" s="227"/>
      <c r="E114" s="227"/>
      <c r="F114" s="227"/>
      <c r="G114" s="227"/>
      <c r="H114" s="227"/>
      <c r="I114" s="227"/>
      <c r="J114" s="227"/>
      <c r="N114" s="183">
        <f>PROPOSTA!J14</f>
        <v>0</v>
      </c>
    </row>
    <row r="115" spans="2:14" ht="15.75" customHeight="1">
      <c r="B115" s="5" t="s">
        <v>114</v>
      </c>
      <c r="C115" s="226" t="s">
        <v>115</v>
      </c>
      <c r="D115" s="227"/>
      <c r="E115" s="227"/>
      <c r="F115" s="227"/>
      <c r="G115" s="227"/>
      <c r="H115" s="227"/>
      <c r="I115" s="228"/>
      <c r="J115" s="14">
        <f>'1'!J115</f>
        <v>8.3999999999999995E-3</v>
      </c>
      <c r="K115" s="111">
        <f>ROUND(($K$128+$K$112+$K$113)/B$131*J115,2)</f>
        <v>49.6</v>
      </c>
    </row>
    <row r="116" spans="2:14" ht="15.75" customHeight="1">
      <c r="B116" s="5" t="s">
        <v>116</v>
      </c>
      <c r="C116" s="226" t="s">
        <v>117</v>
      </c>
      <c r="D116" s="227"/>
      <c r="E116" s="227"/>
      <c r="F116" s="227"/>
      <c r="G116" s="227"/>
      <c r="H116" s="227"/>
      <c r="I116" s="228"/>
      <c r="J116" s="14">
        <f>'1'!J116</f>
        <v>3.8899999999999997E-2</v>
      </c>
      <c r="K116" s="111">
        <f>ROUND(($K$128+$K$112+$K$113)/B$131*J116,2)</f>
        <v>229.71</v>
      </c>
    </row>
    <row r="117" spans="2:14" ht="15.75" customHeight="1">
      <c r="B117" s="5" t="s">
        <v>118</v>
      </c>
      <c r="C117" s="226" t="s">
        <v>119</v>
      </c>
      <c r="D117" s="227"/>
      <c r="E117" s="227"/>
      <c r="F117" s="227"/>
      <c r="G117" s="227"/>
      <c r="H117" s="227"/>
      <c r="I117" s="228"/>
      <c r="J117" s="9">
        <v>0.05</v>
      </c>
      <c r="K117" s="111">
        <f>ROUND(($K$128+$K$112+$K$113)/B$131*J117,2)</f>
        <v>295.26</v>
      </c>
    </row>
    <row r="118" spans="2:14" ht="15.75" customHeight="1">
      <c r="B118" s="229" t="s">
        <v>54</v>
      </c>
      <c r="C118" s="227"/>
      <c r="D118" s="227"/>
      <c r="E118" s="227"/>
      <c r="F118" s="227"/>
      <c r="G118" s="227"/>
      <c r="H118" s="227"/>
      <c r="I118" s="228"/>
      <c r="J118" s="10"/>
      <c r="K118" s="112">
        <f>SUM(K112+K113+K115+K116+K117)</f>
        <v>793.87</v>
      </c>
    </row>
    <row r="119" spans="2:14" ht="7.5" customHeight="1">
      <c r="B119" s="221"/>
      <c r="C119" s="224"/>
      <c r="D119" s="224"/>
      <c r="E119" s="224"/>
      <c r="F119" s="224"/>
      <c r="G119" s="224"/>
      <c r="H119" s="225"/>
      <c r="I119" s="224"/>
      <c r="J119" s="224"/>
      <c r="K119" s="56"/>
    </row>
    <row r="120" spans="2:14">
      <c r="B120" s="75"/>
      <c r="C120" s="74"/>
      <c r="D120" s="74"/>
      <c r="E120" s="74"/>
      <c r="F120" s="74"/>
      <c r="G120" s="74"/>
      <c r="H120" s="74"/>
      <c r="I120" s="74"/>
      <c r="J120" s="74"/>
      <c r="K120" s="123"/>
    </row>
    <row r="121" spans="2:14" ht="15.75" customHeight="1">
      <c r="B121" s="230" t="s">
        <v>120</v>
      </c>
      <c r="C121" s="231"/>
      <c r="D121" s="231"/>
      <c r="E121" s="231"/>
      <c r="F121" s="231"/>
      <c r="G121" s="231"/>
      <c r="H121" s="231"/>
      <c r="I121" s="231"/>
      <c r="J121" s="231"/>
      <c r="K121" s="123"/>
    </row>
    <row r="122" spans="2:14" ht="15.75" customHeight="1">
      <c r="B122" s="238" t="s">
        <v>121</v>
      </c>
      <c r="C122" s="227"/>
      <c r="D122" s="227"/>
      <c r="E122" s="227"/>
      <c r="F122" s="227"/>
      <c r="G122" s="227"/>
      <c r="H122" s="227"/>
      <c r="I122" s="227"/>
      <c r="J122" s="228"/>
      <c r="K122" s="125" t="s">
        <v>37</v>
      </c>
    </row>
    <row r="123" spans="2:14" ht="15.75" customHeight="1">
      <c r="B123" s="5" t="s">
        <v>0</v>
      </c>
      <c r="C123" s="226" t="s">
        <v>122</v>
      </c>
      <c r="D123" s="227"/>
      <c r="E123" s="227"/>
      <c r="F123" s="227"/>
      <c r="G123" s="227"/>
      <c r="H123" s="227"/>
      <c r="I123" s="227"/>
      <c r="J123" s="228"/>
      <c r="K123" s="111">
        <f>K30</f>
        <v>2474.46</v>
      </c>
    </row>
    <row r="124" spans="2:14" ht="15.75" customHeight="1">
      <c r="B124" s="5" t="s">
        <v>19</v>
      </c>
      <c r="C124" s="226" t="s">
        <v>123</v>
      </c>
      <c r="D124" s="227"/>
      <c r="E124" s="227"/>
      <c r="F124" s="227"/>
      <c r="G124" s="227"/>
      <c r="H124" s="227"/>
      <c r="I124" s="227"/>
      <c r="J124" s="228"/>
      <c r="K124" s="111">
        <f>K67</f>
        <v>2331.12</v>
      </c>
    </row>
    <row r="125" spans="2:14" ht="15.75" customHeight="1">
      <c r="B125" s="5" t="s">
        <v>21</v>
      </c>
      <c r="C125" s="226" t="s">
        <v>78</v>
      </c>
      <c r="D125" s="227"/>
      <c r="E125" s="227"/>
      <c r="F125" s="227"/>
      <c r="G125" s="227"/>
      <c r="H125" s="227"/>
      <c r="I125" s="227"/>
      <c r="J125" s="228"/>
      <c r="K125" s="111">
        <f>K78</f>
        <v>174.91000000000003</v>
      </c>
    </row>
    <row r="126" spans="2:14" ht="15.75" customHeight="1">
      <c r="B126" s="5" t="s">
        <v>23</v>
      </c>
      <c r="C126" s="226" t="s">
        <v>86</v>
      </c>
      <c r="D126" s="227"/>
      <c r="E126" s="227"/>
      <c r="F126" s="227"/>
      <c r="G126" s="227"/>
      <c r="H126" s="227"/>
      <c r="I126" s="227"/>
      <c r="J126" s="228"/>
      <c r="K126" s="111">
        <f>K100</f>
        <v>97.399999999999991</v>
      </c>
    </row>
    <row r="127" spans="2:14" ht="15.75" customHeight="1">
      <c r="B127" s="5" t="s">
        <v>42</v>
      </c>
      <c r="C127" s="226" t="s">
        <v>124</v>
      </c>
      <c r="D127" s="227"/>
      <c r="E127" s="227"/>
      <c r="F127" s="227"/>
      <c r="G127" s="227"/>
      <c r="H127" s="227"/>
      <c r="I127" s="227"/>
      <c r="J127" s="228"/>
      <c r="K127" s="111">
        <f>K108</f>
        <v>33.46</v>
      </c>
    </row>
    <row r="128" spans="2:14" ht="15.75" customHeight="1">
      <c r="B128" s="229" t="s">
        <v>125</v>
      </c>
      <c r="C128" s="227"/>
      <c r="D128" s="227"/>
      <c r="E128" s="227"/>
      <c r="F128" s="227"/>
      <c r="G128" s="227"/>
      <c r="H128" s="227"/>
      <c r="I128" s="227"/>
      <c r="J128" s="228"/>
      <c r="K128" s="112">
        <f>SUM(K123:K127)</f>
        <v>5111.3499999999995</v>
      </c>
    </row>
    <row r="129" spans="2:11" ht="15.75" customHeight="1">
      <c r="B129" s="5" t="s">
        <v>44</v>
      </c>
      <c r="C129" s="226" t="s">
        <v>109</v>
      </c>
      <c r="D129" s="227"/>
      <c r="E129" s="227"/>
      <c r="F129" s="227"/>
      <c r="G129" s="227"/>
      <c r="H129" s="227"/>
      <c r="I129" s="227"/>
      <c r="J129" s="228"/>
      <c r="K129" s="111">
        <f>K118</f>
        <v>793.87</v>
      </c>
    </row>
    <row r="130" spans="2:11" ht="15.75" customHeight="1">
      <c r="B130" s="229" t="s">
        <v>126</v>
      </c>
      <c r="C130" s="227"/>
      <c r="D130" s="227"/>
      <c r="E130" s="227"/>
      <c r="F130" s="227"/>
      <c r="G130" s="227"/>
      <c r="H130" s="227"/>
      <c r="I130" s="227"/>
      <c r="J130" s="228"/>
      <c r="K130" s="112">
        <f>K128+K129</f>
        <v>5905.2199999999993</v>
      </c>
    </row>
    <row r="131" spans="2:11" s="78" customFormat="1" ht="7.5" customHeight="1">
      <c r="B131" s="76">
        <f>1-SUM(J115:J117)/100%</f>
        <v>0.90270000000000006</v>
      </c>
      <c r="C131" s="77"/>
      <c r="D131" s="77"/>
      <c r="E131" s="77"/>
      <c r="F131" s="77"/>
      <c r="G131" s="77"/>
      <c r="H131" s="77"/>
      <c r="I131" s="77"/>
      <c r="J131" s="77"/>
      <c r="K131" s="79"/>
    </row>
    <row r="132" spans="2:11" ht="7.5" customHeight="1">
      <c r="B132" s="221"/>
      <c r="C132" s="224"/>
      <c r="D132" s="224"/>
      <c r="E132" s="224"/>
      <c r="F132" s="224"/>
      <c r="G132" s="224"/>
      <c r="H132" s="225"/>
      <c r="I132" s="224"/>
      <c r="J132" s="224"/>
      <c r="K132" s="56"/>
    </row>
    <row r="133" spans="2:11" ht="15.75" customHeight="1">
      <c r="B133" s="15"/>
    </row>
    <row r="134" spans="2:11" ht="15.75" customHeight="1">
      <c r="B134" s="223" t="str">
        <f>PROPOSTA!B42</f>
        <v>Fortaleza (CE), 18  de Novembro de 2020.</v>
      </c>
      <c r="C134" s="223"/>
      <c r="D134" s="223"/>
      <c r="E134" s="223"/>
      <c r="F134" s="223"/>
      <c r="G134" s="223"/>
      <c r="H134" s="223"/>
      <c r="I134" s="223"/>
      <c r="J134" s="223"/>
      <c r="K134" s="223"/>
    </row>
    <row r="135" spans="2:11" ht="15.75" customHeight="1">
      <c r="B135" s="4"/>
    </row>
    <row r="136" spans="2:11" ht="15.75" customHeight="1">
      <c r="B136" s="223" t="str">
        <f>PROPOSTA!B44</f>
        <v xml:space="preserve">Paula Juliana Chagas Rocha Fernandes </v>
      </c>
      <c r="C136" s="223"/>
      <c r="D136" s="223"/>
      <c r="E136" s="223"/>
      <c r="F136" s="223"/>
      <c r="G136" s="223"/>
      <c r="H136" s="223"/>
      <c r="I136" s="223"/>
      <c r="J136" s="223"/>
      <c r="K136" s="223"/>
    </row>
    <row r="137" spans="2:11" ht="15.75" customHeight="1">
      <c r="B137" s="223" t="str">
        <f>PROPOSTA!B45</f>
        <v>Representante legal</v>
      </c>
      <c r="C137" s="223"/>
      <c r="D137" s="223"/>
      <c r="E137" s="223"/>
      <c r="F137" s="223"/>
      <c r="G137" s="223"/>
      <c r="H137" s="223"/>
      <c r="I137" s="223"/>
      <c r="J137" s="223"/>
      <c r="K137" s="223"/>
    </row>
    <row r="138" spans="2:11" ht="15.75" customHeight="1">
      <c r="E138" s="236"/>
      <c r="F138" s="237"/>
      <c r="G138" s="237"/>
      <c r="H138" s="237"/>
      <c r="I138" s="237"/>
    </row>
    <row r="139" spans="2:11" ht="5.25" customHeight="1">
      <c r="B139" s="221"/>
      <c r="C139" s="224"/>
      <c r="D139" s="224"/>
      <c r="E139" s="224"/>
      <c r="F139" s="224"/>
      <c r="G139" s="224"/>
      <c r="H139" s="225"/>
      <c r="I139" s="224"/>
      <c r="J139" s="224"/>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2:K2"/>
    <mergeCell ref="B3:K3"/>
    <mergeCell ref="B4:K4"/>
    <mergeCell ref="L4:W4"/>
    <mergeCell ref="B5:K5"/>
    <mergeCell ref="C6:J6"/>
    <mergeCell ref="B12:E12"/>
    <mergeCell ref="F12:J12"/>
    <mergeCell ref="B13:J13"/>
    <mergeCell ref="B14:J14"/>
    <mergeCell ref="C15:J15"/>
    <mergeCell ref="C16:J16"/>
    <mergeCell ref="C7:J7"/>
    <mergeCell ref="C8:J8"/>
    <mergeCell ref="C9:J9"/>
    <mergeCell ref="B10:K10"/>
    <mergeCell ref="B11:E11"/>
    <mergeCell ref="F11:J11"/>
    <mergeCell ref="C23:I23"/>
    <mergeCell ref="C24:I24"/>
    <mergeCell ref="C25:I25"/>
    <mergeCell ref="C26:I26"/>
    <mergeCell ref="C27:I27"/>
    <mergeCell ref="C28:I28"/>
    <mergeCell ref="C17:J17"/>
    <mergeCell ref="C18:J18"/>
    <mergeCell ref="C19:J19"/>
    <mergeCell ref="C20:J20"/>
    <mergeCell ref="B21:J21"/>
    <mergeCell ref="B22:J22"/>
    <mergeCell ref="C36:I36"/>
    <mergeCell ref="B37:I37"/>
    <mergeCell ref="C40:I40"/>
    <mergeCell ref="C41:I41"/>
    <mergeCell ref="C42:I42"/>
    <mergeCell ref="C43:I43"/>
    <mergeCell ref="C29:I29"/>
    <mergeCell ref="B30:J30"/>
    <mergeCell ref="B31:J31"/>
    <mergeCell ref="B32:K32"/>
    <mergeCell ref="C34:I34"/>
    <mergeCell ref="C35:I35"/>
    <mergeCell ref="C52:J52"/>
    <mergeCell ref="C53:G53"/>
    <mergeCell ref="C54:G54"/>
    <mergeCell ref="C55:J55"/>
    <mergeCell ref="C56:J56"/>
    <mergeCell ref="C57:J57"/>
    <mergeCell ref="C44:I44"/>
    <mergeCell ref="C45:I45"/>
    <mergeCell ref="C46:I46"/>
    <mergeCell ref="C47:I47"/>
    <mergeCell ref="C48:I48"/>
    <mergeCell ref="B49:I49"/>
    <mergeCell ref="C64:J64"/>
    <mergeCell ref="C65:J65"/>
    <mergeCell ref="C66:J66"/>
    <mergeCell ref="B67:J67"/>
    <mergeCell ref="B68:J68"/>
    <mergeCell ref="B69:J69"/>
    <mergeCell ref="C58:J58"/>
    <mergeCell ref="C59:J59"/>
    <mergeCell ref="B60:J60"/>
    <mergeCell ref="B61:J61"/>
    <mergeCell ref="B62:J62"/>
    <mergeCell ref="C63:J63"/>
    <mergeCell ref="B81:J81"/>
    <mergeCell ref="C82:I82"/>
    <mergeCell ref="C83:I83"/>
    <mergeCell ref="C84:I84"/>
    <mergeCell ref="C85:I85"/>
    <mergeCell ref="C86:I86"/>
    <mergeCell ref="C70:I70"/>
    <mergeCell ref="C71:I71"/>
    <mergeCell ref="C74:I74"/>
    <mergeCell ref="B78:I78"/>
    <mergeCell ref="B79:J79"/>
    <mergeCell ref="B80:J80"/>
    <mergeCell ref="B95:J95"/>
    <mergeCell ref="B96:J96"/>
    <mergeCell ref="C97:J97"/>
    <mergeCell ref="C98:J98"/>
    <mergeCell ref="C99:J99"/>
    <mergeCell ref="B100:J100"/>
    <mergeCell ref="C87:I87"/>
    <mergeCell ref="C88:I88"/>
    <mergeCell ref="B89:I89"/>
    <mergeCell ref="C92:J92"/>
    <mergeCell ref="C93:G93"/>
    <mergeCell ref="B94:J94"/>
    <mergeCell ref="C107:J107"/>
    <mergeCell ref="B108:J108"/>
    <mergeCell ref="B109:J109"/>
    <mergeCell ref="B110:J110"/>
    <mergeCell ref="C111:I111"/>
    <mergeCell ref="C112:I112"/>
    <mergeCell ref="B101:J101"/>
    <mergeCell ref="B102:J102"/>
    <mergeCell ref="C103:J103"/>
    <mergeCell ref="C104:J104"/>
    <mergeCell ref="C105:J105"/>
    <mergeCell ref="C106:J106"/>
    <mergeCell ref="B119:J119"/>
    <mergeCell ref="B121:J121"/>
    <mergeCell ref="B122:J122"/>
    <mergeCell ref="C123:J123"/>
    <mergeCell ref="C124:J124"/>
    <mergeCell ref="C125:J125"/>
    <mergeCell ref="C113:I113"/>
    <mergeCell ref="C114:J114"/>
    <mergeCell ref="C115:I115"/>
    <mergeCell ref="C116:I116"/>
    <mergeCell ref="C117:I117"/>
    <mergeCell ref="B118:I118"/>
    <mergeCell ref="B134:K134"/>
    <mergeCell ref="B136:K136"/>
    <mergeCell ref="B137:K137"/>
    <mergeCell ref="E138:I138"/>
    <mergeCell ref="B139:J139"/>
    <mergeCell ref="C126:J126"/>
    <mergeCell ref="C127:J127"/>
    <mergeCell ref="B128:J128"/>
    <mergeCell ref="C129:J129"/>
    <mergeCell ref="B130:J130"/>
    <mergeCell ref="B132:J132"/>
  </mergeCells>
  <pageMargins left="0.511811024" right="0.511811024" top="1" bottom="1.3854166666666667" header="0" footer="0"/>
  <pageSetup paperSize="9" scale="87"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842DC-83A0-4E67-AE55-3D33CC3584F3}">
  <sheetPr>
    <pageSetUpPr fitToPage="1"/>
  </sheetPr>
  <dimension ref="B1:W1003"/>
  <sheetViews>
    <sheetView view="pageBreakPreview" topLeftCell="A106" zoomScale="85" zoomScaleNormal="100" zoomScaleSheetLayoutView="85" workbookViewId="0">
      <selection activeCell="N120" sqref="N120"/>
    </sheetView>
  </sheetViews>
  <sheetFormatPr defaultColWidth="12.625" defaultRowHeight="15" customHeight="1"/>
  <cols>
    <col min="1" max="1" width="3.5" style="174" customWidth="1"/>
    <col min="2" max="2" width="3.75" style="174" customWidth="1"/>
    <col min="3" max="3" width="7.625" style="174" customWidth="1"/>
    <col min="4" max="5" width="9.625" style="174" customWidth="1"/>
    <col min="6" max="6" width="3.625" style="174" bestFit="1" customWidth="1"/>
    <col min="7" max="7" width="8.875" style="174" bestFit="1" customWidth="1"/>
    <col min="8" max="8" width="9.625" style="174" customWidth="1"/>
    <col min="9" max="9" width="8.5" style="174" bestFit="1" customWidth="1"/>
    <col min="10" max="10" width="11.5" style="174" customWidth="1"/>
    <col min="11" max="11" width="24.875" style="174" customWidth="1"/>
    <col min="12" max="12" width="11.75" style="174" customWidth="1"/>
    <col min="13" max="13" width="13.5" style="174" customWidth="1"/>
    <col min="14" max="20" width="7.625" style="174" customWidth="1"/>
    <col min="21" max="16384" width="12.625" style="174"/>
  </cols>
  <sheetData>
    <row r="1" spans="2:23" ht="7.5" customHeight="1">
      <c r="B1" s="81"/>
      <c r="C1" s="81"/>
      <c r="D1" s="81"/>
      <c r="E1" s="81"/>
      <c r="F1" s="81"/>
      <c r="G1" s="81"/>
      <c r="H1" s="94"/>
      <c r="I1" s="81"/>
      <c r="J1" s="81"/>
      <c r="K1" s="81"/>
    </row>
    <row r="2" spans="2:23">
      <c r="B2" s="232" t="s">
        <v>15</v>
      </c>
      <c r="C2" s="232"/>
      <c r="D2" s="232"/>
      <c r="E2" s="232"/>
      <c r="F2" s="232"/>
      <c r="G2" s="232"/>
      <c r="H2" s="232"/>
      <c r="I2" s="232"/>
      <c r="J2" s="232"/>
      <c r="K2" s="232"/>
    </row>
    <row r="3" spans="2:23">
      <c r="B3" s="252" t="s">
        <v>16</v>
      </c>
      <c r="C3" s="252"/>
      <c r="D3" s="252"/>
      <c r="E3" s="252"/>
      <c r="F3" s="252"/>
      <c r="G3" s="252"/>
      <c r="H3" s="252"/>
      <c r="I3" s="252"/>
      <c r="J3" s="252"/>
      <c r="K3" s="252"/>
    </row>
    <row r="4" spans="2:23" ht="7.5" customHeight="1">
      <c r="B4" s="221"/>
      <c r="C4" s="221"/>
      <c r="D4" s="221"/>
      <c r="E4" s="221"/>
      <c r="F4" s="221"/>
      <c r="G4" s="221"/>
      <c r="H4" s="222"/>
      <c r="I4" s="221"/>
      <c r="J4" s="221"/>
      <c r="K4" s="221"/>
      <c r="L4" s="221"/>
      <c r="M4" s="221"/>
      <c r="N4" s="221"/>
      <c r="O4" s="221"/>
      <c r="P4" s="221"/>
      <c r="Q4" s="222"/>
      <c r="R4" s="221"/>
      <c r="S4" s="221"/>
      <c r="T4" s="221"/>
      <c r="U4" s="221"/>
      <c r="V4" s="221"/>
      <c r="W4" s="221"/>
    </row>
    <row r="5" spans="2:23">
      <c r="B5" s="253" t="s">
        <v>17</v>
      </c>
      <c r="C5" s="253"/>
      <c r="D5" s="253"/>
      <c r="E5" s="253"/>
      <c r="F5" s="253"/>
      <c r="G5" s="253"/>
      <c r="H5" s="253"/>
      <c r="I5" s="253"/>
      <c r="J5" s="253"/>
      <c r="K5" s="253"/>
    </row>
    <row r="6" spans="2:23">
      <c r="B6" s="177" t="s">
        <v>0</v>
      </c>
      <c r="C6" s="247" t="s">
        <v>18</v>
      </c>
      <c r="D6" s="247"/>
      <c r="E6" s="247"/>
      <c r="F6" s="247"/>
      <c r="G6" s="247"/>
      <c r="H6" s="247"/>
      <c r="I6" s="247"/>
      <c r="J6" s="247"/>
      <c r="K6" s="129">
        <f>'1'!K6</f>
        <v>44127</v>
      </c>
    </row>
    <row r="7" spans="2:23">
      <c r="B7" s="177" t="s">
        <v>19</v>
      </c>
      <c r="C7" s="247" t="s">
        <v>20</v>
      </c>
      <c r="D7" s="247"/>
      <c r="E7" s="247"/>
      <c r="F7" s="247"/>
      <c r="G7" s="247"/>
      <c r="H7" s="247"/>
      <c r="I7" s="247"/>
      <c r="J7" s="247"/>
      <c r="K7" s="129" t="str">
        <f>'1'!K7</f>
        <v>Brasília DF</v>
      </c>
    </row>
    <row r="8" spans="2:23">
      <c r="B8" s="177" t="s">
        <v>21</v>
      </c>
      <c r="C8" s="248" t="s">
        <v>22</v>
      </c>
      <c r="D8" s="247"/>
      <c r="E8" s="247"/>
      <c r="F8" s="247"/>
      <c r="G8" s="247"/>
      <c r="H8" s="247"/>
      <c r="I8" s="247"/>
      <c r="J8" s="247"/>
      <c r="K8" s="129" t="str">
        <f>'1'!K8</f>
        <v>DF000001/2020</v>
      </c>
    </row>
    <row r="9" spans="2:23">
      <c r="B9" s="177" t="s">
        <v>23</v>
      </c>
      <c r="C9" s="247" t="s">
        <v>24</v>
      </c>
      <c r="D9" s="247"/>
      <c r="E9" s="247"/>
      <c r="F9" s="247"/>
      <c r="G9" s="247"/>
      <c r="H9" s="247"/>
      <c r="I9" s="247"/>
      <c r="J9" s="247"/>
      <c r="K9" s="114">
        <f>'2'!K9</f>
        <v>12</v>
      </c>
    </row>
    <row r="10" spans="2:23">
      <c r="B10" s="261" t="s">
        <v>25</v>
      </c>
      <c r="C10" s="253"/>
      <c r="D10" s="253"/>
      <c r="E10" s="253"/>
      <c r="F10" s="253"/>
      <c r="G10" s="253"/>
      <c r="H10" s="253"/>
      <c r="I10" s="253"/>
      <c r="J10" s="253"/>
      <c r="K10" s="261"/>
    </row>
    <row r="11" spans="2:23" ht="44.25" customHeight="1">
      <c r="B11" s="254" t="s">
        <v>26</v>
      </c>
      <c r="C11" s="227"/>
      <c r="D11" s="227"/>
      <c r="E11" s="227"/>
      <c r="F11" s="259" t="s">
        <v>27</v>
      </c>
      <c r="G11" s="259"/>
      <c r="H11" s="259"/>
      <c r="I11" s="259"/>
      <c r="J11" s="259"/>
      <c r="K11" s="66" t="s">
        <v>28</v>
      </c>
    </row>
    <row r="12" spans="2:23">
      <c r="B12" s="254" t="s">
        <v>226</v>
      </c>
      <c r="C12" s="227"/>
      <c r="D12" s="227"/>
      <c r="E12" s="227"/>
      <c r="F12" s="259" t="s">
        <v>222</v>
      </c>
      <c r="G12" s="259"/>
      <c r="H12" s="259"/>
      <c r="I12" s="259"/>
      <c r="J12" s="259"/>
      <c r="K12" s="96">
        <v>2</v>
      </c>
    </row>
    <row r="13" spans="2:23" ht="7.5" customHeight="1">
      <c r="B13" s="221"/>
      <c r="C13" s="224"/>
      <c r="D13" s="224"/>
      <c r="E13" s="224"/>
      <c r="F13" s="224"/>
      <c r="G13" s="224"/>
      <c r="H13" s="225"/>
      <c r="I13" s="224"/>
      <c r="J13" s="224"/>
      <c r="K13" s="56"/>
    </row>
    <row r="14" spans="2:23">
      <c r="B14" s="232" t="s">
        <v>29</v>
      </c>
      <c r="C14" s="233"/>
      <c r="D14" s="233"/>
      <c r="E14" s="233"/>
      <c r="F14" s="233"/>
      <c r="G14" s="233"/>
      <c r="H14" s="233"/>
      <c r="I14" s="233"/>
      <c r="J14" s="233"/>
    </row>
    <row r="15" spans="2:23">
      <c r="B15" s="80">
        <v>1</v>
      </c>
      <c r="C15" s="255" t="s">
        <v>30</v>
      </c>
      <c r="D15" s="255"/>
      <c r="E15" s="255"/>
      <c r="F15" s="255"/>
      <c r="G15" s="255"/>
      <c r="H15" s="255"/>
      <c r="I15" s="255"/>
      <c r="J15" s="255"/>
      <c r="K15" s="91" t="str">
        <f>B12</f>
        <v>PISCINEIRO</v>
      </c>
    </row>
    <row r="16" spans="2:23">
      <c r="B16" s="177">
        <v>2</v>
      </c>
      <c r="C16" s="247" t="s">
        <v>31</v>
      </c>
      <c r="D16" s="247"/>
      <c r="E16" s="247"/>
      <c r="F16" s="247"/>
      <c r="G16" s="247"/>
      <c r="H16" s="247"/>
      <c r="I16" s="247"/>
      <c r="J16" s="247"/>
      <c r="K16" s="177" t="s">
        <v>227</v>
      </c>
    </row>
    <row r="17" spans="2:11">
      <c r="B17" s="177">
        <v>3</v>
      </c>
      <c r="C17" s="247" t="s">
        <v>32</v>
      </c>
      <c r="D17" s="247"/>
      <c r="E17" s="247"/>
      <c r="F17" s="247"/>
      <c r="G17" s="247"/>
      <c r="H17" s="247"/>
      <c r="I17" s="247"/>
      <c r="J17" s="247"/>
      <c r="K17" s="68">
        <v>1237.23</v>
      </c>
    </row>
    <row r="18" spans="2:11" s="67" customFormat="1">
      <c r="B18" s="66">
        <v>4</v>
      </c>
      <c r="C18" s="256" t="s">
        <v>33</v>
      </c>
      <c r="D18" s="256"/>
      <c r="E18" s="256"/>
      <c r="F18" s="256"/>
      <c r="G18" s="256"/>
      <c r="H18" s="256"/>
      <c r="I18" s="256"/>
      <c r="J18" s="256"/>
      <c r="K18" s="93" t="str">
        <f>K15</f>
        <v>PISCINEIRO</v>
      </c>
    </row>
    <row r="19" spans="2:11">
      <c r="B19" s="177">
        <v>5</v>
      </c>
      <c r="C19" s="247" t="s">
        <v>34</v>
      </c>
      <c r="D19" s="247"/>
      <c r="E19" s="247"/>
      <c r="F19" s="247"/>
      <c r="G19" s="247"/>
      <c r="H19" s="247"/>
      <c r="I19" s="247"/>
      <c r="J19" s="247"/>
      <c r="K19" s="170" t="str">
        <f>'1'!K19</f>
        <v>1º de janeiro</v>
      </c>
    </row>
    <row r="20" spans="2:11">
      <c r="B20" s="177">
        <v>6</v>
      </c>
      <c r="C20" s="248" t="s">
        <v>22</v>
      </c>
      <c r="D20" s="247"/>
      <c r="E20" s="247"/>
      <c r="F20" s="247"/>
      <c r="G20" s="247"/>
      <c r="H20" s="247"/>
      <c r="I20" s="247"/>
      <c r="J20" s="247"/>
      <c r="K20" s="92" t="str">
        <f>K8</f>
        <v>DF000001/2020</v>
      </c>
    </row>
    <row r="21" spans="2:11" ht="7.5" customHeight="1">
      <c r="B21" s="221"/>
      <c r="C21" s="224"/>
      <c r="D21" s="224"/>
      <c r="E21" s="224"/>
      <c r="F21" s="224"/>
      <c r="G21" s="224"/>
      <c r="H21" s="225"/>
      <c r="I21" s="224"/>
      <c r="J21" s="224"/>
      <c r="K21" s="56"/>
    </row>
    <row r="22" spans="2:11" ht="15.75" customHeight="1">
      <c r="B22" s="239" t="s">
        <v>35</v>
      </c>
      <c r="C22" s="233"/>
      <c r="D22" s="233"/>
      <c r="E22" s="233"/>
      <c r="F22" s="233"/>
      <c r="G22" s="233"/>
      <c r="H22" s="233"/>
      <c r="I22" s="233"/>
      <c r="J22" s="233"/>
    </row>
    <row r="23" spans="2:11" ht="15.75" customHeight="1">
      <c r="B23" s="6">
        <v>1</v>
      </c>
      <c r="C23" s="234" t="s">
        <v>36</v>
      </c>
      <c r="D23" s="227"/>
      <c r="E23" s="227"/>
      <c r="F23" s="227"/>
      <c r="G23" s="227"/>
      <c r="H23" s="227"/>
      <c r="I23" s="228"/>
      <c r="J23" s="6" t="s">
        <v>51</v>
      </c>
      <c r="K23" s="175" t="s">
        <v>37</v>
      </c>
    </row>
    <row r="24" spans="2:11" ht="15.75" customHeight="1">
      <c r="B24" s="5" t="s">
        <v>0</v>
      </c>
      <c r="C24" s="226" t="s">
        <v>38</v>
      </c>
      <c r="D24" s="227"/>
      <c r="E24" s="227"/>
      <c r="F24" s="227"/>
      <c r="G24" s="227"/>
      <c r="H24" s="227"/>
      <c r="I24" s="228"/>
      <c r="J24" s="7"/>
      <c r="K24" s="111">
        <f>K17</f>
        <v>1237.23</v>
      </c>
    </row>
    <row r="25" spans="2:11" ht="15.75" customHeight="1">
      <c r="B25" s="5" t="s">
        <v>19</v>
      </c>
      <c r="C25" s="226" t="s">
        <v>39</v>
      </c>
      <c r="D25" s="227"/>
      <c r="E25" s="227"/>
      <c r="F25" s="227"/>
      <c r="G25" s="227"/>
      <c r="H25" s="227"/>
      <c r="I25" s="228"/>
      <c r="J25" s="8">
        <v>0</v>
      </c>
      <c r="K25" s="111">
        <f>K24*J25</f>
        <v>0</v>
      </c>
    </row>
    <row r="26" spans="2:11" ht="15.75" customHeight="1">
      <c r="B26" s="5" t="s">
        <v>21</v>
      </c>
      <c r="C26" s="226" t="s">
        <v>40</v>
      </c>
      <c r="D26" s="227"/>
      <c r="E26" s="227"/>
      <c r="F26" s="227"/>
      <c r="G26" s="227"/>
      <c r="H26" s="227"/>
      <c r="I26" s="228"/>
      <c r="J26" s="8">
        <v>0</v>
      </c>
      <c r="K26" s="111">
        <f>1239*J26</f>
        <v>0</v>
      </c>
    </row>
    <row r="27" spans="2:11" ht="15.75" customHeight="1">
      <c r="B27" s="5" t="s">
        <v>23</v>
      </c>
      <c r="C27" s="226" t="s">
        <v>41</v>
      </c>
      <c r="D27" s="227"/>
      <c r="E27" s="227"/>
      <c r="F27" s="227"/>
      <c r="G27" s="227"/>
      <c r="H27" s="227"/>
      <c r="I27" s="228"/>
      <c r="J27" s="8">
        <v>0</v>
      </c>
      <c r="K27" s="111">
        <v>0</v>
      </c>
    </row>
    <row r="28" spans="2:11" ht="15.75" customHeight="1">
      <c r="B28" s="5" t="s">
        <v>42</v>
      </c>
      <c r="C28" s="226" t="s">
        <v>43</v>
      </c>
      <c r="D28" s="227"/>
      <c r="E28" s="227"/>
      <c r="F28" s="227"/>
      <c r="G28" s="227"/>
      <c r="H28" s="227"/>
      <c r="I28" s="228"/>
      <c r="J28" s="8">
        <v>0</v>
      </c>
      <c r="K28" s="111">
        <v>0</v>
      </c>
    </row>
    <row r="29" spans="2:11" ht="15.75" customHeight="1">
      <c r="B29" s="5" t="s">
        <v>44</v>
      </c>
      <c r="C29" s="235" t="s">
        <v>45</v>
      </c>
      <c r="D29" s="227"/>
      <c r="E29" s="227"/>
      <c r="F29" s="227"/>
      <c r="G29" s="227"/>
      <c r="H29" s="227"/>
      <c r="I29" s="228"/>
      <c r="J29" s="8">
        <v>0</v>
      </c>
      <c r="K29" s="111">
        <f>K24*J29</f>
        <v>0</v>
      </c>
    </row>
    <row r="30" spans="2:11" ht="15.75" customHeight="1">
      <c r="B30" s="229" t="s">
        <v>46</v>
      </c>
      <c r="C30" s="227"/>
      <c r="D30" s="227"/>
      <c r="E30" s="227"/>
      <c r="F30" s="227"/>
      <c r="G30" s="227"/>
      <c r="H30" s="227"/>
      <c r="I30" s="227"/>
      <c r="J30" s="228"/>
      <c r="K30" s="112">
        <f>SUM(K24:K29)</f>
        <v>1237.23</v>
      </c>
    </row>
    <row r="31" spans="2:11" ht="7.5" customHeight="1">
      <c r="B31" s="221"/>
      <c r="C31" s="224"/>
      <c r="D31" s="224"/>
      <c r="E31" s="224"/>
      <c r="F31" s="224"/>
      <c r="G31" s="224"/>
      <c r="H31" s="225"/>
      <c r="I31" s="224"/>
      <c r="J31" s="224"/>
      <c r="K31" s="56"/>
    </row>
    <row r="32" spans="2:11">
      <c r="B32" s="239" t="s">
        <v>47</v>
      </c>
      <c r="C32" s="239"/>
      <c r="D32" s="239"/>
      <c r="E32" s="239"/>
      <c r="F32" s="239"/>
      <c r="G32" s="239"/>
      <c r="H32" s="239"/>
      <c r="I32" s="239"/>
      <c r="J32" s="239"/>
      <c r="K32" s="239"/>
    </row>
    <row r="33" spans="2:11">
      <c r="B33" s="95" t="s">
        <v>48</v>
      </c>
      <c r="C33" s="95"/>
      <c r="D33" s="95"/>
      <c r="E33" s="95"/>
      <c r="F33" s="95"/>
      <c r="G33" s="95"/>
      <c r="H33" s="95"/>
      <c r="I33" s="95"/>
      <c r="J33" s="95"/>
      <c r="K33" s="95"/>
    </row>
    <row r="34" spans="2:11" ht="15.75" customHeight="1">
      <c r="B34" s="6" t="s">
        <v>49</v>
      </c>
      <c r="C34" s="234" t="s">
        <v>50</v>
      </c>
      <c r="D34" s="227"/>
      <c r="E34" s="227"/>
      <c r="F34" s="227"/>
      <c r="G34" s="227"/>
      <c r="H34" s="227"/>
      <c r="I34" s="228"/>
      <c r="J34" s="6" t="s">
        <v>51</v>
      </c>
      <c r="K34" s="175" t="s">
        <v>37</v>
      </c>
    </row>
    <row r="35" spans="2:11" ht="15.75" customHeight="1">
      <c r="B35" s="5" t="s">
        <v>0</v>
      </c>
      <c r="C35" s="226" t="s">
        <v>52</v>
      </c>
      <c r="D35" s="227"/>
      <c r="E35" s="227"/>
      <c r="F35" s="227"/>
      <c r="G35" s="227"/>
      <c r="H35" s="227"/>
      <c r="I35" s="228"/>
      <c r="J35" s="9">
        <f>'1'!J35</f>
        <v>8.3299999999999999E-2</v>
      </c>
      <c r="K35" s="111">
        <f>ROUND($K$30*J35,2)</f>
        <v>103.06</v>
      </c>
    </row>
    <row r="36" spans="2:11" ht="15.75" customHeight="1">
      <c r="B36" s="5" t="s">
        <v>19</v>
      </c>
      <c r="C36" s="226" t="s">
        <v>53</v>
      </c>
      <c r="D36" s="227"/>
      <c r="E36" s="227"/>
      <c r="F36" s="227"/>
      <c r="G36" s="227"/>
      <c r="H36" s="227"/>
      <c r="I36" s="228"/>
      <c r="J36" s="9">
        <f>'1'!J36</f>
        <v>0.121</v>
      </c>
      <c r="K36" s="111">
        <f>ROUND($K$30*J36,2)</f>
        <v>149.69999999999999</v>
      </c>
    </row>
    <row r="37" spans="2:11" ht="15.75" customHeight="1">
      <c r="B37" s="229" t="s">
        <v>54</v>
      </c>
      <c r="C37" s="227"/>
      <c r="D37" s="227"/>
      <c r="E37" s="227"/>
      <c r="F37" s="227"/>
      <c r="G37" s="227"/>
      <c r="H37" s="227"/>
      <c r="I37" s="228"/>
      <c r="J37" s="10">
        <f>SUM(J35:J36)</f>
        <v>0.20429999999999998</v>
      </c>
      <c r="K37" s="112">
        <f>K35+K36</f>
        <v>252.76</v>
      </c>
    </row>
    <row r="38" spans="2:11" ht="6" customHeight="1"/>
    <row r="39" spans="2:11">
      <c r="B39" s="95" t="s">
        <v>55</v>
      </c>
      <c r="C39" s="95"/>
      <c r="D39" s="95"/>
      <c r="E39" s="95"/>
      <c r="F39" s="95"/>
      <c r="G39" s="95"/>
      <c r="H39" s="95"/>
      <c r="I39" s="95"/>
      <c r="J39" s="95"/>
      <c r="K39" s="95"/>
    </row>
    <row r="40" spans="2:11" ht="15.75" customHeight="1">
      <c r="B40" s="6" t="s">
        <v>56</v>
      </c>
      <c r="C40" s="234" t="s">
        <v>57</v>
      </c>
      <c r="D40" s="227"/>
      <c r="E40" s="227"/>
      <c r="F40" s="227"/>
      <c r="G40" s="227"/>
      <c r="H40" s="227"/>
      <c r="I40" s="228"/>
      <c r="J40" s="6" t="s">
        <v>51</v>
      </c>
      <c r="K40" s="175" t="s">
        <v>37</v>
      </c>
    </row>
    <row r="41" spans="2:11" ht="15.75" customHeight="1">
      <c r="B41" s="5" t="s">
        <v>0</v>
      </c>
      <c r="C41" s="226" t="s">
        <v>58</v>
      </c>
      <c r="D41" s="227"/>
      <c r="E41" s="227"/>
      <c r="F41" s="227"/>
      <c r="G41" s="227"/>
      <c r="H41" s="227"/>
      <c r="I41" s="228"/>
      <c r="J41" s="9">
        <f>'1'!J41</f>
        <v>0.2</v>
      </c>
      <c r="K41" s="111">
        <f t="shared" ref="K41:K48" si="0">ROUND(J41*($K$30+$K$37),2)</f>
        <v>298</v>
      </c>
    </row>
    <row r="42" spans="2:11" ht="15.75" customHeight="1">
      <c r="B42" s="5" t="s">
        <v>19</v>
      </c>
      <c r="C42" s="226" t="s">
        <v>59</v>
      </c>
      <c r="D42" s="227"/>
      <c r="E42" s="227"/>
      <c r="F42" s="227"/>
      <c r="G42" s="227"/>
      <c r="H42" s="227"/>
      <c r="I42" s="228"/>
      <c r="J42" s="9">
        <f>'1'!J42</f>
        <v>2.5000000000000001E-2</v>
      </c>
      <c r="K42" s="111">
        <f t="shared" si="0"/>
        <v>37.25</v>
      </c>
    </row>
    <row r="43" spans="2:11" ht="15.75" customHeight="1">
      <c r="B43" s="5" t="s">
        <v>21</v>
      </c>
      <c r="C43" s="226" t="s">
        <v>60</v>
      </c>
      <c r="D43" s="227"/>
      <c r="E43" s="227"/>
      <c r="F43" s="227"/>
      <c r="G43" s="227"/>
      <c r="H43" s="227"/>
      <c r="I43" s="228"/>
      <c r="J43" s="9">
        <f>'1'!J43</f>
        <v>0.01</v>
      </c>
      <c r="K43" s="111">
        <f t="shared" si="0"/>
        <v>14.9</v>
      </c>
    </row>
    <row r="44" spans="2:11" ht="15.75" customHeight="1">
      <c r="B44" s="5" t="s">
        <v>23</v>
      </c>
      <c r="C44" s="226" t="s">
        <v>61</v>
      </c>
      <c r="D44" s="227"/>
      <c r="E44" s="227"/>
      <c r="F44" s="227"/>
      <c r="G44" s="227"/>
      <c r="H44" s="227"/>
      <c r="I44" s="228"/>
      <c r="J44" s="9">
        <f>'1'!J44</f>
        <v>1.4999999999999999E-2</v>
      </c>
      <c r="K44" s="111">
        <f t="shared" si="0"/>
        <v>22.35</v>
      </c>
    </row>
    <row r="45" spans="2:11" ht="15.75" customHeight="1">
      <c r="B45" s="5" t="s">
        <v>42</v>
      </c>
      <c r="C45" s="226" t="s">
        <v>62</v>
      </c>
      <c r="D45" s="227"/>
      <c r="E45" s="227"/>
      <c r="F45" s="227"/>
      <c r="G45" s="227"/>
      <c r="H45" s="227"/>
      <c r="I45" s="228"/>
      <c r="J45" s="9">
        <f>'1'!J45</f>
        <v>0.01</v>
      </c>
      <c r="K45" s="111">
        <f t="shared" si="0"/>
        <v>14.9</v>
      </c>
    </row>
    <row r="46" spans="2:11" ht="15.75" customHeight="1">
      <c r="B46" s="5" t="s">
        <v>44</v>
      </c>
      <c r="C46" s="226" t="s">
        <v>63</v>
      </c>
      <c r="D46" s="227"/>
      <c r="E46" s="227"/>
      <c r="F46" s="227"/>
      <c r="G46" s="227"/>
      <c r="H46" s="227"/>
      <c r="I46" s="228"/>
      <c r="J46" s="9">
        <f>'1'!J46</f>
        <v>6.0000000000000001E-3</v>
      </c>
      <c r="K46" s="111">
        <f t="shared" si="0"/>
        <v>8.94</v>
      </c>
    </row>
    <row r="47" spans="2:11" ht="15.75" customHeight="1">
      <c r="B47" s="5" t="s">
        <v>64</v>
      </c>
      <c r="C47" s="226" t="s">
        <v>65</v>
      </c>
      <c r="D47" s="227"/>
      <c r="E47" s="227"/>
      <c r="F47" s="227"/>
      <c r="G47" s="227"/>
      <c r="H47" s="227"/>
      <c r="I47" s="228"/>
      <c r="J47" s="9">
        <f>'1'!J47</f>
        <v>2E-3</v>
      </c>
      <c r="K47" s="111">
        <f t="shared" si="0"/>
        <v>2.98</v>
      </c>
    </row>
    <row r="48" spans="2:11" ht="15.75" customHeight="1">
      <c r="B48" s="5" t="s">
        <v>66</v>
      </c>
      <c r="C48" s="226" t="s">
        <v>67</v>
      </c>
      <c r="D48" s="227"/>
      <c r="E48" s="227"/>
      <c r="F48" s="227"/>
      <c r="G48" s="227"/>
      <c r="H48" s="227"/>
      <c r="I48" s="228"/>
      <c r="J48" s="9">
        <f>'1'!J48</f>
        <v>0.08</v>
      </c>
      <c r="K48" s="111">
        <f t="shared" si="0"/>
        <v>119.2</v>
      </c>
    </row>
    <row r="49" spans="2:12" ht="15.75" customHeight="1">
      <c r="B49" s="229" t="s">
        <v>68</v>
      </c>
      <c r="C49" s="227"/>
      <c r="D49" s="227"/>
      <c r="E49" s="227"/>
      <c r="F49" s="227"/>
      <c r="G49" s="227"/>
      <c r="H49" s="227"/>
      <c r="I49" s="228"/>
      <c r="J49" s="10">
        <f t="shared" ref="J49" si="1">SUM(J41:J48)</f>
        <v>0.34800000000000003</v>
      </c>
      <c r="K49" s="112">
        <f>SUM(K41:K48)</f>
        <v>518.52</v>
      </c>
    </row>
    <row r="50" spans="2:12" ht="15.75" customHeight="1"/>
    <row r="51" spans="2:12" ht="15.75" customHeight="1">
      <c r="B51" s="11" t="s">
        <v>69</v>
      </c>
    </row>
    <row r="52" spans="2:12" ht="15.75" customHeight="1">
      <c r="B52" s="6" t="s">
        <v>70</v>
      </c>
      <c r="C52" s="234" t="s">
        <v>71</v>
      </c>
      <c r="D52" s="227"/>
      <c r="E52" s="227"/>
      <c r="F52" s="227"/>
      <c r="G52" s="227"/>
      <c r="H52" s="227"/>
      <c r="I52" s="227"/>
      <c r="J52" s="228"/>
      <c r="K52" s="175" t="s">
        <v>37</v>
      </c>
    </row>
    <row r="53" spans="2:12" ht="15.75" customHeight="1">
      <c r="B53" s="5" t="s">
        <v>0</v>
      </c>
      <c r="C53" s="248" t="s">
        <v>157</v>
      </c>
      <c r="D53" s="248"/>
      <c r="E53" s="248"/>
      <c r="F53" s="248"/>
      <c r="G53" s="248"/>
      <c r="H53" s="116">
        <f>'1'!H53</f>
        <v>11</v>
      </c>
      <c r="I53" s="178" t="s">
        <v>72</v>
      </c>
      <c r="J53" s="115">
        <f>'1'!J53</f>
        <v>21</v>
      </c>
      <c r="K53" s="111">
        <f>ROUND(IF(H53,(H53*J53)-((K24)*6%),0),2)</f>
        <v>156.77000000000001</v>
      </c>
    </row>
    <row r="54" spans="2:12" ht="15.75" customHeight="1">
      <c r="B54" s="5" t="s">
        <v>19</v>
      </c>
      <c r="C54" s="248" t="s">
        <v>73</v>
      </c>
      <c r="D54" s="248"/>
      <c r="E54" s="248"/>
      <c r="F54" s="248"/>
      <c r="G54" s="248"/>
      <c r="H54" s="116">
        <f>'1'!H54</f>
        <v>33.619999999999997</v>
      </c>
      <c r="I54" s="118" t="s">
        <v>72</v>
      </c>
      <c r="J54" s="115">
        <f>'1'!J54</f>
        <v>21</v>
      </c>
      <c r="K54" s="111">
        <f>ROUND(IF(H54,(H54*J54),0),2)</f>
        <v>706.02</v>
      </c>
      <c r="L54" s="171"/>
    </row>
    <row r="55" spans="2:12" ht="15.75" customHeight="1">
      <c r="B55" s="5" t="s">
        <v>21</v>
      </c>
      <c r="C55" s="247" t="s">
        <v>295</v>
      </c>
      <c r="D55" s="248"/>
      <c r="E55" s="248"/>
      <c r="F55" s="248"/>
      <c r="G55" s="248"/>
      <c r="H55" s="248"/>
      <c r="I55" s="248"/>
      <c r="J55" s="248"/>
      <c r="K55" s="111">
        <f>'1'!K55</f>
        <v>0</v>
      </c>
    </row>
    <row r="56" spans="2:12" ht="15.75" customHeight="1">
      <c r="B56" s="5" t="s">
        <v>23</v>
      </c>
      <c r="C56" s="247" t="s">
        <v>297</v>
      </c>
      <c r="D56" s="248"/>
      <c r="E56" s="248"/>
      <c r="F56" s="248"/>
      <c r="G56" s="248"/>
      <c r="H56" s="248"/>
      <c r="I56" s="248"/>
      <c r="J56" s="248"/>
      <c r="K56" s="111">
        <f>'1'!K56</f>
        <v>0</v>
      </c>
    </row>
    <row r="57" spans="2:12" ht="15.75" customHeight="1">
      <c r="B57" s="5" t="s">
        <v>42</v>
      </c>
      <c r="C57" s="247" t="s">
        <v>296</v>
      </c>
      <c r="D57" s="248"/>
      <c r="E57" s="248"/>
      <c r="F57" s="248"/>
      <c r="G57" s="248"/>
      <c r="H57" s="248"/>
      <c r="I57" s="248"/>
      <c r="J57" s="248"/>
      <c r="K57" s="111">
        <f>'1'!K57</f>
        <v>0</v>
      </c>
    </row>
    <row r="58" spans="2:12" ht="15.75" customHeight="1">
      <c r="B58" s="5" t="s">
        <v>44</v>
      </c>
      <c r="C58" s="247" t="s">
        <v>220</v>
      </c>
      <c r="D58" s="248"/>
      <c r="E58" s="248"/>
      <c r="F58" s="248"/>
      <c r="G58" s="248"/>
      <c r="H58" s="248"/>
      <c r="I58" s="248"/>
      <c r="J58" s="248"/>
      <c r="K58" s="111">
        <f>'1'!K58</f>
        <v>0</v>
      </c>
    </row>
    <row r="59" spans="2:12" ht="15.75" customHeight="1">
      <c r="B59" s="5" t="s">
        <v>64</v>
      </c>
      <c r="C59" s="244" t="s">
        <v>143</v>
      </c>
      <c r="D59" s="245"/>
      <c r="E59" s="245"/>
      <c r="F59" s="245"/>
      <c r="G59" s="245"/>
      <c r="H59" s="245"/>
      <c r="I59" s="245"/>
      <c r="J59" s="246"/>
      <c r="K59" s="111">
        <f>'1'!K59</f>
        <v>0</v>
      </c>
    </row>
    <row r="60" spans="2:12" ht="15.75" customHeight="1">
      <c r="B60" s="274" t="s">
        <v>54</v>
      </c>
      <c r="C60" s="267"/>
      <c r="D60" s="267"/>
      <c r="E60" s="267"/>
      <c r="F60" s="267"/>
      <c r="G60" s="267"/>
      <c r="H60" s="267"/>
      <c r="I60" s="267"/>
      <c r="J60" s="275"/>
      <c r="K60" s="112">
        <f>SUM(K53:K59)</f>
        <v>862.79</v>
      </c>
    </row>
    <row r="61" spans="2:12" ht="7.5" customHeight="1">
      <c r="B61" s="266"/>
      <c r="C61" s="266"/>
      <c r="D61" s="266"/>
      <c r="E61" s="266"/>
      <c r="F61" s="266"/>
      <c r="G61" s="266"/>
      <c r="H61" s="266"/>
      <c r="I61" s="266"/>
      <c r="J61" s="266"/>
      <c r="K61" s="56"/>
    </row>
    <row r="62" spans="2:12" ht="15.75" customHeight="1">
      <c r="B62" s="272" t="s">
        <v>74</v>
      </c>
      <c r="C62" s="272"/>
      <c r="D62" s="272"/>
      <c r="E62" s="272"/>
      <c r="F62" s="272"/>
      <c r="G62" s="272"/>
      <c r="H62" s="272"/>
      <c r="I62" s="272"/>
      <c r="J62" s="272"/>
    </row>
    <row r="63" spans="2:12" ht="15.75" customHeight="1">
      <c r="B63" s="6">
        <v>2</v>
      </c>
      <c r="C63" s="234" t="s">
        <v>75</v>
      </c>
      <c r="D63" s="227"/>
      <c r="E63" s="227"/>
      <c r="F63" s="227"/>
      <c r="G63" s="227"/>
      <c r="H63" s="227"/>
      <c r="I63" s="227"/>
      <c r="J63" s="228"/>
      <c r="K63" s="175" t="s">
        <v>37</v>
      </c>
    </row>
    <row r="64" spans="2:12" ht="15.75" customHeight="1">
      <c r="B64" s="5" t="s">
        <v>49</v>
      </c>
      <c r="C64" s="226" t="s">
        <v>76</v>
      </c>
      <c r="D64" s="227"/>
      <c r="E64" s="227"/>
      <c r="F64" s="227"/>
      <c r="G64" s="227"/>
      <c r="H64" s="227"/>
      <c r="I64" s="227"/>
      <c r="J64" s="228"/>
      <c r="K64" s="111">
        <f>K37</f>
        <v>252.76</v>
      </c>
    </row>
    <row r="65" spans="2:15" ht="15.75" customHeight="1">
      <c r="B65" s="5" t="s">
        <v>56</v>
      </c>
      <c r="C65" s="226" t="s">
        <v>57</v>
      </c>
      <c r="D65" s="227"/>
      <c r="E65" s="227"/>
      <c r="F65" s="227"/>
      <c r="G65" s="227"/>
      <c r="H65" s="227"/>
      <c r="I65" s="227"/>
      <c r="J65" s="228"/>
      <c r="K65" s="111">
        <f>K49</f>
        <v>518.52</v>
      </c>
    </row>
    <row r="66" spans="2:15" ht="15.75" customHeight="1">
      <c r="B66" s="5" t="s">
        <v>70</v>
      </c>
      <c r="C66" s="226" t="s">
        <v>71</v>
      </c>
      <c r="D66" s="227"/>
      <c r="E66" s="227"/>
      <c r="F66" s="227"/>
      <c r="G66" s="227"/>
      <c r="H66" s="227"/>
      <c r="I66" s="227"/>
      <c r="J66" s="228"/>
      <c r="K66" s="111">
        <f>K60</f>
        <v>862.79</v>
      </c>
    </row>
    <row r="67" spans="2:15" ht="15.75" customHeight="1">
      <c r="B67" s="229" t="s">
        <v>77</v>
      </c>
      <c r="C67" s="243"/>
      <c r="D67" s="243"/>
      <c r="E67" s="243"/>
      <c r="F67" s="243"/>
      <c r="G67" s="243"/>
      <c r="H67" s="243"/>
      <c r="I67" s="243"/>
      <c r="J67" s="265"/>
      <c r="K67" s="112">
        <f>K64+K65+K66</f>
        <v>1634.07</v>
      </c>
    </row>
    <row r="68" spans="2:15" ht="7.5" customHeight="1">
      <c r="B68" s="266"/>
      <c r="C68" s="266"/>
      <c r="D68" s="266"/>
      <c r="E68" s="266"/>
      <c r="F68" s="266"/>
      <c r="G68" s="266"/>
      <c r="H68" s="266"/>
      <c r="I68" s="266"/>
      <c r="J68" s="266"/>
      <c r="K68" s="56"/>
    </row>
    <row r="69" spans="2:15" ht="15.75" customHeight="1">
      <c r="B69" s="267" t="s">
        <v>78</v>
      </c>
      <c r="C69" s="267"/>
      <c r="D69" s="267"/>
      <c r="E69" s="267"/>
      <c r="F69" s="267"/>
      <c r="G69" s="267"/>
      <c r="H69" s="267"/>
      <c r="I69" s="267"/>
      <c r="J69" s="267"/>
    </row>
    <row r="70" spans="2:15" ht="15.75" customHeight="1">
      <c r="B70" s="6">
        <v>3</v>
      </c>
      <c r="C70" s="234" t="s">
        <v>79</v>
      </c>
      <c r="D70" s="227"/>
      <c r="E70" s="227"/>
      <c r="F70" s="227"/>
      <c r="G70" s="227"/>
      <c r="H70" s="227"/>
      <c r="I70" s="228"/>
      <c r="J70" s="32" t="s">
        <v>51</v>
      </c>
      <c r="K70" s="69" t="s">
        <v>37</v>
      </c>
    </row>
    <row r="71" spans="2:15" ht="15.75" customHeight="1">
      <c r="B71" s="5" t="s">
        <v>0</v>
      </c>
      <c r="C71" s="226" t="s">
        <v>80</v>
      </c>
      <c r="D71" s="227"/>
      <c r="E71" s="227"/>
      <c r="F71" s="227"/>
      <c r="G71" s="227"/>
      <c r="H71" s="227"/>
      <c r="I71" s="227"/>
      <c r="J71" s="45">
        <f>'1'!J71</f>
        <v>4.1999999999999997E-3</v>
      </c>
      <c r="K71" s="71">
        <f t="shared" ref="K71:K77" si="2">ROUND(J71*$K$30,2)</f>
        <v>5.2</v>
      </c>
      <c r="L71" s="98" t="s">
        <v>144</v>
      </c>
    </row>
    <row r="72" spans="2:15" ht="15.75" customHeight="1">
      <c r="B72" s="5" t="s">
        <v>19</v>
      </c>
      <c r="C72" s="30" t="s">
        <v>81</v>
      </c>
      <c r="D72" s="31"/>
      <c r="E72" s="31"/>
      <c r="F72" s="31"/>
      <c r="G72" s="31"/>
      <c r="H72" s="31"/>
      <c r="I72" s="31"/>
      <c r="J72" s="45">
        <f>'1'!J72</f>
        <v>3.3599999999999998E-4</v>
      </c>
      <c r="K72" s="71">
        <f t="shared" si="2"/>
        <v>0.42</v>
      </c>
      <c r="L72" s="98" t="s">
        <v>145</v>
      </c>
    </row>
    <row r="73" spans="2:15" ht="15.75" customHeight="1">
      <c r="B73" s="5" t="s">
        <v>21</v>
      </c>
      <c r="C73" s="30" t="s">
        <v>82</v>
      </c>
      <c r="D73" s="31"/>
      <c r="E73" s="31"/>
      <c r="F73" s="31"/>
      <c r="G73" s="31"/>
      <c r="H73" s="31"/>
      <c r="I73" s="31"/>
      <c r="J73" s="45">
        <f>'1'!J73</f>
        <v>0.02</v>
      </c>
      <c r="K73" s="71">
        <f t="shared" si="2"/>
        <v>24.74</v>
      </c>
      <c r="L73" s="98" t="s">
        <v>146</v>
      </c>
    </row>
    <row r="74" spans="2:15" ht="15.75" customHeight="1">
      <c r="B74" s="5" t="s">
        <v>23</v>
      </c>
      <c r="C74" s="226" t="s">
        <v>83</v>
      </c>
      <c r="D74" s="227"/>
      <c r="E74" s="227"/>
      <c r="F74" s="227"/>
      <c r="G74" s="227"/>
      <c r="H74" s="227"/>
      <c r="I74" s="227"/>
      <c r="J74" s="45">
        <f>'1'!J74</f>
        <v>1.9400000000000001E-2</v>
      </c>
      <c r="K74" s="71">
        <f t="shared" si="2"/>
        <v>24</v>
      </c>
      <c r="L74" s="98" t="s">
        <v>147</v>
      </c>
    </row>
    <row r="75" spans="2:15" ht="15.75" customHeight="1">
      <c r="B75" s="5" t="s">
        <v>42</v>
      </c>
      <c r="C75" s="30" t="s">
        <v>84</v>
      </c>
      <c r="D75" s="31"/>
      <c r="E75" s="31"/>
      <c r="F75" s="31"/>
      <c r="G75" s="31"/>
      <c r="H75" s="31"/>
      <c r="I75" s="31"/>
      <c r="J75" s="45">
        <f>'1'!J75</f>
        <v>6.7512000000000006E-3</v>
      </c>
      <c r="K75" s="71">
        <f t="shared" si="2"/>
        <v>8.35</v>
      </c>
      <c r="L75" s="98" t="s">
        <v>148</v>
      </c>
    </row>
    <row r="76" spans="2:15" ht="15.75" customHeight="1">
      <c r="B76" s="5" t="s">
        <v>44</v>
      </c>
      <c r="C76" s="30" t="s">
        <v>85</v>
      </c>
      <c r="D76" s="31"/>
      <c r="E76" s="31"/>
      <c r="F76" s="31"/>
      <c r="G76" s="31"/>
      <c r="H76" s="31"/>
      <c r="I76" s="31"/>
      <c r="J76" s="45">
        <f>'1'!J76</f>
        <v>0.02</v>
      </c>
      <c r="K76" s="71">
        <f t="shared" si="2"/>
        <v>24.74</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29" t="s">
        <v>77</v>
      </c>
      <c r="C78" s="243"/>
      <c r="D78" s="243"/>
      <c r="E78" s="243"/>
      <c r="F78" s="243"/>
      <c r="G78" s="243"/>
      <c r="H78" s="243"/>
      <c r="I78" s="268"/>
      <c r="J78" s="33">
        <f t="shared" ref="J78:K78" si="3">SUM(J71:J77)</f>
        <v>7.0687200000000006E-2</v>
      </c>
      <c r="K78" s="70">
        <f t="shared" si="3"/>
        <v>87.45</v>
      </c>
      <c r="L78" s="99"/>
      <c r="O78" s="26"/>
    </row>
    <row r="79" spans="2:15" ht="7.5" customHeight="1">
      <c r="B79" s="222"/>
      <c r="C79" s="222"/>
      <c r="D79" s="222"/>
      <c r="E79" s="222"/>
      <c r="F79" s="222"/>
      <c r="G79" s="222"/>
      <c r="H79" s="222"/>
      <c r="I79" s="222"/>
      <c r="J79" s="222"/>
      <c r="K79" s="56"/>
      <c r="L79" s="99"/>
    </row>
    <row r="80" spans="2:15" ht="15.75" customHeight="1">
      <c r="B80" s="232" t="s">
        <v>86</v>
      </c>
      <c r="C80" s="232"/>
      <c r="D80" s="232"/>
      <c r="E80" s="232"/>
      <c r="F80" s="232"/>
      <c r="G80" s="232"/>
      <c r="H80" s="232"/>
      <c r="I80" s="232"/>
      <c r="J80" s="232"/>
      <c r="L80" s="99"/>
    </row>
    <row r="81" spans="2:12" ht="15.75" customHeight="1">
      <c r="B81" s="273" t="s">
        <v>87</v>
      </c>
      <c r="C81" s="273"/>
      <c r="D81" s="273"/>
      <c r="E81" s="273"/>
      <c r="F81" s="273"/>
      <c r="G81" s="273"/>
      <c r="H81" s="273"/>
      <c r="I81" s="273"/>
      <c r="J81" s="273"/>
      <c r="L81" s="99"/>
    </row>
    <row r="82" spans="2:12" ht="15.75" customHeight="1">
      <c r="B82" s="6" t="s">
        <v>88</v>
      </c>
      <c r="C82" s="234" t="s">
        <v>89</v>
      </c>
      <c r="D82" s="227"/>
      <c r="E82" s="227"/>
      <c r="F82" s="227"/>
      <c r="G82" s="227"/>
      <c r="H82" s="227"/>
      <c r="I82" s="228"/>
      <c r="J82" s="6" t="s">
        <v>51</v>
      </c>
      <c r="K82" s="175" t="s">
        <v>37</v>
      </c>
      <c r="L82" s="99"/>
    </row>
    <row r="83" spans="2:12" ht="15.75" customHeight="1">
      <c r="B83" s="5" t="s">
        <v>0</v>
      </c>
      <c r="C83" s="226" t="s">
        <v>90</v>
      </c>
      <c r="D83" s="227"/>
      <c r="E83" s="227"/>
      <c r="F83" s="227"/>
      <c r="G83" s="227"/>
      <c r="H83" s="227"/>
      <c r="I83" s="228"/>
      <c r="J83" s="47">
        <f>'1'!J83</f>
        <v>2.1837599999999999E-2</v>
      </c>
      <c r="K83" s="111">
        <f t="shared" ref="K83:K88" si="4">ROUND(J83*$K$30,2)</f>
        <v>27.02</v>
      </c>
      <c r="L83" s="99" t="s">
        <v>150</v>
      </c>
    </row>
    <row r="84" spans="2:12" ht="15.75" customHeight="1">
      <c r="B84" s="5" t="s">
        <v>19</v>
      </c>
      <c r="C84" s="226" t="s">
        <v>91</v>
      </c>
      <c r="D84" s="227"/>
      <c r="E84" s="227"/>
      <c r="F84" s="227"/>
      <c r="G84" s="227"/>
      <c r="H84" s="227"/>
      <c r="I84" s="228"/>
      <c r="J84" s="47">
        <f>'1'!J84</f>
        <v>1.3888888888888888E-2</v>
      </c>
      <c r="K84" s="111">
        <f t="shared" si="4"/>
        <v>17.18</v>
      </c>
      <c r="L84" s="98" t="s">
        <v>151</v>
      </c>
    </row>
    <row r="85" spans="2:12" ht="15.75" customHeight="1">
      <c r="B85" s="5" t="s">
        <v>21</v>
      </c>
      <c r="C85" s="226" t="s">
        <v>92</v>
      </c>
      <c r="D85" s="227"/>
      <c r="E85" s="227"/>
      <c r="F85" s="227"/>
      <c r="G85" s="227"/>
      <c r="H85" s="227"/>
      <c r="I85" s="228"/>
      <c r="J85" s="47">
        <f>'1'!J85</f>
        <v>2.7777777777777779E-3</v>
      </c>
      <c r="K85" s="111">
        <f t="shared" si="4"/>
        <v>3.44</v>
      </c>
      <c r="L85" s="98" t="s">
        <v>152</v>
      </c>
    </row>
    <row r="86" spans="2:12" ht="15.75" customHeight="1">
      <c r="B86" s="5" t="s">
        <v>23</v>
      </c>
      <c r="C86" s="226" t="s">
        <v>93</v>
      </c>
      <c r="D86" s="227"/>
      <c r="E86" s="227"/>
      <c r="F86" s="227"/>
      <c r="G86" s="227"/>
      <c r="H86" s="227"/>
      <c r="I86" s="228"/>
      <c r="J86" s="47">
        <f>'1'!J86</f>
        <v>2.0833333333333332E-4</v>
      </c>
      <c r="K86" s="111">
        <f t="shared" si="4"/>
        <v>0.26</v>
      </c>
      <c r="L86" s="98" t="s">
        <v>153</v>
      </c>
    </row>
    <row r="87" spans="2:12" ht="15.75" customHeight="1">
      <c r="B87" s="5" t="s">
        <v>42</v>
      </c>
      <c r="C87" s="226" t="s">
        <v>94</v>
      </c>
      <c r="D87" s="227"/>
      <c r="E87" s="227"/>
      <c r="F87" s="227"/>
      <c r="G87" s="227"/>
      <c r="H87" s="227"/>
      <c r="I87" s="228"/>
      <c r="J87" s="47">
        <f>'1'!J87</f>
        <v>3.2499999999999999E-4</v>
      </c>
      <c r="K87" s="111">
        <f t="shared" si="4"/>
        <v>0.4</v>
      </c>
      <c r="L87" s="100" t="s">
        <v>154</v>
      </c>
    </row>
    <row r="88" spans="2:12" ht="15.75" customHeight="1">
      <c r="B88" s="5" t="s">
        <v>44</v>
      </c>
      <c r="C88" s="226" t="s">
        <v>95</v>
      </c>
      <c r="D88" s="227"/>
      <c r="E88" s="227"/>
      <c r="F88" s="227"/>
      <c r="G88" s="227"/>
      <c r="H88" s="227"/>
      <c r="I88" s="228"/>
      <c r="J88" s="47">
        <f>'1'!J88</f>
        <v>3.2464800000000003E-4</v>
      </c>
      <c r="K88" s="111">
        <f t="shared" si="4"/>
        <v>0.4</v>
      </c>
      <c r="L88" s="100" t="s">
        <v>155</v>
      </c>
    </row>
    <row r="89" spans="2:12" ht="15.75" customHeight="1">
      <c r="B89" s="229" t="s">
        <v>77</v>
      </c>
      <c r="C89" s="243"/>
      <c r="D89" s="243"/>
      <c r="E89" s="243"/>
      <c r="F89" s="243"/>
      <c r="G89" s="243"/>
      <c r="H89" s="243"/>
      <c r="I89" s="265"/>
      <c r="J89" s="10">
        <f t="shared" ref="J89:K89" si="5">SUM(J83:J88)</f>
        <v>3.9362247999999989E-2</v>
      </c>
      <c r="K89" s="112">
        <f t="shared" si="5"/>
        <v>48.699999999999996</v>
      </c>
      <c r="L89" s="99"/>
    </row>
    <row r="90" spans="2:12" ht="6" customHeight="1">
      <c r="J90" s="12"/>
    </row>
    <row r="91" spans="2:12" ht="15.75" customHeight="1">
      <c r="B91" s="176" t="s">
        <v>96</v>
      </c>
    </row>
    <row r="92" spans="2:12" ht="15.75" customHeight="1">
      <c r="B92" s="6" t="s">
        <v>97</v>
      </c>
      <c r="C92" s="234" t="s">
        <v>98</v>
      </c>
      <c r="D92" s="227"/>
      <c r="E92" s="227"/>
      <c r="F92" s="227"/>
      <c r="G92" s="227"/>
      <c r="H92" s="227"/>
      <c r="I92" s="227"/>
      <c r="J92" s="228"/>
      <c r="K92" s="175" t="s">
        <v>37</v>
      </c>
    </row>
    <row r="93" spans="2:12" ht="15.75" customHeight="1">
      <c r="B93" s="5" t="s">
        <v>0</v>
      </c>
      <c r="C93" s="254" t="s">
        <v>99</v>
      </c>
      <c r="D93" s="227"/>
      <c r="E93" s="227"/>
      <c r="F93" s="227"/>
      <c r="G93" s="228"/>
      <c r="H93" s="172"/>
      <c r="I93" s="3" t="s">
        <v>100</v>
      </c>
      <c r="J93" s="3">
        <v>0</v>
      </c>
      <c r="K93" s="111">
        <f>(((K24+K25+K27+K26)/220)*H93)+((((K24+K25+K27+K26)/220)*J93)*75%)</f>
        <v>0</v>
      </c>
    </row>
    <row r="94" spans="2:12" ht="15.75" customHeight="1">
      <c r="B94" s="229" t="s">
        <v>77</v>
      </c>
      <c r="C94" s="243"/>
      <c r="D94" s="243"/>
      <c r="E94" s="243"/>
      <c r="F94" s="243"/>
      <c r="G94" s="243"/>
      <c r="H94" s="243"/>
      <c r="I94" s="243"/>
      <c r="J94" s="265"/>
      <c r="K94" s="112">
        <f>K93</f>
        <v>0</v>
      </c>
    </row>
    <row r="95" spans="2:12" ht="7.5" customHeight="1">
      <c r="B95" s="266"/>
      <c r="C95" s="266"/>
      <c r="D95" s="266"/>
      <c r="E95" s="266"/>
      <c r="F95" s="266"/>
      <c r="G95" s="266"/>
      <c r="H95" s="266"/>
      <c r="I95" s="266"/>
      <c r="J95" s="266"/>
      <c r="K95" s="56"/>
    </row>
    <row r="96" spans="2:12" ht="15.75" customHeight="1">
      <c r="B96" s="272" t="s">
        <v>101</v>
      </c>
      <c r="C96" s="272"/>
      <c r="D96" s="272"/>
      <c r="E96" s="272"/>
      <c r="F96" s="272"/>
      <c r="G96" s="272"/>
      <c r="H96" s="272"/>
      <c r="I96" s="272"/>
      <c r="J96" s="272"/>
    </row>
    <row r="97" spans="2:13" ht="15.75" customHeight="1">
      <c r="B97" s="6">
        <v>4</v>
      </c>
      <c r="C97" s="234" t="s">
        <v>102</v>
      </c>
      <c r="D97" s="227"/>
      <c r="E97" s="227"/>
      <c r="F97" s="227"/>
      <c r="G97" s="227"/>
      <c r="H97" s="227"/>
      <c r="I97" s="227"/>
      <c r="J97" s="228"/>
      <c r="K97" s="175" t="s">
        <v>37</v>
      </c>
    </row>
    <row r="98" spans="2:13" ht="15.75" customHeight="1">
      <c r="B98" s="5" t="s">
        <v>88</v>
      </c>
      <c r="C98" s="226" t="s">
        <v>89</v>
      </c>
      <c r="D98" s="227"/>
      <c r="E98" s="227"/>
      <c r="F98" s="227"/>
      <c r="G98" s="227"/>
      <c r="H98" s="227"/>
      <c r="I98" s="227"/>
      <c r="J98" s="228"/>
      <c r="K98" s="111">
        <f>K89</f>
        <v>48.699999999999996</v>
      </c>
    </row>
    <row r="99" spans="2:13" ht="15.75" customHeight="1">
      <c r="B99" s="5" t="s">
        <v>97</v>
      </c>
      <c r="C99" s="226" t="s">
        <v>103</v>
      </c>
      <c r="D99" s="227"/>
      <c r="E99" s="227"/>
      <c r="F99" s="227"/>
      <c r="G99" s="227"/>
      <c r="H99" s="227"/>
      <c r="I99" s="227"/>
      <c r="J99" s="228"/>
      <c r="K99" s="111">
        <f>K94</f>
        <v>0</v>
      </c>
    </row>
    <row r="100" spans="2:13" ht="15.75" customHeight="1">
      <c r="B100" s="229" t="s">
        <v>77</v>
      </c>
      <c r="C100" s="243"/>
      <c r="D100" s="243"/>
      <c r="E100" s="243"/>
      <c r="F100" s="243"/>
      <c r="G100" s="243"/>
      <c r="H100" s="243"/>
      <c r="I100" s="243"/>
      <c r="J100" s="265"/>
      <c r="K100" s="112">
        <f>SUM(K98+K99)</f>
        <v>48.699999999999996</v>
      </c>
    </row>
    <row r="101" spans="2:13" ht="7.5" customHeight="1">
      <c r="B101" s="266"/>
      <c r="C101" s="266"/>
      <c r="D101" s="266"/>
      <c r="E101" s="266"/>
      <c r="F101" s="266"/>
      <c r="G101" s="266"/>
      <c r="H101" s="266"/>
      <c r="I101" s="266"/>
      <c r="J101" s="266"/>
      <c r="K101" s="56"/>
    </row>
    <row r="102" spans="2:13" ht="15.75" customHeight="1">
      <c r="B102" s="267" t="s">
        <v>104</v>
      </c>
      <c r="C102" s="267"/>
      <c r="D102" s="267"/>
      <c r="E102" s="267"/>
      <c r="F102" s="267"/>
      <c r="G102" s="267"/>
      <c r="H102" s="267"/>
      <c r="I102" s="267"/>
      <c r="J102" s="267"/>
    </row>
    <row r="103" spans="2:13" ht="15.75" customHeight="1">
      <c r="B103" s="6">
        <v>5</v>
      </c>
      <c r="C103" s="234" t="s">
        <v>105</v>
      </c>
      <c r="D103" s="227"/>
      <c r="E103" s="227"/>
      <c r="F103" s="227"/>
      <c r="G103" s="227"/>
      <c r="H103" s="227"/>
      <c r="I103" s="227"/>
      <c r="J103" s="228"/>
      <c r="K103" s="175" t="s">
        <v>37</v>
      </c>
    </row>
    <row r="104" spans="2:13" ht="15.75" customHeight="1">
      <c r="B104" s="5" t="s">
        <v>0</v>
      </c>
      <c r="C104" s="226" t="s">
        <v>106</v>
      </c>
      <c r="D104" s="227"/>
      <c r="E104" s="227"/>
      <c r="F104" s="227"/>
      <c r="G104" s="227"/>
      <c r="H104" s="227"/>
      <c r="I104" s="227"/>
      <c r="J104" s="228"/>
      <c r="K104" s="111">
        <f>Uniformes!G31</f>
        <v>51.47</v>
      </c>
    </row>
    <row r="105" spans="2:13" ht="15.75" customHeight="1">
      <c r="B105" s="5" t="s">
        <v>19</v>
      </c>
      <c r="C105" s="226" t="s">
        <v>107</v>
      </c>
      <c r="D105" s="227"/>
      <c r="E105" s="227"/>
      <c r="F105" s="227"/>
      <c r="G105" s="227"/>
      <c r="H105" s="227"/>
      <c r="I105" s="227"/>
      <c r="J105" s="228"/>
      <c r="K105" s="111">
        <v>0</v>
      </c>
    </row>
    <row r="106" spans="2:13" ht="15.75" customHeight="1">
      <c r="B106" s="5" t="s">
        <v>21</v>
      </c>
      <c r="C106" s="226" t="s">
        <v>108</v>
      </c>
      <c r="D106" s="227"/>
      <c r="E106" s="227"/>
      <c r="F106" s="227"/>
      <c r="G106" s="227"/>
      <c r="H106" s="227"/>
      <c r="I106" s="227"/>
      <c r="J106" s="228"/>
      <c r="K106" s="111">
        <f>'Materiais e Ferramentas'!G82</f>
        <v>71.894999999999996</v>
      </c>
    </row>
    <row r="107" spans="2:13" ht="15.75" customHeight="1">
      <c r="B107" s="5" t="s">
        <v>23</v>
      </c>
      <c r="C107" s="235" t="s">
        <v>132</v>
      </c>
      <c r="D107" s="227"/>
      <c r="E107" s="227"/>
      <c r="F107" s="227"/>
      <c r="G107" s="227"/>
      <c r="H107" s="227"/>
      <c r="I107" s="227"/>
      <c r="J107" s="228"/>
      <c r="K107" s="111">
        <f>'Materiais e Ferramentas'!G32</f>
        <v>44.15</v>
      </c>
    </row>
    <row r="108" spans="2:13" ht="15.75" customHeight="1">
      <c r="B108" s="229" t="s">
        <v>77</v>
      </c>
      <c r="C108" s="243"/>
      <c r="D108" s="243"/>
      <c r="E108" s="243"/>
      <c r="F108" s="243"/>
      <c r="G108" s="243"/>
      <c r="H108" s="243"/>
      <c r="I108" s="243"/>
      <c r="J108" s="265"/>
      <c r="K108" s="112">
        <f>SUM(K104:K107)</f>
        <v>167.51499999999999</v>
      </c>
    </row>
    <row r="109" spans="2:13" ht="7.5" customHeight="1">
      <c r="B109" s="266"/>
      <c r="C109" s="266"/>
      <c r="D109" s="266"/>
      <c r="E109" s="266"/>
      <c r="F109" s="266"/>
      <c r="G109" s="266"/>
      <c r="H109" s="266"/>
      <c r="I109" s="266"/>
      <c r="J109" s="266"/>
      <c r="K109" s="56"/>
    </row>
    <row r="110" spans="2:13" ht="15.75" customHeight="1">
      <c r="B110" s="267" t="s">
        <v>109</v>
      </c>
      <c r="C110" s="267"/>
      <c r="D110" s="267"/>
      <c r="E110" s="267"/>
      <c r="F110" s="267"/>
      <c r="G110" s="267"/>
      <c r="H110" s="267"/>
      <c r="I110" s="267"/>
      <c r="J110" s="267"/>
    </row>
    <row r="111" spans="2:13" ht="15.75" customHeight="1">
      <c r="B111" s="6">
        <v>6</v>
      </c>
      <c r="C111" s="234" t="s">
        <v>110</v>
      </c>
      <c r="D111" s="227"/>
      <c r="E111" s="227"/>
      <c r="F111" s="227"/>
      <c r="G111" s="227"/>
      <c r="H111" s="227"/>
      <c r="I111" s="228"/>
      <c r="J111" s="6" t="s">
        <v>51</v>
      </c>
      <c r="K111" s="175" t="s">
        <v>37</v>
      </c>
      <c r="M111" s="85">
        <f>(K37+K49+K78+K89)/K30</f>
        <v>0.73343679024918573</v>
      </c>
    </row>
    <row r="112" spans="2:13" ht="15.75" customHeight="1">
      <c r="B112" s="5" t="s">
        <v>0</v>
      </c>
      <c r="C112" s="226" t="s">
        <v>111</v>
      </c>
      <c r="D112" s="227"/>
      <c r="E112" s="227"/>
      <c r="F112" s="227"/>
      <c r="G112" s="227"/>
      <c r="H112" s="227"/>
      <c r="I112" s="228"/>
      <c r="J112" s="13">
        <v>0.02</v>
      </c>
      <c r="K112" s="111">
        <f>ROUND(J112*K128,2)</f>
        <v>63.5</v>
      </c>
      <c r="M112" s="204">
        <f>PROPOSTA!I15</f>
        <v>89905.56</v>
      </c>
    </row>
    <row r="113" spans="2:13" ht="15.75" customHeight="1">
      <c r="B113" s="5" t="s">
        <v>19</v>
      </c>
      <c r="C113" s="226" t="s">
        <v>112</v>
      </c>
      <c r="D113" s="227"/>
      <c r="E113" s="227"/>
      <c r="F113" s="227"/>
      <c r="G113" s="227"/>
      <c r="H113" s="227"/>
      <c r="I113" s="228"/>
      <c r="J113" s="13">
        <v>4.419E-2</v>
      </c>
      <c r="K113" s="111">
        <f>ROUND(J113*(K128+K112),2)</f>
        <v>143.11000000000001</v>
      </c>
      <c r="M113" s="183">
        <f>PROPOSTA!J15</f>
        <v>0</v>
      </c>
    </row>
    <row r="114" spans="2:13" ht="15.75" customHeight="1">
      <c r="B114" s="5" t="s">
        <v>21</v>
      </c>
      <c r="C114" s="226" t="s">
        <v>113</v>
      </c>
      <c r="D114" s="227"/>
      <c r="E114" s="227"/>
      <c r="F114" s="227"/>
      <c r="G114" s="227"/>
      <c r="H114" s="227"/>
      <c r="I114" s="227"/>
      <c r="J114" s="227"/>
    </row>
    <row r="115" spans="2:13" ht="15.75" customHeight="1">
      <c r="B115" s="5" t="s">
        <v>114</v>
      </c>
      <c r="C115" s="226" t="s">
        <v>115</v>
      </c>
      <c r="D115" s="227"/>
      <c r="E115" s="227"/>
      <c r="F115" s="227"/>
      <c r="G115" s="227"/>
      <c r="H115" s="227"/>
      <c r="I115" s="228"/>
      <c r="J115" s="14">
        <f>'1'!J115</f>
        <v>8.3999999999999995E-3</v>
      </c>
      <c r="K115" s="111">
        <f>ROUND(($K$128+$K$112+$K$113)/B$131*J115,2)</f>
        <v>31.47</v>
      </c>
    </row>
    <row r="116" spans="2:13" ht="15.75" customHeight="1">
      <c r="B116" s="5" t="s">
        <v>116</v>
      </c>
      <c r="C116" s="226" t="s">
        <v>117</v>
      </c>
      <c r="D116" s="227"/>
      <c r="E116" s="227"/>
      <c r="F116" s="227"/>
      <c r="G116" s="227"/>
      <c r="H116" s="227"/>
      <c r="I116" s="228"/>
      <c r="J116" s="14">
        <f>'1'!J116</f>
        <v>3.8899999999999997E-2</v>
      </c>
      <c r="K116" s="111">
        <f>ROUND(($K$128+$K$112+$K$113)/B$131*J116,2)</f>
        <v>145.72</v>
      </c>
    </row>
    <row r="117" spans="2:13" ht="15.75" customHeight="1">
      <c r="B117" s="5" t="s">
        <v>118</v>
      </c>
      <c r="C117" s="226" t="s">
        <v>119</v>
      </c>
      <c r="D117" s="227"/>
      <c r="E117" s="227"/>
      <c r="F117" s="227"/>
      <c r="G117" s="227"/>
      <c r="H117" s="227"/>
      <c r="I117" s="228"/>
      <c r="J117" s="9">
        <v>0.05</v>
      </c>
      <c r="K117" s="111">
        <f>ROUND(($K$128+$K$112+$K$113)/B$131*J117,2)</f>
        <v>187.3</v>
      </c>
    </row>
    <row r="118" spans="2:13" ht="15.75" customHeight="1">
      <c r="B118" s="229" t="s">
        <v>54</v>
      </c>
      <c r="C118" s="243"/>
      <c r="D118" s="243"/>
      <c r="E118" s="243"/>
      <c r="F118" s="243"/>
      <c r="G118" s="243"/>
      <c r="H118" s="243"/>
      <c r="I118" s="265"/>
      <c r="J118" s="10"/>
      <c r="K118" s="112">
        <f>SUM(K112+K113+K115+K116+K117)</f>
        <v>571.1</v>
      </c>
    </row>
    <row r="119" spans="2:13" ht="7.5" customHeight="1">
      <c r="B119" s="266"/>
      <c r="C119" s="266"/>
      <c r="D119" s="266"/>
      <c r="E119" s="266"/>
      <c r="F119" s="266"/>
      <c r="G119" s="266"/>
      <c r="H119" s="266"/>
      <c r="I119" s="266"/>
      <c r="J119" s="266"/>
      <c r="K119" s="56"/>
    </row>
    <row r="120" spans="2:13">
      <c r="B120" s="75"/>
      <c r="C120" s="74"/>
      <c r="D120" s="74"/>
      <c r="E120" s="74"/>
      <c r="F120" s="74"/>
      <c r="G120" s="74"/>
      <c r="H120" s="74"/>
      <c r="I120" s="74"/>
      <c r="J120" s="74"/>
      <c r="K120" s="173"/>
    </row>
    <row r="121" spans="2:13" ht="15.75" customHeight="1">
      <c r="B121" s="269" t="s">
        <v>120</v>
      </c>
      <c r="C121" s="269"/>
      <c r="D121" s="269"/>
      <c r="E121" s="269"/>
      <c r="F121" s="269"/>
      <c r="G121" s="269"/>
      <c r="H121" s="269"/>
      <c r="I121" s="269"/>
      <c r="J121" s="269"/>
      <c r="K121" s="173"/>
    </row>
    <row r="122" spans="2:13" ht="15.75" customHeight="1">
      <c r="B122" s="238" t="s">
        <v>121</v>
      </c>
      <c r="C122" s="270"/>
      <c r="D122" s="270"/>
      <c r="E122" s="270"/>
      <c r="F122" s="270"/>
      <c r="G122" s="270"/>
      <c r="H122" s="270"/>
      <c r="I122" s="270"/>
      <c r="J122" s="271"/>
      <c r="K122" s="175" t="s">
        <v>37</v>
      </c>
    </row>
    <row r="123" spans="2:13" ht="15.75" customHeight="1">
      <c r="B123" s="5" t="s">
        <v>0</v>
      </c>
      <c r="C123" s="226" t="s">
        <v>122</v>
      </c>
      <c r="D123" s="227"/>
      <c r="E123" s="227"/>
      <c r="F123" s="227"/>
      <c r="G123" s="227"/>
      <c r="H123" s="227"/>
      <c r="I123" s="227"/>
      <c r="J123" s="228"/>
      <c r="K123" s="111">
        <f>K30</f>
        <v>1237.23</v>
      </c>
    </row>
    <row r="124" spans="2:13" ht="15.75" customHeight="1">
      <c r="B124" s="5" t="s">
        <v>19</v>
      </c>
      <c r="C124" s="226" t="s">
        <v>123</v>
      </c>
      <c r="D124" s="227"/>
      <c r="E124" s="227"/>
      <c r="F124" s="227"/>
      <c r="G124" s="227"/>
      <c r="H124" s="227"/>
      <c r="I124" s="227"/>
      <c r="J124" s="228"/>
      <c r="K124" s="111">
        <f>K67</f>
        <v>1634.07</v>
      </c>
    </row>
    <row r="125" spans="2:13" ht="15.75" customHeight="1">
      <c r="B125" s="5" t="s">
        <v>21</v>
      </c>
      <c r="C125" s="226" t="s">
        <v>78</v>
      </c>
      <c r="D125" s="227"/>
      <c r="E125" s="227"/>
      <c r="F125" s="227"/>
      <c r="G125" s="227"/>
      <c r="H125" s="227"/>
      <c r="I125" s="227"/>
      <c r="J125" s="228"/>
      <c r="K125" s="111">
        <f>K78</f>
        <v>87.45</v>
      </c>
    </row>
    <row r="126" spans="2:13" ht="15.75" customHeight="1">
      <c r="B126" s="5" t="s">
        <v>23</v>
      </c>
      <c r="C126" s="226" t="s">
        <v>86</v>
      </c>
      <c r="D126" s="227"/>
      <c r="E126" s="227"/>
      <c r="F126" s="227"/>
      <c r="G126" s="227"/>
      <c r="H126" s="227"/>
      <c r="I126" s="227"/>
      <c r="J126" s="228"/>
      <c r="K126" s="111">
        <f>K100</f>
        <v>48.699999999999996</v>
      </c>
    </row>
    <row r="127" spans="2:13" ht="15.75" customHeight="1">
      <c r="B127" s="5" t="s">
        <v>42</v>
      </c>
      <c r="C127" s="226" t="s">
        <v>124</v>
      </c>
      <c r="D127" s="227"/>
      <c r="E127" s="227"/>
      <c r="F127" s="227"/>
      <c r="G127" s="227"/>
      <c r="H127" s="227"/>
      <c r="I127" s="227"/>
      <c r="J127" s="228"/>
      <c r="K127" s="111">
        <f>K108</f>
        <v>167.51499999999999</v>
      </c>
    </row>
    <row r="128" spans="2:13" ht="15.75" customHeight="1">
      <c r="B128" s="229" t="s">
        <v>125</v>
      </c>
      <c r="C128" s="243"/>
      <c r="D128" s="243"/>
      <c r="E128" s="243"/>
      <c r="F128" s="243"/>
      <c r="G128" s="243"/>
      <c r="H128" s="243"/>
      <c r="I128" s="243"/>
      <c r="J128" s="265"/>
      <c r="K128" s="112">
        <f>SUM(K123:K127)</f>
        <v>3174.9649999999997</v>
      </c>
    </row>
    <row r="129" spans="2:11" ht="15.75" customHeight="1">
      <c r="B129" s="5" t="s">
        <v>44</v>
      </c>
      <c r="C129" s="226" t="s">
        <v>109</v>
      </c>
      <c r="D129" s="227"/>
      <c r="E129" s="227"/>
      <c r="F129" s="227"/>
      <c r="G129" s="227"/>
      <c r="H129" s="227"/>
      <c r="I129" s="227"/>
      <c r="J129" s="228"/>
      <c r="K129" s="111">
        <f>K118</f>
        <v>571.1</v>
      </c>
    </row>
    <row r="130" spans="2:11" ht="15.75" customHeight="1">
      <c r="B130" s="229" t="s">
        <v>126</v>
      </c>
      <c r="C130" s="243"/>
      <c r="D130" s="243"/>
      <c r="E130" s="243"/>
      <c r="F130" s="243"/>
      <c r="G130" s="243"/>
      <c r="H130" s="243"/>
      <c r="I130" s="243"/>
      <c r="J130" s="265"/>
      <c r="K130" s="112">
        <f>K128+K129</f>
        <v>3746.0649999999996</v>
      </c>
    </row>
    <row r="131" spans="2:11" s="78" customFormat="1" ht="7.5" customHeight="1">
      <c r="B131" s="76">
        <f>1-SUM(J115:J117)/100%</f>
        <v>0.90270000000000006</v>
      </c>
      <c r="C131" s="77"/>
      <c r="D131" s="77"/>
      <c r="E131" s="77"/>
      <c r="F131" s="77"/>
      <c r="G131" s="77"/>
      <c r="H131" s="77"/>
      <c r="I131" s="77"/>
      <c r="J131" s="77"/>
      <c r="K131" s="79"/>
    </row>
    <row r="132" spans="2:11" ht="7.5" customHeight="1">
      <c r="B132" s="221"/>
      <c r="C132" s="221"/>
      <c r="D132" s="221"/>
      <c r="E132" s="221"/>
      <c r="F132" s="221"/>
      <c r="G132" s="221"/>
      <c r="H132" s="221"/>
      <c r="I132" s="221"/>
      <c r="J132" s="221"/>
      <c r="K132" s="56"/>
    </row>
    <row r="133" spans="2:11" ht="15.75" customHeight="1">
      <c r="B133" s="15"/>
    </row>
    <row r="134" spans="2:11" ht="15.75" customHeight="1">
      <c r="B134" s="223" t="str">
        <f>PROPOSTA!B42</f>
        <v>Fortaleza (CE), 18  de Novembro de 2020.</v>
      </c>
      <c r="C134" s="223"/>
      <c r="D134" s="223"/>
      <c r="E134" s="223"/>
      <c r="F134" s="223"/>
      <c r="G134" s="223"/>
      <c r="H134" s="223"/>
      <c r="I134" s="223"/>
      <c r="J134" s="223"/>
      <c r="K134" s="223"/>
    </row>
    <row r="135" spans="2:11" ht="15.75" customHeight="1">
      <c r="B135" s="4"/>
    </row>
    <row r="136" spans="2:11" ht="15.75" customHeight="1">
      <c r="B136" s="223" t="str">
        <f>PROPOSTA!B44</f>
        <v xml:space="preserve">Paula Juliana Chagas Rocha Fernandes </v>
      </c>
      <c r="C136" s="223"/>
      <c r="D136" s="223"/>
      <c r="E136" s="223"/>
      <c r="F136" s="223"/>
      <c r="G136" s="223"/>
      <c r="H136" s="223"/>
      <c r="I136" s="223"/>
      <c r="J136" s="223"/>
      <c r="K136" s="223"/>
    </row>
    <row r="137" spans="2:11" ht="15.75" customHeight="1">
      <c r="B137" s="223" t="str">
        <f>PROPOSTA!B45</f>
        <v>Representante legal</v>
      </c>
      <c r="C137" s="223"/>
      <c r="D137" s="223"/>
      <c r="E137" s="223"/>
      <c r="F137" s="223"/>
      <c r="G137" s="223"/>
      <c r="H137" s="223"/>
      <c r="I137" s="223"/>
      <c r="J137" s="223"/>
      <c r="K137" s="223"/>
    </row>
    <row r="138" spans="2:11" ht="15.75" customHeight="1">
      <c r="E138" s="236"/>
      <c r="F138" s="237"/>
      <c r="G138" s="237"/>
      <c r="H138" s="237"/>
      <c r="I138" s="237"/>
    </row>
    <row r="139" spans="2:11" ht="5.25" customHeight="1">
      <c r="B139" s="222"/>
      <c r="C139" s="222"/>
      <c r="D139" s="222"/>
      <c r="E139" s="222"/>
      <c r="F139" s="222"/>
      <c r="G139" s="222"/>
      <c r="H139" s="222"/>
      <c r="I139" s="222"/>
      <c r="J139" s="222"/>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2:K2"/>
    <mergeCell ref="B3:K3"/>
    <mergeCell ref="B4:K4"/>
    <mergeCell ref="L4:W4"/>
    <mergeCell ref="B5:K5"/>
    <mergeCell ref="C6:J6"/>
    <mergeCell ref="C57:J57"/>
    <mergeCell ref="B12:E12"/>
    <mergeCell ref="F12:J12"/>
    <mergeCell ref="B13:J13"/>
    <mergeCell ref="B14:J14"/>
    <mergeCell ref="C15:J15"/>
    <mergeCell ref="C16:J16"/>
    <mergeCell ref="C7:J7"/>
    <mergeCell ref="C8:J8"/>
    <mergeCell ref="C9:J9"/>
    <mergeCell ref="B10:K10"/>
    <mergeCell ref="B11:E11"/>
    <mergeCell ref="F11:J11"/>
    <mergeCell ref="C23:I23"/>
    <mergeCell ref="C24:I24"/>
    <mergeCell ref="C25:I25"/>
    <mergeCell ref="C26:I26"/>
    <mergeCell ref="C27:I27"/>
    <mergeCell ref="C28:I28"/>
    <mergeCell ref="C17:J17"/>
    <mergeCell ref="C18:J18"/>
    <mergeCell ref="C19:J19"/>
    <mergeCell ref="C20:J20"/>
    <mergeCell ref="B21:J21"/>
    <mergeCell ref="B22:J22"/>
    <mergeCell ref="C36:I36"/>
    <mergeCell ref="B37:I37"/>
    <mergeCell ref="C40:I40"/>
    <mergeCell ref="C41:I41"/>
    <mergeCell ref="C42:I42"/>
    <mergeCell ref="C43:I43"/>
    <mergeCell ref="C29:I29"/>
    <mergeCell ref="B30:J30"/>
    <mergeCell ref="B31:J31"/>
    <mergeCell ref="B32:K32"/>
    <mergeCell ref="C34:I34"/>
    <mergeCell ref="C35:I35"/>
    <mergeCell ref="C52:J52"/>
    <mergeCell ref="C53:G53"/>
    <mergeCell ref="C54:G54"/>
    <mergeCell ref="C55:J55"/>
    <mergeCell ref="C56:J56"/>
    <mergeCell ref="C44:I44"/>
    <mergeCell ref="C45:I45"/>
    <mergeCell ref="C46:I46"/>
    <mergeCell ref="C47:I47"/>
    <mergeCell ref="C48:I48"/>
    <mergeCell ref="B49:I49"/>
    <mergeCell ref="C70:I70"/>
    <mergeCell ref="C71:I71"/>
    <mergeCell ref="C74:I74"/>
    <mergeCell ref="C64:J64"/>
    <mergeCell ref="C65:J65"/>
    <mergeCell ref="C66:J66"/>
    <mergeCell ref="C58:J58"/>
    <mergeCell ref="C59:J59"/>
    <mergeCell ref="B60:J60"/>
    <mergeCell ref="B61:J61"/>
    <mergeCell ref="B62:J62"/>
    <mergeCell ref="C63:J63"/>
    <mergeCell ref="B69:J69"/>
    <mergeCell ref="B68:J68"/>
    <mergeCell ref="B67:J67"/>
    <mergeCell ref="C88:I88"/>
    <mergeCell ref="B89:I89"/>
    <mergeCell ref="C92:J92"/>
    <mergeCell ref="C93:G93"/>
    <mergeCell ref="B81:J81"/>
    <mergeCell ref="C82:I82"/>
    <mergeCell ref="C83:I83"/>
    <mergeCell ref="C84:I84"/>
    <mergeCell ref="C85:I85"/>
    <mergeCell ref="C86:I86"/>
    <mergeCell ref="B136:K136"/>
    <mergeCell ref="B137:K137"/>
    <mergeCell ref="E138:I138"/>
    <mergeCell ref="B139:J139"/>
    <mergeCell ref="B132:J132"/>
    <mergeCell ref="C126:J126"/>
    <mergeCell ref="C127:J127"/>
    <mergeCell ref="B128:J128"/>
    <mergeCell ref="C129:J129"/>
    <mergeCell ref="B130:J130"/>
    <mergeCell ref="B94:J94"/>
    <mergeCell ref="B80:J80"/>
    <mergeCell ref="B79:J79"/>
    <mergeCell ref="B78:I78"/>
    <mergeCell ref="B119:J119"/>
    <mergeCell ref="B121:J121"/>
    <mergeCell ref="B122:J122"/>
    <mergeCell ref="C123:J123"/>
    <mergeCell ref="B134:K134"/>
    <mergeCell ref="C111:I111"/>
    <mergeCell ref="C112:I112"/>
    <mergeCell ref="B101:J101"/>
    <mergeCell ref="B102:J102"/>
    <mergeCell ref="C103:J103"/>
    <mergeCell ref="C104:J104"/>
    <mergeCell ref="C105:J105"/>
    <mergeCell ref="C106:J106"/>
    <mergeCell ref="B95:J95"/>
    <mergeCell ref="B96:J96"/>
    <mergeCell ref="C97:J97"/>
    <mergeCell ref="C98:J98"/>
    <mergeCell ref="C99:J99"/>
    <mergeCell ref="B100:J100"/>
    <mergeCell ref="C87:I87"/>
    <mergeCell ref="C124:J124"/>
    <mergeCell ref="C125:J125"/>
    <mergeCell ref="C113:I113"/>
    <mergeCell ref="C114:J114"/>
    <mergeCell ref="C115:I115"/>
    <mergeCell ref="C116:I116"/>
    <mergeCell ref="C117:I117"/>
    <mergeCell ref="C107:J107"/>
    <mergeCell ref="B108:J108"/>
    <mergeCell ref="B109:J109"/>
    <mergeCell ref="B110:J110"/>
    <mergeCell ref="B118:I118"/>
  </mergeCells>
  <pageMargins left="0.511811024" right="0.511811024" top="1" bottom="1.3854166666666667" header="0" footer="0"/>
  <pageSetup paperSize="9" scale="84"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B75DC-B948-4345-AB46-F160E0ED4159}">
  <sheetPr>
    <pageSetUpPr fitToPage="1"/>
  </sheetPr>
  <dimension ref="A1:H93"/>
  <sheetViews>
    <sheetView view="pageBreakPreview" topLeftCell="A34" zoomScale="98" zoomScaleNormal="100" zoomScaleSheetLayoutView="98" workbookViewId="0">
      <selection activeCell="E73" sqref="E73"/>
    </sheetView>
  </sheetViews>
  <sheetFormatPr defaultRowHeight="15"/>
  <cols>
    <col min="1" max="1" width="5.5" style="16" customWidth="1"/>
    <col min="2" max="2" width="47.375" style="49" customWidth="1"/>
    <col min="3" max="3" width="10.75" style="17" customWidth="1"/>
    <col min="4" max="4" width="11.25" style="16" customWidth="1"/>
    <col min="5" max="5" width="14" style="16" customWidth="1"/>
    <col min="6" max="7" width="17.5" style="16" customWidth="1"/>
    <col min="8" max="8" width="9" style="156"/>
    <col min="9" max="16384" width="9" style="16"/>
  </cols>
  <sheetData>
    <row r="1" spans="1:8" ht="6.75" customHeight="1">
      <c r="A1" s="25"/>
      <c r="B1" s="48"/>
      <c r="C1" s="55"/>
      <c r="D1" s="25"/>
      <c r="E1" s="25"/>
      <c r="F1" s="25"/>
      <c r="G1" s="25"/>
    </row>
    <row r="2" spans="1:8" s="34" customFormat="1">
      <c r="A2" s="276" t="s">
        <v>15</v>
      </c>
      <c r="B2" s="276"/>
      <c r="C2" s="277"/>
      <c r="D2" s="277"/>
      <c r="E2" s="277"/>
      <c r="F2" s="277"/>
      <c r="G2" s="277"/>
      <c r="H2" s="157"/>
    </row>
    <row r="3" spans="1:8" s="34" customFormat="1">
      <c r="A3" s="278" t="s">
        <v>16</v>
      </c>
      <c r="B3" s="278"/>
      <c r="C3" s="277"/>
      <c r="D3" s="277"/>
      <c r="E3" s="277"/>
      <c r="F3" s="277"/>
      <c r="G3" s="277"/>
      <c r="H3" s="157"/>
    </row>
    <row r="6" spans="1:8" ht="5.25" customHeight="1">
      <c r="A6" s="25"/>
      <c r="B6" s="48"/>
      <c r="C6" s="55"/>
      <c r="D6" s="25"/>
      <c r="E6" s="25"/>
      <c r="F6" s="25"/>
      <c r="G6" s="25"/>
    </row>
    <row r="7" spans="1:8">
      <c r="A7" s="279" t="s">
        <v>228</v>
      </c>
      <c r="B7" s="279"/>
      <c r="C7" s="279"/>
      <c r="D7" s="280"/>
      <c r="E7" s="280"/>
      <c r="F7" s="279"/>
      <c r="G7" s="280"/>
    </row>
    <row r="8" spans="1:8" s="17" customFormat="1" ht="15" customHeight="1">
      <c r="A8" s="284" t="s">
        <v>282</v>
      </c>
      <c r="B8" s="285"/>
      <c r="C8" s="285"/>
      <c r="D8" s="285"/>
      <c r="E8" s="285"/>
      <c r="F8" s="285"/>
      <c r="G8" s="285"/>
      <c r="H8" s="158"/>
    </row>
    <row r="9" spans="1:8" s="29" customFormat="1" ht="45">
      <c r="A9" s="28" t="s">
        <v>129</v>
      </c>
      <c r="B9" s="28" t="s">
        <v>137</v>
      </c>
      <c r="C9" s="28" t="s">
        <v>130</v>
      </c>
      <c r="D9" s="50" t="s">
        <v>138</v>
      </c>
      <c r="E9" s="50" t="s">
        <v>139</v>
      </c>
      <c r="F9" s="28" t="s">
        <v>131</v>
      </c>
      <c r="G9" s="28" t="s">
        <v>133</v>
      </c>
      <c r="H9" s="159"/>
    </row>
    <row r="10" spans="1:8" s="20" customFormat="1" ht="38.25">
      <c r="A10" s="19">
        <v>1</v>
      </c>
      <c r="B10" s="120" t="s">
        <v>237</v>
      </c>
      <c r="C10" s="62" t="s">
        <v>160</v>
      </c>
      <c r="D10" s="150">
        <v>6</v>
      </c>
      <c r="E10" s="39">
        <v>1</v>
      </c>
      <c r="F10" s="40">
        <v>12.9</v>
      </c>
      <c r="G10" s="40">
        <f>(F10*D10)/E10</f>
        <v>77.400000000000006</v>
      </c>
      <c r="H10" s="160"/>
    </row>
    <row r="11" spans="1:8" s="20" customFormat="1">
      <c r="A11" s="19">
        <v>2</v>
      </c>
      <c r="B11" s="120" t="s">
        <v>229</v>
      </c>
      <c r="C11" s="62" t="s">
        <v>160</v>
      </c>
      <c r="D11" s="150">
        <v>6</v>
      </c>
      <c r="E11" s="39">
        <v>12</v>
      </c>
      <c r="F11" s="40">
        <v>180</v>
      </c>
      <c r="G11" s="40">
        <f t="shared" ref="G11:G12" si="0">(F11*D11)/E11</f>
        <v>90</v>
      </c>
      <c r="H11" s="160"/>
    </row>
    <row r="12" spans="1:8" s="20" customFormat="1" ht="51">
      <c r="A12" s="19">
        <v>3</v>
      </c>
      <c r="B12" s="120" t="s">
        <v>238</v>
      </c>
      <c r="C12" s="62" t="s">
        <v>160</v>
      </c>
      <c r="D12" s="150">
        <v>2</v>
      </c>
      <c r="E12" s="39">
        <v>1</v>
      </c>
      <c r="F12" s="40">
        <v>7</v>
      </c>
      <c r="G12" s="40">
        <f t="shared" si="0"/>
        <v>14</v>
      </c>
      <c r="H12" s="160"/>
    </row>
    <row r="13" spans="1:8" s="20" customFormat="1">
      <c r="A13" s="19">
        <v>4</v>
      </c>
      <c r="B13" s="120" t="s">
        <v>230</v>
      </c>
      <c r="C13" s="62" t="s">
        <v>160</v>
      </c>
      <c r="D13" s="150">
        <v>2</v>
      </c>
      <c r="E13" s="39">
        <v>1</v>
      </c>
      <c r="F13" s="40">
        <v>14</v>
      </c>
      <c r="G13" s="40">
        <f t="shared" ref="G13:G21" si="1">(F13*D13)/E13</f>
        <v>28</v>
      </c>
      <c r="H13" s="160"/>
    </row>
    <row r="14" spans="1:8" s="20" customFormat="1" ht="38.25">
      <c r="A14" s="19">
        <v>5</v>
      </c>
      <c r="B14" s="120" t="s">
        <v>239</v>
      </c>
      <c r="C14" s="62" t="s">
        <v>160</v>
      </c>
      <c r="D14" s="150">
        <v>2</v>
      </c>
      <c r="E14" s="39">
        <v>6</v>
      </c>
      <c r="F14" s="40">
        <v>7</v>
      </c>
      <c r="G14" s="40">
        <f t="shared" si="1"/>
        <v>2.3333333333333335</v>
      </c>
      <c r="H14" s="160"/>
    </row>
    <row r="15" spans="1:8" s="20" customFormat="1" ht="25.5">
      <c r="A15" s="19">
        <v>6</v>
      </c>
      <c r="B15" s="120" t="s">
        <v>240</v>
      </c>
      <c r="C15" s="62" t="s">
        <v>160</v>
      </c>
      <c r="D15" s="150">
        <v>6</v>
      </c>
      <c r="E15" s="39">
        <v>1</v>
      </c>
      <c r="F15" s="40">
        <v>1</v>
      </c>
      <c r="G15" s="40">
        <f t="shared" si="1"/>
        <v>6</v>
      </c>
      <c r="H15" s="160"/>
    </row>
    <row r="16" spans="1:8" s="20" customFormat="1" ht="38.25">
      <c r="A16" s="19">
        <v>7</v>
      </c>
      <c r="B16" s="120" t="s">
        <v>231</v>
      </c>
      <c r="C16" s="62" t="s">
        <v>160</v>
      </c>
      <c r="D16" s="150">
        <v>1</v>
      </c>
      <c r="E16" s="39">
        <v>12</v>
      </c>
      <c r="F16" s="40">
        <v>14</v>
      </c>
      <c r="G16" s="40">
        <f t="shared" si="1"/>
        <v>1.1666666666666667</v>
      </c>
      <c r="H16" s="160"/>
    </row>
    <row r="17" spans="1:8" s="20" customFormat="1">
      <c r="A17" s="19">
        <v>8</v>
      </c>
      <c r="B17" s="120" t="s">
        <v>232</v>
      </c>
      <c r="C17" s="62" t="s">
        <v>160</v>
      </c>
      <c r="D17" s="150">
        <v>1</v>
      </c>
      <c r="E17" s="39">
        <v>12</v>
      </c>
      <c r="F17" s="40">
        <v>6</v>
      </c>
      <c r="G17" s="40">
        <f t="shared" si="1"/>
        <v>0.5</v>
      </c>
      <c r="H17" s="160"/>
    </row>
    <row r="18" spans="1:8" s="20" customFormat="1">
      <c r="A18" s="19">
        <v>9</v>
      </c>
      <c r="B18" s="120" t="s">
        <v>233</v>
      </c>
      <c r="C18" s="62" t="s">
        <v>160</v>
      </c>
      <c r="D18" s="150">
        <v>1</v>
      </c>
      <c r="E18" s="39">
        <v>12</v>
      </c>
      <c r="F18" s="40">
        <v>12</v>
      </c>
      <c r="G18" s="40">
        <f t="shared" si="1"/>
        <v>1</v>
      </c>
      <c r="H18" s="160"/>
    </row>
    <row r="19" spans="1:8" s="20" customFormat="1" ht="25.5">
      <c r="A19" s="19">
        <v>10</v>
      </c>
      <c r="B19" s="120" t="s">
        <v>234</v>
      </c>
      <c r="C19" s="62" t="s">
        <v>160</v>
      </c>
      <c r="D19" s="150">
        <v>1</v>
      </c>
      <c r="E19" s="39">
        <v>12</v>
      </c>
      <c r="F19" s="40">
        <v>40</v>
      </c>
      <c r="G19" s="40">
        <f t="shared" si="1"/>
        <v>3.3333333333333335</v>
      </c>
      <c r="H19" s="160"/>
    </row>
    <row r="20" spans="1:8" s="20" customFormat="1">
      <c r="A20" s="19">
        <v>11</v>
      </c>
      <c r="B20" s="120" t="s">
        <v>235</v>
      </c>
      <c r="C20" s="62" t="s">
        <v>160</v>
      </c>
      <c r="D20" s="150">
        <v>1</v>
      </c>
      <c r="E20" s="39">
        <v>12</v>
      </c>
      <c r="F20" s="40">
        <v>25</v>
      </c>
      <c r="G20" s="40">
        <f t="shared" si="1"/>
        <v>2.0833333333333335</v>
      </c>
      <c r="H20" s="160"/>
    </row>
    <row r="21" spans="1:8" s="20" customFormat="1">
      <c r="A21" s="19">
        <v>12</v>
      </c>
      <c r="B21" s="120" t="s">
        <v>236</v>
      </c>
      <c r="C21" s="62" t="s">
        <v>160</v>
      </c>
      <c r="D21" s="150">
        <v>4</v>
      </c>
      <c r="E21" s="39">
        <v>1</v>
      </c>
      <c r="F21" s="40">
        <v>35</v>
      </c>
      <c r="G21" s="40">
        <f t="shared" si="1"/>
        <v>140</v>
      </c>
      <c r="H21" s="160"/>
    </row>
    <row r="22" spans="1:8" s="20" customFormat="1">
      <c r="A22" s="281" t="s">
        <v>281</v>
      </c>
      <c r="B22" s="282"/>
      <c r="C22" s="282"/>
      <c r="D22" s="282"/>
      <c r="E22" s="282"/>
      <c r="F22" s="283"/>
      <c r="G22" s="82">
        <v>6</v>
      </c>
      <c r="H22" s="160"/>
    </row>
    <row r="23" spans="1:8" s="18" customFormat="1">
      <c r="A23" s="281" t="s">
        <v>134</v>
      </c>
      <c r="B23" s="282"/>
      <c r="C23" s="282"/>
      <c r="D23" s="282"/>
      <c r="E23" s="282"/>
      <c r="F23" s="283"/>
      <c r="G23" s="27">
        <f>SUM(G10:G21)/G22</f>
        <v>60.969444444444456</v>
      </c>
      <c r="H23" s="156"/>
    </row>
    <row r="24" spans="1:8" s="18" customFormat="1">
      <c r="A24" s="143"/>
      <c r="B24" s="144"/>
      <c r="C24" s="144"/>
      <c r="D24" s="144"/>
      <c r="E24" s="144"/>
      <c r="F24" s="144"/>
      <c r="G24" s="145"/>
      <c r="H24" s="156"/>
    </row>
    <row r="25" spans="1:8" s="17" customFormat="1" ht="15" customHeight="1">
      <c r="A25" s="284" t="s">
        <v>241</v>
      </c>
      <c r="B25" s="285"/>
      <c r="C25" s="285"/>
      <c r="D25" s="285"/>
      <c r="E25" s="285"/>
      <c r="F25" s="285"/>
      <c r="G25" s="285"/>
      <c r="H25" s="158"/>
    </row>
    <row r="26" spans="1:8" s="29" customFormat="1" ht="45">
      <c r="A26" s="28" t="s">
        <v>129</v>
      </c>
      <c r="B26" s="28" t="s">
        <v>137</v>
      </c>
      <c r="C26" s="28" t="s">
        <v>130</v>
      </c>
      <c r="D26" s="50" t="s">
        <v>138</v>
      </c>
      <c r="E26" s="50" t="s">
        <v>139</v>
      </c>
      <c r="F26" s="28" t="s">
        <v>131</v>
      </c>
      <c r="G26" s="28" t="s">
        <v>133</v>
      </c>
      <c r="H26" s="159"/>
    </row>
    <row r="27" spans="1:8" s="20" customFormat="1" ht="25.5">
      <c r="A27" s="19">
        <v>1</v>
      </c>
      <c r="B27" s="120" t="s">
        <v>242</v>
      </c>
      <c r="C27" s="62" t="s">
        <v>160</v>
      </c>
      <c r="D27" s="150">
        <v>2</v>
      </c>
      <c r="E27" s="39">
        <v>12</v>
      </c>
      <c r="F27" s="40">
        <f>F14</f>
        <v>7</v>
      </c>
      <c r="G27" s="40">
        <f>(F27*D27)/E27</f>
        <v>1.1666666666666667</v>
      </c>
      <c r="H27" s="160"/>
    </row>
    <row r="28" spans="1:8" s="20" customFormat="1">
      <c r="A28" s="19">
        <v>2</v>
      </c>
      <c r="B28" s="120" t="s">
        <v>243</v>
      </c>
      <c r="C28" s="62" t="s">
        <v>160</v>
      </c>
      <c r="D28" s="150">
        <v>1</v>
      </c>
      <c r="E28" s="39">
        <v>12</v>
      </c>
      <c r="F28" s="40">
        <v>170</v>
      </c>
      <c r="G28" s="40">
        <f t="shared" ref="G28:G30" si="2">(F28*D28)/E28</f>
        <v>14.166666666666666</v>
      </c>
      <c r="H28" s="160"/>
    </row>
    <row r="29" spans="1:8" s="20" customFormat="1">
      <c r="A29" s="19">
        <v>3</v>
      </c>
      <c r="B29" s="120" t="s">
        <v>236</v>
      </c>
      <c r="C29" s="62" t="s">
        <v>160</v>
      </c>
      <c r="D29" s="150">
        <v>2</v>
      </c>
      <c r="E29" s="39">
        <v>1</v>
      </c>
      <c r="F29" s="40">
        <f>F21</f>
        <v>35</v>
      </c>
      <c r="G29" s="40">
        <f t="shared" si="2"/>
        <v>70</v>
      </c>
      <c r="H29" s="160"/>
    </row>
    <row r="30" spans="1:8" s="20" customFormat="1">
      <c r="A30" s="19">
        <v>4</v>
      </c>
      <c r="B30" s="120" t="s">
        <v>244</v>
      </c>
      <c r="C30" s="62" t="s">
        <v>160</v>
      </c>
      <c r="D30" s="150">
        <v>1</v>
      </c>
      <c r="E30" s="39">
        <v>12</v>
      </c>
      <c r="F30" s="40">
        <v>35.6</v>
      </c>
      <c r="G30" s="40">
        <f t="shared" si="2"/>
        <v>2.9666666666666668</v>
      </c>
      <c r="H30" s="160"/>
    </row>
    <row r="31" spans="1:8" s="20" customFormat="1">
      <c r="A31" s="281" t="s">
        <v>281</v>
      </c>
      <c r="B31" s="282"/>
      <c r="C31" s="282"/>
      <c r="D31" s="282"/>
      <c r="E31" s="282"/>
      <c r="F31" s="283"/>
      <c r="G31" s="82">
        <v>2</v>
      </c>
      <c r="H31" s="160"/>
    </row>
    <row r="32" spans="1:8" s="18" customFormat="1">
      <c r="A32" s="281" t="s">
        <v>134</v>
      </c>
      <c r="B32" s="282"/>
      <c r="C32" s="282"/>
      <c r="D32" s="282"/>
      <c r="E32" s="282"/>
      <c r="F32" s="283"/>
      <c r="G32" s="27">
        <f>SUM(G27:G30)/G31</f>
        <v>44.15</v>
      </c>
      <c r="H32" s="156"/>
    </row>
    <row r="33" spans="1:8" s="18" customFormat="1">
      <c r="A33" s="143"/>
      <c r="B33" s="144"/>
      <c r="C33" s="144"/>
      <c r="D33" s="144"/>
      <c r="E33" s="144"/>
      <c r="F33" s="144"/>
      <c r="G33" s="145"/>
      <c r="H33" s="156"/>
    </row>
    <row r="34" spans="1:8" s="35" customFormat="1" ht="14.25" customHeight="1">
      <c r="A34" s="36"/>
      <c r="B34" s="36"/>
      <c r="C34" s="36"/>
      <c r="D34" s="36"/>
      <c r="E34" s="36"/>
      <c r="F34" s="36"/>
      <c r="G34" s="37"/>
      <c r="H34" s="161"/>
    </row>
    <row r="35" spans="1:8" s="35" customFormat="1" ht="14.25" customHeight="1">
      <c r="A35" s="36"/>
      <c r="B35" s="36"/>
      <c r="C35" s="36"/>
      <c r="D35" s="36"/>
      <c r="E35" s="36"/>
      <c r="F35" s="36"/>
      <c r="G35" s="37"/>
      <c r="H35" s="161"/>
    </row>
    <row r="36" spans="1:8" s="20" customFormat="1">
      <c r="A36" s="288" t="s">
        <v>245</v>
      </c>
      <c r="B36" s="289"/>
      <c r="C36" s="289"/>
      <c r="D36" s="289"/>
      <c r="E36" s="289"/>
      <c r="F36" s="289"/>
      <c r="G36" s="289"/>
      <c r="H36" s="160"/>
    </row>
    <row r="37" spans="1:8" s="18" customFormat="1" ht="15" customHeight="1">
      <c r="A37" s="284" t="s">
        <v>282</v>
      </c>
      <c r="B37" s="285"/>
      <c r="C37" s="285"/>
      <c r="D37" s="285"/>
      <c r="E37" s="285"/>
      <c r="F37" s="285"/>
      <c r="G37" s="285"/>
      <c r="H37" s="156"/>
    </row>
    <row r="38" spans="1:8" s="18" customFormat="1" ht="45">
      <c r="A38" s="28" t="s">
        <v>129</v>
      </c>
      <c r="B38" s="28" t="s">
        <v>137</v>
      </c>
      <c r="C38" s="28" t="s">
        <v>130</v>
      </c>
      <c r="D38" s="50" t="s">
        <v>138</v>
      </c>
      <c r="E38" s="50" t="s">
        <v>139</v>
      </c>
      <c r="F38" s="28" t="s">
        <v>131</v>
      </c>
      <c r="G38" s="28" t="s">
        <v>133</v>
      </c>
      <c r="H38" s="156"/>
    </row>
    <row r="39" spans="1:8" s="17" customFormat="1">
      <c r="A39" s="19">
        <v>1</v>
      </c>
      <c r="B39" s="120" t="s">
        <v>246</v>
      </c>
      <c r="C39" s="62" t="s">
        <v>160</v>
      </c>
      <c r="D39" s="150">
        <v>6</v>
      </c>
      <c r="E39" s="39">
        <v>12</v>
      </c>
      <c r="F39" s="40">
        <v>5</v>
      </c>
      <c r="G39" s="40">
        <f t="shared" ref="G39:G44" si="3">(F39*D39)/E39</f>
        <v>2.5</v>
      </c>
      <c r="H39" s="158"/>
    </row>
    <row r="40" spans="1:8" s="29" customFormat="1" ht="25.5">
      <c r="A40" s="19">
        <v>2</v>
      </c>
      <c r="B40" s="120" t="s">
        <v>247</v>
      </c>
      <c r="C40" s="62" t="s">
        <v>160</v>
      </c>
      <c r="D40" s="150">
        <v>6</v>
      </c>
      <c r="E40" s="39">
        <v>12</v>
      </c>
      <c r="F40" s="40">
        <v>200</v>
      </c>
      <c r="G40" s="40">
        <f t="shared" si="3"/>
        <v>100</v>
      </c>
      <c r="H40" s="159"/>
    </row>
    <row r="41" spans="1:8" s="20" customFormat="1">
      <c r="A41" s="19">
        <v>3</v>
      </c>
      <c r="B41" s="120" t="s">
        <v>248</v>
      </c>
      <c r="C41" s="62" t="s">
        <v>160</v>
      </c>
      <c r="D41" s="150">
        <v>1</v>
      </c>
      <c r="E41" s="39">
        <v>60</v>
      </c>
      <c r="F41" s="40">
        <v>370</v>
      </c>
      <c r="G41" s="40">
        <f t="shared" si="3"/>
        <v>6.166666666666667</v>
      </c>
      <c r="H41" s="160"/>
    </row>
    <row r="42" spans="1:8" s="20" customFormat="1">
      <c r="A42" s="19">
        <v>4</v>
      </c>
      <c r="B42" s="120" t="s">
        <v>249</v>
      </c>
      <c r="C42" s="62" t="s">
        <v>160</v>
      </c>
      <c r="D42" s="150">
        <v>6</v>
      </c>
      <c r="E42" s="39">
        <v>12</v>
      </c>
      <c r="F42" s="40">
        <v>10</v>
      </c>
      <c r="G42" s="40">
        <f t="shared" si="3"/>
        <v>5</v>
      </c>
      <c r="H42" s="160"/>
    </row>
    <row r="43" spans="1:8" s="20" customFormat="1" ht="25.5">
      <c r="A43" s="19">
        <v>5</v>
      </c>
      <c r="B43" s="120" t="s">
        <v>250</v>
      </c>
      <c r="C43" s="62" t="s">
        <v>160</v>
      </c>
      <c r="D43" s="150">
        <v>1</v>
      </c>
      <c r="E43" s="39">
        <v>60</v>
      </c>
      <c r="F43" s="40">
        <v>700</v>
      </c>
      <c r="G43" s="40">
        <f t="shared" si="3"/>
        <v>11.666666666666666</v>
      </c>
      <c r="H43" s="160"/>
    </row>
    <row r="44" spans="1:8" s="20" customFormat="1" ht="38.25">
      <c r="A44" s="19">
        <v>6</v>
      </c>
      <c r="B44" s="120" t="s">
        <v>251</v>
      </c>
      <c r="C44" s="62" t="s">
        <v>160</v>
      </c>
      <c r="D44" s="150">
        <v>1</v>
      </c>
      <c r="E44" s="39">
        <v>60</v>
      </c>
      <c r="F44" s="40">
        <v>100</v>
      </c>
      <c r="G44" s="40">
        <f t="shared" si="3"/>
        <v>1.6666666666666667</v>
      </c>
      <c r="H44" s="160"/>
    </row>
    <row r="45" spans="1:8" s="20" customFormat="1">
      <c r="A45" s="19">
        <v>7</v>
      </c>
      <c r="B45" s="120" t="s">
        <v>289</v>
      </c>
      <c r="C45" s="62" t="s">
        <v>160</v>
      </c>
      <c r="D45" s="150">
        <v>2</v>
      </c>
      <c r="E45" s="39">
        <v>60</v>
      </c>
      <c r="F45" s="40">
        <v>60</v>
      </c>
      <c r="G45" s="40">
        <f>(F45*D45)/E45</f>
        <v>2</v>
      </c>
      <c r="H45" s="160"/>
    </row>
    <row r="46" spans="1:8" s="20" customFormat="1" ht="25.5">
      <c r="A46" s="19">
        <v>8</v>
      </c>
      <c r="B46" s="120" t="s">
        <v>252</v>
      </c>
      <c r="C46" s="62" t="s">
        <v>160</v>
      </c>
      <c r="D46" s="150">
        <v>4</v>
      </c>
      <c r="E46" s="39">
        <v>60</v>
      </c>
      <c r="F46" s="40">
        <v>60</v>
      </c>
      <c r="G46" s="40">
        <f t="shared" ref="G46:G50" si="4">(F46*D46)/E46</f>
        <v>4</v>
      </c>
      <c r="H46" s="160"/>
    </row>
    <row r="47" spans="1:8" s="20" customFormat="1">
      <c r="A47" s="19">
        <v>9</v>
      </c>
      <c r="B47" s="120" t="s">
        <v>253</v>
      </c>
      <c r="C47" s="62" t="s">
        <v>160</v>
      </c>
      <c r="D47" s="150">
        <v>4</v>
      </c>
      <c r="E47" s="39">
        <v>60</v>
      </c>
      <c r="F47" s="40">
        <v>40</v>
      </c>
      <c r="G47" s="40">
        <f t="shared" si="4"/>
        <v>2.6666666666666665</v>
      </c>
      <c r="H47" s="160"/>
    </row>
    <row r="48" spans="1:8" s="20" customFormat="1">
      <c r="A48" s="19">
        <v>10</v>
      </c>
      <c r="B48" s="120" t="s">
        <v>254</v>
      </c>
      <c r="C48" s="62" t="s">
        <v>160</v>
      </c>
      <c r="D48" s="150">
        <v>4</v>
      </c>
      <c r="E48" s="39">
        <v>60</v>
      </c>
      <c r="F48" s="40">
        <v>30</v>
      </c>
      <c r="G48" s="40">
        <f t="shared" si="4"/>
        <v>2</v>
      </c>
      <c r="H48" s="160"/>
    </row>
    <row r="49" spans="1:8" s="20" customFormat="1" ht="38.25">
      <c r="A49" s="19">
        <v>11</v>
      </c>
      <c r="B49" s="120" t="s">
        <v>279</v>
      </c>
      <c r="C49" s="62" t="s">
        <v>160</v>
      </c>
      <c r="D49" s="150">
        <v>1</v>
      </c>
      <c r="E49" s="39">
        <v>12</v>
      </c>
      <c r="F49" s="40">
        <v>170</v>
      </c>
      <c r="G49" s="40">
        <f t="shared" si="4"/>
        <v>14.166666666666666</v>
      </c>
      <c r="H49" s="160"/>
    </row>
    <row r="50" spans="1:8" s="20" customFormat="1">
      <c r="A50" s="19">
        <v>12</v>
      </c>
      <c r="B50" s="120" t="s">
        <v>255</v>
      </c>
      <c r="C50" s="62" t="s">
        <v>160</v>
      </c>
      <c r="D50" s="150">
        <v>4</v>
      </c>
      <c r="E50" s="39">
        <v>60</v>
      </c>
      <c r="F50" s="40">
        <v>70</v>
      </c>
      <c r="G50" s="40">
        <f t="shared" si="4"/>
        <v>4.666666666666667</v>
      </c>
      <c r="H50" s="160"/>
    </row>
    <row r="51" spans="1:8" s="20" customFormat="1">
      <c r="A51" s="19">
        <v>13</v>
      </c>
      <c r="B51" s="120" t="s">
        <v>256</v>
      </c>
      <c r="C51" s="62" t="s">
        <v>160</v>
      </c>
      <c r="D51" s="150">
        <v>4</v>
      </c>
      <c r="E51" s="39">
        <v>60</v>
      </c>
      <c r="F51" s="40">
        <v>30</v>
      </c>
      <c r="G51" s="40">
        <f>(F51*D51)/E51</f>
        <v>2</v>
      </c>
      <c r="H51" s="160"/>
    </row>
    <row r="52" spans="1:8" s="20" customFormat="1">
      <c r="A52" s="19">
        <v>14</v>
      </c>
      <c r="B52" s="120" t="s">
        <v>257</v>
      </c>
      <c r="C52" s="62" t="s">
        <v>160</v>
      </c>
      <c r="D52" s="150">
        <v>2</v>
      </c>
      <c r="E52" s="39">
        <v>12</v>
      </c>
      <c r="F52" s="40">
        <v>40</v>
      </c>
      <c r="G52" s="40">
        <f t="shared" ref="G52:G54" si="5">(F52*D52)/E52</f>
        <v>6.666666666666667</v>
      </c>
      <c r="H52" s="160"/>
    </row>
    <row r="53" spans="1:8" s="20" customFormat="1">
      <c r="A53" s="19">
        <v>15</v>
      </c>
      <c r="B53" s="120" t="s">
        <v>258</v>
      </c>
      <c r="C53" s="62" t="s">
        <v>160</v>
      </c>
      <c r="D53" s="150">
        <v>4</v>
      </c>
      <c r="E53" s="39">
        <v>12</v>
      </c>
      <c r="F53" s="40">
        <v>30</v>
      </c>
      <c r="G53" s="40">
        <f t="shared" si="5"/>
        <v>10</v>
      </c>
      <c r="H53" s="160"/>
    </row>
    <row r="54" spans="1:8" s="20" customFormat="1" ht="25.5">
      <c r="A54" s="19">
        <v>16</v>
      </c>
      <c r="B54" s="120" t="s">
        <v>259</v>
      </c>
      <c r="C54" s="62" t="s">
        <v>160</v>
      </c>
      <c r="D54" s="150">
        <v>2</v>
      </c>
      <c r="E54" s="39">
        <v>60</v>
      </c>
      <c r="F54" s="40">
        <v>1800</v>
      </c>
      <c r="G54" s="40">
        <f t="shared" si="5"/>
        <v>60</v>
      </c>
      <c r="H54" s="160"/>
    </row>
    <row r="55" spans="1:8" s="20" customFormat="1" ht="63.75">
      <c r="A55" s="19">
        <v>17</v>
      </c>
      <c r="B55" s="120" t="s">
        <v>280</v>
      </c>
      <c r="C55" s="62" t="s">
        <v>278</v>
      </c>
      <c r="D55" s="150">
        <v>2</v>
      </c>
      <c r="E55" s="39">
        <v>60</v>
      </c>
      <c r="F55" s="40">
        <v>700</v>
      </c>
      <c r="G55" s="40">
        <f t="shared" ref="G55:G66" si="6">(F55*D55)/E55</f>
        <v>23.333333333333332</v>
      </c>
      <c r="H55" s="160"/>
    </row>
    <row r="56" spans="1:8" s="20" customFormat="1">
      <c r="A56" s="19">
        <v>18</v>
      </c>
      <c r="B56" s="120" t="s">
        <v>260</v>
      </c>
      <c r="C56" s="62" t="s">
        <v>160</v>
      </c>
      <c r="D56" s="150">
        <v>2</v>
      </c>
      <c r="E56" s="39">
        <v>60</v>
      </c>
      <c r="F56" s="40">
        <v>800</v>
      </c>
      <c r="G56" s="40">
        <f t="shared" si="6"/>
        <v>26.666666666666668</v>
      </c>
      <c r="H56" s="160"/>
    </row>
    <row r="57" spans="1:8" s="20" customFormat="1">
      <c r="A57" s="19">
        <v>19</v>
      </c>
      <c r="B57" s="120" t="s">
        <v>261</v>
      </c>
      <c r="C57" s="62" t="s">
        <v>160</v>
      </c>
      <c r="D57" s="150">
        <v>4</v>
      </c>
      <c r="E57" s="39">
        <v>60</v>
      </c>
      <c r="F57" s="40">
        <v>50</v>
      </c>
      <c r="G57" s="40">
        <f t="shared" si="6"/>
        <v>3.3333333333333335</v>
      </c>
      <c r="H57" s="160"/>
    </row>
    <row r="58" spans="1:8" s="20" customFormat="1">
      <c r="A58" s="19">
        <v>20</v>
      </c>
      <c r="B58" s="120" t="s">
        <v>262</v>
      </c>
      <c r="C58" s="62" t="s">
        <v>160</v>
      </c>
      <c r="D58" s="150">
        <v>1</v>
      </c>
      <c r="E58" s="39">
        <v>60</v>
      </c>
      <c r="F58" s="40">
        <v>70</v>
      </c>
      <c r="G58" s="40">
        <f t="shared" si="6"/>
        <v>1.1666666666666667</v>
      </c>
      <c r="H58" s="160"/>
    </row>
    <row r="59" spans="1:8" s="20" customFormat="1">
      <c r="A59" s="19">
        <v>21</v>
      </c>
      <c r="B59" s="120" t="s">
        <v>263</v>
      </c>
      <c r="C59" s="62" t="s">
        <v>160</v>
      </c>
      <c r="D59" s="150">
        <v>1</v>
      </c>
      <c r="E59" s="39">
        <v>60</v>
      </c>
      <c r="F59" s="40">
        <v>60</v>
      </c>
      <c r="G59" s="40">
        <f t="shared" si="6"/>
        <v>1</v>
      </c>
      <c r="H59" s="160"/>
    </row>
    <row r="60" spans="1:8" s="20" customFormat="1" ht="25.5">
      <c r="A60" s="19">
        <v>22</v>
      </c>
      <c r="B60" s="120" t="s">
        <v>264</v>
      </c>
      <c r="C60" s="62" t="s">
        <v>160</v>
      </c>
      <c r="D60" s="150">
        <v>1</v>
      </c>
      <c r="E60" s="39">
        <v>60</v>
      </c>
      <c r="F60" s="40">
        <v>300</v>
      </c>
      <c r="G60" s="40">
        <f t="shared" si="6"/>
        <v>5</v>
      </c>
      <c r="H60" s="160"/>
    </row>
    <row r="61" spans="1:8" s="20" customFormat="1" ht="25.5">
      <c r="A61" s="19">
        <v>23</v>
      </c>
      <c r="B61" s="120" t="s">
        <v>265</v>
      </c>
      <c r="C61" s="62" t="s">
        <v>160</v>
      </c>
      <c r="D61" s="150">
        <v>2</v>
      </c>
      <c r="E61" s="39">
        <v>60</v>
      </c>
      <c r="F61" s="40">
        <v>60</v>
      </c>
      <c r="G61" s="40">
        <f t="shared" si="6"/>
        <v>2</v>
      </c>
      <c r="H61" s="160"/>
    </row>
    <row r="62" spans="1:8" s="20" customFormat="1">
      <c r="A62" s="19">
        <v>24</v>
      </c>
      <c r="B62" s="120" t="s">
        <v>266</v>
      </c>
      <c r="C62" s="62" t="s">
        <v>160</v>
      </c>
      <c r="D62" s="150">
        <v>1</v>
      </c>
      <c r="E62" s="39">
        <v>60</v>
      </c>
      <c r="F62" s="40">
        <v>40</v>
      </c>
      <c r="G62" s="40">
        <f t="shared" si="6"/>
        <v>0.66666666666666663</v>
      </c>
      <c r="H62" s="160"/>
    </row>
    <row r="63" spans="1:8" s="20" customFormat="1">
      <c r="A63" s="19">
        <v>25</v>
      </c>
      <c r="B63" s="120" t="s">
        <v>267</v>
      </c>
      <c r="C63" s="62" t="s">
        <v>160</v>
      </c>
      <c r="D63" s="150">
        <v>2</v>
      </c>
      <c r="E63" s="39">
        <v>6</v>
      </c>
      <c r="F63" s="40">
        <v>15</v>
      </c>
      <c r="G63" s="40">
        <f t="shared" si="6"/>
        <v>5</v>
      </c>
      <c r="H63" s="160"/>
    </row>
    <row r="64" spans="1:8" s="20" customFormat="1" ht="25.5">
      <c r="A64" s="19">
        <v>26</v>
      </c>
      <c r="B64" s="120" t="s">
        <v>268</v>
      </c>
      <c r="C64" s="62" t="s">
        <v>160</v>
      </c>
      <c r="D64" s="150">
        <v>1</v>
      </c>
      <c r="E64" s="39">
        <v>60</v>
      </c>
      <c r="F64" s="40">
        <v>150</v>
      </c>
      <c r="G64" s="40">
        <f t="shared" si="6"/>
        <v>2.5</v>
      </c>
      <c r="H64" s="160"/>
    </row>
    <row r="65" spans="1:8" s="20" customFormat="1" ht="25.5">
      <c r="A65" s="19">
        <v>27</v>
      </c>
      <c r="B65" s="120" t="s">
        <v>269</v>
      </c>
      <c r="C65" s="62" t="s">
        <v>160</v>
      </c>
      <c r="D65" s="150">
        <v>204</v>
      </c>
      <c r="E65" s="39">
        <v>60</v>
      </c>
      <c r="F65" s="40">
        <v>70</v>
      </c>
      <c r="G65" s="40">
        <f t="shared" si="6"/>
        <v>238</v>
      </c>
      <c r="H65" s="160"/>
    </row>
    <row r="66" spans="1:8" s="20" customFormat="1" ht="25.5">
      <c r="A66" s="19">
        <v>28</v>
      </c>
      <c r="B66" s="120" t="s">
        <v>290</v>
      </c>
      <c r="C66" s="62" t="s">
        <v>160</v>
      </c>
      <c r="D66" s="150">
        <v>204</v>
      </c>
      <c r="E66" s="39">
        <v>60</v>
      </c>
      <c r="F66" s="40">
        <v>25</v>
      </c>
      <c r="G66" s="40">
        <f t="shared" si="6"/>
        <v>85</v>
      </c>
      <c r="H66" s="160"/>
    </row>
    <row r="67" spans="1:8" s="20" customFormat="1">
      <c r="A67" s="281" t="s">
        <v>281</v>
      </c>
      <c r="B67" s="282"/>
      <c r="C67" s="282"/>
      <c r="D67" s="282"/>
      <c r="E67" s="282"/>
      <c r="F67" s="283"/>
      <c r="G67" s="82">
        <v>6</v>
      </c>
      <c r="H67" s="160"/>
    </row>
    <row r="68" spans="1:8" s="20" customFormat="1">
      <c r="A68" s="281" t="s">
        <v>134</v>
      </c>
      <c r="B68" s="282"/>
      <c r="C68" s="282"/>
      <c r="D68" s="282"/>
      <c r="E68" s="282"/>
      <c r="F68" s="283"/>
      <c r="G68" s="27">
        <f>SUM(G39:G66)/G67</f>
        <v>104.80555555555554</v>
      </c>
      <c r="H68" s="160"/>
    </row>
    <row r="69" spans="1:8" s="20" customFormat="1">
      <c r="A69" s="36"/>
      <c r="B69" s="36"/>
      <c r="C69" s="36"/>
      <c r="D69" s="36"/>
      <c r="E69" s="36"/>
      <c r="F69" s="36"/>
      <c r="G69" s="37"/>
      <c r="H69" s="160"/>
    </row>
    <row r="70" spans="1:8" s="20" customFormat="1">
      <c r="A70" s="288" t="s">
        <v>245</v>
      </c>
      <c r="B70" s="289"/>
      <c r="C70" s="289"/>
      <c r="D70" s="289"/>
      <c r="E70" s="289"/>
      <c r="F70" s="289"/>
      <c r="G70" s="289"/>
      <c r="H70" s="160"/>
    </row>
    <row r="71" spans="1:8" s="18" customFormat="1" ht="15" customHeight="1">
      <c r="A71" s="284" t="s">
        <v>241</v>
      </c>
      <c r="B71" s="285"/>
      <c r="C71" s="285"/>
      <c r="D71" s="285"/>
      <c r="E71" s="285"/>
      <c r="F71" s="285"/>
      <c r="G71" s="285"/>
      <c r="H71" s="156"/>
    </row>
    <row r="72" spans="1:8" s="18" customFormat="1" ht="45">
      <c r="A72" s="28" t="s">
        <v>129</v>
      </c>
      <c r="B72" s="28" t="s">
        <v>137</v>
      </c>
      <c r="C72" s="28" t="s">
        <v>130</v>
      </c>
      <c r="D72" s="50" t="s">
        <v>138</v>
      </c>
      <c r="E72" s="50" t="s">
        <v>139</v>
      </c>
      <c r="F72" s="28" t="s">
        <v>131</v>
      </c>
      <c r="G72" s="28" t="s">
        <v>133</v>
      </c>
      <c r="H72" s="156"/>
    </row>
    <row r="73" spans="1:8" s="17" customFormat="1">
      <c r="A73" s="19">
        <v>1</v>
      </c>
      <c r="B73" s="120" t="s">
        <v>270</v>
      </c>
      <c r="C73" s="62" t="s">
        <v>160</v>
      </c>
      <c r="D73" s="150">
        <v>1</v>
      </c>
      <c r="E73" s="39">
        <v>60</v>
      </c>
      <c r="F73" s="40">
        <v>1500</v>
      </c>
      <c r="G73" s="40">
        <f t="shared" ref="G73:G78" si="7">(F73*D73)/E73</f>
        <v>25</v>
      </c>
      <c r="H73" s="158"/>
    </row>
    <row r="74" spans="1:8" s="29" customFormat="1">
      <c r="A74" s="19">
        <v>2</v>
      </c>
      <c r="B74" s="120" t="s">
        <v>271</v>
      </c>
      <c r="C74" s="62" t="s">
        <v>160</v>
      </c>
      <c r="D74" s="150">
        <v>2</v>
      </c>
      <c r="E74" s="39">
        <v>6</v>
      </c>
      <c r="F74" s="40">
        <v>35</v>
      </c>
      <c r="G74" s="40">
        <f t="shared" si="7"/>
        <v>11.666666666666666</v>
      </c>
      <c r="H74" s="159"/>
    </row>
    <row r="75" spans="1:8" s="20" customFormat="1">
      <c r="A75" s="19">
        <v>3</v>
      </c>
      <c r="B75" s="120" t="s">
        <v>272</v>
      </c>
      <c r="C75" s="62" t="s">
        <v>160</v>
      </c>
      <c r="D75" s="150">
        <v>2</v>
      </c>
      <c r="E75" s="39">
        <v>12</v>
      </c>
      <c r="F75" s="40">
        <v>70</v>
      </c>
      <c r="G75" s="40">
        <f t="shared" si="7"/>
        <v>11.666666666666666</v>
      </c>
      <c r="H75" s="160"/>
    </row>
    <row r="76" spans="1:8" s="20" customFormat="1">
      <c r="A76" s="19">
        <v>4</v>
      </c>
      <c r="B76" s="120" t="s">
        <v>273</v>
      </c>
      <c r="C76" s="62" t="s">
        <v>160</v>
      </c>
      <c r="D76" s="150">
        <v>1</v>
      </c>
      <c r="E76" s="39">
        <v>60</v>
      </c>
      <c r="F76" s="40">
        <v>120</v>
      </c>
      <c r="G76" s="40">
        <f t="shared" si="7"/>
        <v>2</v>
      </c>
      <c r="H76" s="160"/>
    </row>
    <row r="77" spans="1:8" s="20" customFormat="1" ht="71.25" customHeight="1">
      <c r="A77" s="19">
        <v>5</v>
      </c>
      <c r="B77" s="120" t="s">
        <v>280</v>
      </c>
      <c r="C77" s="62" t="s">
        <v>277</v>
      </c>
      <c r="D77" s="150">
        <v>1</v>
      </c>
      <c r="E77" s="39">
        <v>60</v>
      </c>
      <c r="F77" s="40">
        <f>F55</f>
        <v>700</v>
      </c>
      <c r="G77" s="40">
        <f t="shared" si="7"/>
        <v>11.666666666666666</v>
      </c>
      <c r="H77" s="160"/>
    </row>
    <row r="78" spans="1:8" s="20" customFormat="1" ht="30" customHeight="1">
      <c r="A78" s="19">
        <v>6</v>
      </c>
      <c r="B78" s="120" t="s">
        <v>274</v>
      </c>
      <c r="C78" s="62" t="s">
        <v>160</v>
      </c>
      <c r="D78" s="150">
        <v>3</v>
      </c>
      <c r="E78" s="39">
        <v>12</v>
      </c>
      <c r="F78" s="40">
        <f>F40</f>
        <v>200</v>
      </c>
      <c r="G78" s="40">
        <f t="shared" si="7"/>
        <v>50</v>
      </c>
      <c r="H78" s="160"/>
    </row>
    <row r="79" spans="1:8" s="20" customFormat="1">
      <c r="A79" s="19">
        <v>7</v>
      </c>
      <c r="B79" s="120" t="s">
        <v>275</v>
      </c>
      <c r="C79" s="62" t="s">
        <v>160</v>
      </c>
      <c r="D79" s="150">
        <v>1</v>
      </c>
      <c r="E79" s="39">
        <v>2</v>
      </c>
      <c r="F79" s="40">
        <v>31.79</v>
      </c>
      <c r="G79" s="40">
        <f>(F79*D79)/E79</f>
        <v>15.895</v>
      </c>
      <c r="H79" s="160"/>
    </row>
    <row r="80" spans="1:8" s="20" customFormat="1">
      <c r="A80" s="19">
        <v>8</v>
      </c>
      <c r="B80" s="120" t="s">
        <v>276</v>
      </c>
      <c r="C80" s="62" t="s">
        <v>160</v>
      </c>
      <c r="D80" s="150">
        <v>1</v>
      </c>
      <c r="E80" s="39">
        <v>2</v>
      </c>
      <c r="F80" s="40">
        <v>31.79</v>
      </c>
      <c r="G80" s="40">
        <f t="shared" ref="G80" si="8">(F80*D80)/E80</f>
        <v>15.895</v>
      </c>
      <c r="H80" s="160"/>
    </row>
    <row r="81" spans="1:8" s="20" customFormat="1">
      <c r="A81" s="281" t="s">
        <v>281</v>
      </c>
      <c r="B81" s="282"/>
      <c r="C81" s="282"/>
      <c r="D81" s="282"/>
      <c r="E81" s="282"/>
      <c r="F81" s="283"/>
      <c r="G81" s="82">
        <v>2</v>
      </c>
      <c r="H81" s="160"/>
    </row>
    <row r="82" spans="1:8" s="20" customFormat="1">
      <c r="A82" s="281" t="s">
        <v>134</v>
      </c>
      <c r="B82" s="282"/>
      <c r="C82" s="282"/>
      <c r="D82" s="282"/>
      <c r="E82" s="282"/>
      <c r="F82" s="283"/>
      <c r="G82" s="27">
        <f>SUM(G73:G80)/G81</f>
        <v>71.894999999999996</v>
      </c>
      <c r="H82" s="160"/>
    </row>
    <row r="83" spans="1:8" s="18" customFormat="1">
      <c r="A83" s="36"/>
      <c r="B83" s="36"/>
      <c r="C83" s="36"/>
      <c r="D83" s="36"/>
      <c r="E83" s="36"/>
      <c r="F83" s="36"/>
      <c r="G83" s="37"/>
      <c r="H83" s="156"/>
    </row>
    <row r="84" spans="1:8">
      <c r="A84" s="36"/>
      <c r="B84" s="36"/>
      <c r="C84" s="36"/>
      <c r="D84" s="36"/>
      <c r="E84" s="36"/>
      <c r="F84" s="36"/>
      <c r="G84" s="37"/>
    </row>
    <row r="85" spans="1:8">
      <c r="A85" s="132"/>
      <c r="B85" s="221"/>
      <c r="C85" s="224"/>
      <c r="D85" s="224"/>
      <c r="E85" s="224"/>
      <c r="F85" s="224"/>
      <c r="G85" s="224"/>
    </row>
    <row r="86" spans="1:8">
      <c r="A86" s="132"/>
      <c r="B86" s="15"/>
      <c r="C86" s="132"/>
      <c r="D86" s="132"/>
      <c r="E86" s="132"/>
      <c r="F86" s="132"/>
      <c r="G86" s="132"/>
    </row>
    <row r="87" spans="1:8">
      <c r="A87" s="132"/>
      <c r="B87" s="223" t="str">
        <f>PROPOSTA!B42</f>
        <v>Fortaleza (CE), 18  de Novembro de 2020.</v>
      </c>
      <c r="C87" s="223"/>
      <c r="D87" s="223"/>
      <c r="E87" s="223"/>
      <c r="F87" s="223"/>
      <c r="G87" s="223"/>
    </row>
    <row r="88" spans="1:8">
      <c r="A88" s="132"/>
      <c r="B88" s="223"/>
      <c r="C88" s="223"/>
      <c r="D88" s="223"/>
      <c r="E88" s="223"/>
      <c r="F88" s="223"/>
      <c r="G88" s="223"/>
    </row>
    <row r="89" spans="1:8">
      <c r="A89" s="132"/>
      <c r="B89" s="223" t="str">
        <f>PROPOSTA!B44</f>
        <v xml:space="preserve">Paula Juliana Chagas Rocha Fernandes </v>
      </c>
      <c r="C89" s="223"/>
      <c r="D89" s="223"/>
      <c r="E89" s="223"/>
      <c r="F89" s="223"/>
      <c r="G89" s="223"/>
    </row>
    <row r="90" spans="1:8">
      <c r="A90" s="132"/>
      <c r="B90" s="223" t="str">
        <f>PROPOSTA!B45</f>
        <v>Representante legal</v>
      </c>
      <c r="C90" s="223"/>
      <c r="D90" s="223"/>
      <c r="E90" s="223"/>
      <c r="F90" s="223"/>
      <c r="G90" s="223"/>
    </row>
    <row r="91" spans="1:8">
      <c r="A91" s="132"/>
      <c r="B91" s="149"/>
      <c r="C91" s="149"/>
      <c r="D91" s="149"/>
      <c r="E91" s="286"/>
      <c r="F91" s="287"/>
      <c r="G91" s="287"/>
    </row>
    <row r="93" spans="1:8" ht="9.75" customHeight="1"/>
  </sheetData>
  <mergeCells count="23">
    <mergeCell ref="A25:G25"/>
    <mergeCell ref="A32:F32"/>
    <mergeCell ref="A36:G36"/>
    <mergeCell ref="A70:G70"/>
    <mergeCell ref="B85:G85"/>
    <mergeCell ref="A37:G37"/>
    <mergeCell ref="A68:F68"/>
    <mergeCell ref="A71:G71"/>
    <mergeCell ref="A82:F82"/>
    <mergeCell ref="A67:F67"/>
    <mergeCell ref="A81:F81"/>
    <mergeCell ref="A31:F31"/>
    <mergeCell ref="B87:G87"/>
    <mergeCell ref="B89:G89"/>
    <mergeCell ref="B90:G90"/>
    <mergeCell ref="E91:G91"/>
    <mergeCell ref="B88:G88"/>
    <mergeCell ref="A2:G2"/>
    <mergeCell ref="A3:G3"/>
    <mergeCell ref="A7:G7"/>
    <mergeCell ref="A23:F23"/>
    <mergeCell ref="A8:G8"/>
    <mergeCell ref="A22:F22"/>
  </mergeCells>
  <pageMargins left="0.511811024" right="0.511811024" top="0.78740157499999996" bottom="1.0565625000000001" header="0.31496062000000002" footer="0.31496062000000002"/>
  <pageSetup paperSize="9" scale="68" fitToHeight="0" orientation="portrait" r:id="rId1"/>
  <headerFooter>
    <oddHeader>&amp;R&amp;G</oddHeader>
    <oddFooter>&amp;C&amp;G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86D02-5E10-48A7-AA0E-2738674E73EF}">
  <sheetPr>
    <pageSetUpPr fitToPage="1"/>
  </sheetPr>
  <dimension ref="A1:I39"/>
  <sheetViews>
    <sheetView view="pageBreakPreview" topLeftCell="A19" zoomScale="85" zoomScaleNormal="100" zoomScaleSheetLayoutView="85" workbookViewId="0">
      <selection activeCell="I44" sqref="I44"/>
    </sheetView>
  </sheetViews>
  <sheetFormatPr defaultRowHeight="15"/>
  <cols>
    <col min="1" max="1" width="5.5" style="184" customWidth="1"/>
    <col min="2" max="2" width="34.875" style="184" customWidth="1"/>
    <col min="3" max="3" width="11.125" style="184" customWidth="1"/>
    <col min="4" max="4" width="12.25" style="184" customWidth="1"/>
    <col min="5" max="5" width="13.25" style="184" customWidth="1"/>
    <col min="6" max="6" width="10.75" style="202" customWidth="1"/>
    <col min="7" max="7" width="17.375" style="202" customWidth="1"/>
    <col min="8" max="8" width="9" style="184"/>
    <col min="9" max="9" width="27.25" style="184" customWidth="1"/>
    <col min="10" max="16384" width="9" style="184"/>
  </cols>
  <sheetData>
    <row r="1" spans="1:9" ht="6" customHeight="1">
      <c r="A1" s="291"/>
      <c r="B1" s="291"/>
      <c r="C1" s="291"/>
      <c r="D1" s="291"/>
      <c r="E1" s="291"/>
      <c r="F1" s="291"/>
      <c r="G1" s="291"/>
    </row>
    <row r="2" spans="1:9" s="185" customFormat="1">
      <c r="A2" s="292" t="s">
        <v>15</v>
      </c>
      <c r="B2" s="292"/>
      <c r="C2" s="292"/>
      <c r="D2" s="292"/>
      <c r="E2" s="292"/>
      <c r="F2" s="292"/>
      <c r="G2" s="292"/>
    </row>
    <row r="3" spans="1:9" s="185" customFormat="1">
      <c r="A3" s="293" t="s">
        <v>16</v>
      </c>
      <c r="B3" s="293"/>
      <c r="C3" s="293"/>
      <c r="D3" s="293"/>
      <c r="E3" s="293"/>
      <c r="F3" s="293"/>
      <c r="G3" s="293"/>
    </row>
    <row r="4" spans="1:9">
      <c r="A4" s="294" t="s">
        <v>142</v>
      </c>
      <c r="B4" s="294"/>
      <c r="C4" s="294"/>
      <c r="D4" s="294"/>
      <c r="E4" s="294"/>
      <c r="F4" s="294"/>
      <c r="G4" s="294"/>
    </row>
    <row r="5" spans="1:9" ht="6" customHeight="1">
      <c r="A5" s="291"/>
      <c r="B5" s="291"/>
      <c r="C5" s="291"/>
      <c r="D5" s="291"/>
      <c r="E5" s="291"/>
      <c r="F5" s="291"/>
      <c r="G5" s="291"/>
    </row>
    <row r="6" spans="1:9" s="186" customFormat="1">
      <c r="A6" s="290" t="s">
        <v>291</v>
      </c>
      <c r="B6" s="290"/>
      <c r="C6" s="290"/>
      <c r="D6" s="290"/>
      <c r="E6" s="290"/>
      <c r="F6" s="290"/>
      <c r="G6" s="290"/>
    </row>
    <row r="7" spans="1:9" s="186" customFormat="1" ht="60.75" customHeight="1">
      <c r="A7" s="187" t="s">
        <v>129</v>
      </c>
      <c r="B7" s="297" t="s">
        <v>315</v>
      </c>
      <c r="C7" s="298"/>
      <c r="D7" s="187" t="s">
        <v>300</v>
      </c>
      <c r="E7" s="187" t="s">
        <v>302</v>
      </c>
      <c r="F7" s="188" t="s">
        <v>301</v>
      </c>
      <c r="G7" s="188" t="s">
        <v>292</v>
      </c>
    </row>
    <row r="8" spans="1:9" s="186" customFormat="1" ht="32.25" customHeight="1">
      <c r="A8" s="189">
        <v>1</v>
      </c>
      <c r="B8" s="299" t="s">
        <v>303</v>
      </c>
      <c r="C8" s="300"/>
      <c r="D8" s="190">
        <v>4</v>
      </c>
      <c r="E8" s="190">
        <v>12</v>
      </c>
      <c r="F8" s="191">
        <v>40</v>
      </c>
      <c r="G8" s="191">
        <f>(F8*D8)/E8</f>
        <v>13.333333333333334</v>
      </c>
    </row>
    <row r="9" spans="1:9" s="186" customFormat="1">
      <c r="A9" s="189">
        <v>2</v>
      </c>
      <c r="B9" s="299" t="s">
        <v>304</v>
      </c>
      <c r="C9" s="300"/>
      <c r="D9" s="190">
        <v>4</v>
      </c>
      <c r="E9" s="190">
        <v>12</v>
      </c>
      <c r="F9" s="191">
        <v>25</v>
      </c>
      <c r="G9" s="191">
        <f>(F9*D9)/E9</f>
        <v>8.3333333333333339</v>
      </c>
    </row>
    <row r="10" spans="1:9" s="186" customFormat="1">
      <c r="A10" s="189">
        <v>3</v>
      </c>
      <c r="B10" s="299" t="s">
        <v>305</v>
      </c>
      <c r="C10" s="300"/>
      <c r="D10" s="190">
        <v>4</v>
      </c>
      <c r="E10" s="190">
        <v>12</v>
      </c>
      <c r="F10" s="191">
        <v>20.72</v>
      </c>
      <c r="G10" s="191">
        <f>(F10*D10)/E10</f>
        <v>6.9066666666666663</v>
      </c>
    </row>
    <row r="11" spans="1:9">
      <c r="A11" s="192">
        <v>4</v>
      </c>
      <c r="B11" s="301" t="s">
        <v>306</v>
      </c>
      <c r="C11" s="302"/>
      <c r="D11" s="193">
        <v>4</v>
      </c>
      <c r="E11" s="193">
        <v>12</v>
      </c>
      <c r="F11" s="194">
        <v>60</v>
      </c>
      <c r="G11" s="194">
        <f>(F11*D11)/E11</f>
        <v>20</v>
      </c>
      <c r="I11" s="200"/>
    </row>
    <row r="12" spans="1:9">
      <c r="A12" s="189">
        <v>5</v>
      </c>
      <c r="B12" s="303" t="s">
        <v>307</v>
      </c>
      <c r="C12" s="303"/>
      <c r="D12" s="190">
        <v>4</v>
      </c>
      <c r="E12" s="190">
        <v>12</v>
      </c>
      <c r="F12" s="191">
        <v>5</v>
      </c>
      <c r="G12" s="191">
        <f>(F12*D12)/E12</f>
        <v>1.6666666666666667</v>
      </c>
      <c r="I12" s="200"/>
    </row>
    <row r="13" spans="1:9">
      <c r="A13" s="304" t="s">
        <v>293</v>
      </c>
      <c r="B13" s="304"/>
      <c r="C13" s="304"/>
      <c r="D13" s="304"/>
      <c r="E13" s="304"/>
      <c r="F13" s="304"/>
      <c r="G13" s="195">
        <f>SUM(G8:G12)</f>
        <v>50.24</v>
      </c>
    </row>
    <row r="14" spans="1:9">
      <c r="A14" s="196"/>
      <c r="B14" s="196"/>
      <c r="C14" s="196"/>
      <c r="D14" s="196"/>
      <c r="E14" s="196"/>
      <c r="F14" s="197"/>
      <c r="G14" s="198"/>
    </row>
    <row r="15" spans="1:9">
      <c r="A15" s="290" t="s">
        <v>294</v>
      </c>
      <c r="B15" s="290"/>
      <c r="C15" s="290"/>
      <c r="D15" s="290"/>
      <c r="E15" s="290"/>
      <c r="F15" s="290"/>
      <c r="G15" s="290"/>
    </row>
    <row r="16" spans="1:9" s="199" customFormat="1" ht="45">
      <c r="A16" s="187" t="s">
        <v>129</v>
      </c>
      <c r="B16" s="297" t="s">
        <v>315</v>
      </c>
      <c r="C16" s="298"/>
      <c r="D16" s="207" t="s">
        <v>300</v>
      </c>
      <c r="E16" s="207" t="s">
        <v>302</v>
      </c>
      <c r="F16" s="188" t="s">
        <v>301</v>
      </c>
      <c r="G16" s="188" t="s">
        <v>292</v>
      </c>
    </row>
    <row r="17" spans="1:9">
      <c r="A17" s="189">
        <v>1</v>
      </c>
      <c r="B17" s="295" t="s">
        <v>308</v>
      </c>
      <c r="C17" s="296"/>
      <c r="D17" s="190">
        <v>4</v>
      </c>
      <c r="E17" s="190">
        <v>12</v>
      </c>
      <c r="F17" s="191">
        <v>30</v>
      </c>
      <c r="G17" s="191">
        <f>(F17*D17)/E17</f>
        <v>10</v>
      </c>
    </row>
    <row r="18" spans="1:9">
      <c r="A18" s="189">
        <v>2</v>
      </c>
      <c r="B18" s="295" t="s">
        <v>304</v>
      </c>
      <c r="C18" s="296"/>
      <c r="D18" s="190">
        <v>8</v>
      </c>
      <c r="E18" s="190">
        <v>12</v>
      </c>
      <c r="F18" s="191">
        <v>20.190000000000001</v>
      </c>
      <c r="G18" s="191">
        <f>(F18*D18)/E18</f>
        <v>13.46</v>
      </c>
    </row>
    <row r="19" spans="1:9">
      <c r="A19" s="189">
        <v>3</v>
      </c>
      <c r="B19" s="295" t="s">
        <v>309</v>
      </c>
      <c r="C19" s="296"/>
      <c r="D19" s="190">
        <v>4</v>
      </c>
      <c r="E19" s="190">
        <v>12</v>
      </c>
      <c r="F19" s="191">
        <v>25</v>
      </c>
      <c r="G19" s="191">
        <f>(F19*D19)/E19</f>
        <v>8.3333333333333339</v>
      </c>
      <c r="I19" s="200"/>
    </row>
    <row r="20" spans="1:9">
      <c r="A20" s="192">
        <v>4</v>
      </c>
      <c r="B20" s="306" t="s">
        <v>307</v>
      </c>
      <c r="C20" s="307"/>
      <c r="D20" s="193">
        <v>4</v>
      </c>
      <c r="E20" s="193">
        <v>12</v>
      </c>
      <c r="F20" s="194">
        <v>5</v>
      </c>
      <c r="G20" s="194">
        <f>(F20*D20)/E20</f>
        <v>1.6666666666666667</v>
      </c>
    </row>
    <row r="21" spans="1:9">
      <c r="A21" s="304" t="s">
        <v>293</v>
      </c>
      <c r="B21" s="304"/>
      <c r="C21" s="304"/>
      <c r="D21" s="304"/>
      <c r="E21" s="304"/>
      <c r="F21" s="304"/>
      <c r="G21" s="195">
        <f>SUM(G17:G20)</f>
        <v>33.46</v>
      </c>
    </row>
    <row r="22" spans="1:9">
      <c r="A22" s="196"/>
      <c r="B22" s="196"/>
      <c r="C22" s="196"/>
      <c r="D22" s="196"/>
      <c r="E22" s="196"/>
      <c r="F22" s="196"/>
      <c r="G22" s="198"/>
    </row>
    <row r="23" spans="1:9">
      <c r="A23" s="290" t="s">
        <v>241</v>
      </c>
      <c r="B23" s="290"/>
      <c r="C23" s="290"/>
      <c r="D23" s="290"/>
      <c r="E23" s="290"/>
      <c r="F23" s="290"/>
      <c r="G23" s="290"/>
    </row>
    <row r="24" spans="1:9" s="199" customFormat="1" ht="45">
      <c r="A24" s="201" t="s">
        <v>129</v>
      </c>
      <c r="B24" s="297" t="s">
        <v>315</v>
      </c>
      <c r="C24" s="298"/>
      <c r="D24" s="207" t="s">
        <v>300</v>
      </c>
      <c r="E24" s="207" t="s">
        <v>302</v>
      </c>
      <c r="F24" s="188" t="s">
        <v>301</v>
      </c>
      <c r="G24" s="188" t="s">
        <v>292</v>
      </c>
    </row>
    <row r="25" spans="1:9">
      <c r="A25" s="189">
        <v>1</v>
      </c>
      <c r="B25" s="299" t="s">
        <v>310</v>
      </c>
      <c r="C25" s="300"/>
      <c r="D25" s="190">
        <v>4</v>
      </c>
      <c r="E25" s="190">
        <v>12</v>
      </c>
      <c r="F25" s="191">
        <f>F8</f>
        <v>40</v>
      </c>
      <c r="G25" s="191">
        <f t="shared" ref="G25:G28" si="0">(F25*D25)/E25</f>
        <v>13.333333333333334</v>
      </c>
    </row>
    <row r="26" spans="1:9">
      <c r="A26" s="189">
        <v>2</v>
      </c>
      <c r="B26" s="299" t="s">
        <v>305</v>
      </c>
      <c r="C26" s="300"/>
      <c r="D26" s="190">
        <v>4</v>
      </c>
      <c r="E26" s="190">
        <v>12</v>
      </c>
      <c r="F26" s="191">
        <f>F9</f>
        <v>25</v>
      </c>
      <c r="G26" s="191">
        <f t="shared" si="0"/>
        <v>8.3333333333333339</v>
      </c>
    </row>
    <row r="27" spans="1:9">
      <c r="A27" s="189">
        <v>3</v>
      </c>
      <c r="B27" s="299" t="s">
        <v>311</v>
      </c>
      <c r="C27" s="300"/>
      <c r="D27" s="190">
        <v>4</v>
      </c>
      <c r="E27" s="190">
        <v>12</v>
      </c>
      <c r="F27" s="191">
        <v>45</v>
      </c>
      <c r="G27" s="191">
        <f t="shared" si="0"/>
        <v>15</v>
      </c>
    </row>
    <row r="28" spans="1:9" s="199" customFormat="1">
      <c r="A28" s="189">
        <v>4</v>
      </c>
      <c r="B28" s="299" t="s">
        <v>312</v>
      </c>
      <c r="C28" s="300"/>
      <c r="D28" s="190">
        <v>4</v>
      </c>
      <c r="E28" s="190">
        <v>12</v>
      </c>
      <c r="F28" s="191">
        <v>5</v>
      </c>
      <c r="G28" s="191">
        <f t="shared" si="0"/>
        <v>1.6666666666666667</v>
      </c>
    </row>
    <row r="29" spans="1:9">
      <c r="A29" s="189">
        <v>5</v>
      </c>
      <c r="B29" s="299" t="s">
        <v>313</v>
      </c>
      <c r="C29" s="300"/>
      <c r="D29" s="190">
        <v>4</v>
      </c>
      <c r="E29" s="190">
        <v>12</v>
      </c>
      <c r="F29" s="191">
        <v>35</v>
      </c>
      <c r="G29" s="191">
        <f>(F29*D29)/E29</f>
        <v>11.666666666666666</v>
      </c>
      <c r="I29" s="199"/>
    </row>
    <row r="30" spans="1:9">
      <c r="A30" s="189">
        <v>6</v>
      </c>
      <c r="B30" s="299" t="s">
        <v>314</v>
      </c>
      <c r="C30" s="300"/>
      <c r="D30" s="190">
        <v>2</v>
      </c>
      <c r="E30" s="190">
        <v>12</v>
      </c>
      <c r="F30" s="191">
        <v>8.82</v>
      </c>
      <c r="G30" s="191">
        <f>(F30*D30)/E30</f>
        <v>1.47</v>
      </c>
      <c r="I30" s="200"/>
    </row>
    <row r="31" spans="1:9">
      <c r="A31" s="304" t="s">
        <v>293</v>
      </c>
      <c r="B31" s="304"/>
      <c r="C31" s="304"/>
      <c r="D31" s="304"/>
      <c r="E31" s="304"/>
      <c r="F31" s="304"/>
      <c r="G31" s="195">
        <f>SUM(G25:G30)</f>
        <v>51.47</v>
      </c>
      <c r="H31" s="208"/>
    </row>
    <row r="32" spans="1:9">
      <c r="A32" s="305"/>
      <c r="B32" s="305"/>
      <c r="C32" s="305"/>
      <c r="D32" s="305"/>
      <c r="E32" s="305"/>
      <c r="F32" s="305"/>
      <c r="G32" s="305"/>
      <c r="I32" s="209"/>
    </row>
    <row r="33" spans="1:9" ht="6" customHeight="1">
      <c r="A33" s="308"/>
      <c r="B33" s="308"/>
      <c r="C33" s="308"/>
      <c r="D33" s="308"/>
      <c r="E33" s="308"/>
      <c r="F33" s="308"/>
      <c r="G33" s="308"/>
    </row>
    <row r="35" spans="1:9">
      <c r="A35" s="309" t="str">
        <f>PROPOSTA!B42</f>
        <v>Fortaleza (CE), 18  de Novembro de 2020.</v>
      </c>
      <c r="B35" s="309"/>
      <c r="C35" s="309"/>
      <c r="D35" s="309"/>
      <c r="E35" s="309"/>
      <c r="F35" s="309"/>
      <c r="G35" s="309"/>
    </row>
    <row r="36" spans="1:9">
      <c r="A36" s="309"/>
      <c r="B36" s="309"/>
      <c r="C36" s="309"/>
      <c r="D36" s="309"/>
      <c r="E36" s="309"/>
      <c r="F36" s="309"/>
      <c r="G36" s="309"/>
      <c r="I36" s="200"/>
    </row>
    <row r="37" spans="1:9">
      <c r="A37" s="309" t="str">
        <f>[1]PROPOSTA!$B$44</f>
        <v xml:space="preserve">Paula Juliana Chagas Rocha Fernandes </v>
      </c>
      <c r="B37" s="309"/>
      <c r="C37" s="309"/>
      <c r="D37" s="309"/>
      <c r="E37" s="309"/>
      <c r="F37" s="309"/>
      <c r="G37" s="309"/>
    </row>
    <row r="38" spans="1:9">
      <c r="A38" s="309" t="str">
        <f>[1]PROPOSTA!$B$45</f>
        <v>Representante legal</v>
      </c>
      <c r="B38" s="309"/>
      <c r="C38" s="309"/>
      <c r="D38" s="309"/>
      <c r="E38" s="309"/>
      <c r="F38" s="309"/>
      <c r="G38" s="309"/>
    </row>
    <row r="39" spans="1:9" ht="6" customHeight="1">
      <c r="A39" s="308"/>
      <c r="B39" s="308"/>
      <c r="C39" s="308"/>
      <c r="D39" s="308"/>
      <c r="E39" s="308"/>
      <c r="F39" s="308"/>
      <c r="G39" s="308"/>
    </row>
  </sheetData>
  <mergeCells count="36">
    <mergeCell ref="A33:G33"/>
    <mergeCell ref="A39:G39"/>
    <mergeCell ref="A35:G35"/>
    <mergeCell ref="A36:G36"/>
    <mergeCell ref="A37:G37"/>
    <mergeCell ref="A38:G38"/>
    <mergeCell ref="A32:G32"/>
    <mergeCell ref="B20:C20"/>
    <mergeCell ref="A21:F21"/>
    <mergeCell ref="A23:G23"/>
    <mergeCell ref="B24:C24"/>
    <mergeCell ref="B25:C25"/>
    <mergeCell ref="B26:C26"/>
    <mergeCell ref="B27:C27"/>
    <mergeCell ref="B28:C28"/>
    <mergeCell ref="B29:C29"/>
    <mergeCell ref="B30:C30"/>
    <mergeCell ref="A31:F31"/>
    <mergeCell ref="B19:C19"/>
    <mergeCell ref="B7:C7"/>
    <mergeCell ref="B8:C8"/>
    <mergeCell ref="B9:C9"/>
    <mergeCell ref="B10:C10"/>
    <mergeCell ref="B11:C11"/>
    <mergeCell ref="B12:C12"/>
    <mergeCell ref="A13:F13"/>
    <mergeCell ref="A15:G15"/>
    <mergeCell ref="B16:C16"/>
    <mergeCell ref="B17:C17"/>
    <mergeCell ref="B18:C18"/>
    <mergeCell ref="A6:G6"/>
    <mergeCell ref="A1:G1"/>
    <mergeCell ref="A2:G2"/>
    <mergeCell ref="A3:G3"/>
    <mergeCell ref="A4:G4"/>
    <mergeCell ref="A5:G5"/>
  </mergeCells>
  <pageMargins left="0.511811024" right="0.511811024" top="0.78740157499999996" bottom="1.0565625000000001" header="0.31496062000000002" footer="0.31496062000000002"/>
  <pageSetup paperSize="9" scale="80" fitToHeight="0" orientation="portrait" r:id="rId1"/>
  <headerFooter>
    <oddHeader>&amp;R&amp;G</oddHeader>
    <oddFooter>&amp;C&amp;G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53314-09FD-4820-9F7C-7289CE29D5CC}">
  <sheetPr>
    <pageSetUpPr fitToPage="1"/>
  </sheetPr>
  <dimension ref="A1:G78"/>
  <sheetViews>
    <sheetView view="pageBreakPreview" zoomScale="98" zoomScaleNormal="100" zoomScaleSheetLayoutView="98" workbookViewId="0">
      <selection activeCell="I125" sqref="I125"/>
    </sheetView>
  </sheetViews>
  <sheetFormatPr defaultRowHeight="15"/>
  <cols>
    <col min="1" max="1" width="5.5" style="16" customWidth="1"/>
    <col min="2" max="2" width="47.375" style="49" customWidth="1"/>
    <col min="3" max="3" width="10.75" style="17" customWidth="1"/>
    <col min="4" max="5" width="11.25" style="16" customWidth="1"/>
    <col min="6" max="7" width="17.5" style="16" customWidth="1"/>
    <col min="8" max="16384" width="9" style="16"/>
  </cols>
  <sheetData>
    <row r="1" spans="1:7" ht="6.75" customHeight="1">
      <c r="A1" s="25"/>
      <c r="B1" s="48"/>
      <c r="C1" s="55"/>
      <c r="D1" s="25"/>
      <c r="E1" s="25"/>
      <c r="F1" s="25"/>
      <c r="G1" s="25"/>
    </row>
    <row r="2" spans="1:7" s="134" customFormat="1">
      <c r="A2" s="276" t="s">
        <v>15</v>
      </c>
      <c r="B2" s="276"/>
      <c r="C2" s="277"/>
      <c r="D2" s="277"/>
      <c r="E2" s="277"/>
      <c r="F2" s="277"/>
      <c r="G2" s="277"/>
    </row>
    <row r="3" spans="1:7" s="134" customFormat="1">
      <c r="A3" s="278" t="s">
        <v>16</v>
      </c>
      <c r="B3" s="278"/>
      <c r="C3" s="277"/>
      <c r="D3" s="277"/>
      <c r="E3" s="277"/>
      <c r="F3" s="277"/>
      <c r="G3" s="277"/>
    </row>
    <row r="6" spans="1:7" ht="5.25" customHeight="1">
      <c r="A6" s="25"/>
      <c r="B6" s="48"/>
      <c r="C6" s="55"/>
      <c r="D6" s="25"/>
      <c r="E6" s="25"/>
      <c r="F6" s="25"/>
      <c r="G6" s="25"/>
    </row>
    <row r="7" spans="1:7">
      <c r="A7" s="279" t="s">
        <v>166</v>
      </c>
      <c r="B7" s="279"/>
      <c r="C7" s="279"/>
      <c r="D7" s="280"/>
      <c r="E7" s="280"/>
      <c r="F7" s="279"/>
      <c r="G7" s="280"/>
    </row>
    <row r="8" spans="1:7" s="17" customFormat="1" ht="15" customHeight="1">
      <c r="A8" s="284" t="s">
        <v>165</v>
      </c>
      <c r="B8" s="285"/>
      <c r="C8" s="285"/>
      <c r="D8" s="285"/>
      <c r="E8" s="285"/>
      <c r="F8" s="285"/>
      <c r="G8" s="285"/>
    </row>
    <row r="9" spans="1:7" s="29" customFormat="1" ht="60">
      <c r="A9" s="28" t="s">
        <v>129</v>
      </c>
      <c r="B9" s="28" t="s">
        <v>137</v>
      </c>
      <c r="C9" s="28" t="s">
        <v>130</v>
      </c>
      <c r="D9" s="50" t="s">
        <v>138</v>
      </c>
      <c r="E9" s="50" t="s">
        <v>139</v>
      </c>
      <c r="F9" s="28" t="s">
        <v>131</v>
      </c>
      <c r="G9" s="28" t="s">
        <v>133</v>
      </c>
    </row>
    <row r="10" spans="1:7" s="20" customFormat="1" ht="38.25">
      <c r="A10" s="19">
        <v>1</v>
      </c>
      <c r="B10" s="120" t="s">
        <v>167</v>
      </c>
      <c r="C10" s="62" t="s">
        <v>160</v>
      </c>
      <c r="D10" s="151">
        <v>1</v>
      </c>
      <c r="E10" s="39">
        <v>24</v>
      </c>
      <c r="F10" s="40">
        <v>1090.46</v>
      </c>
      <c r="G10" s="40">
        <f>(F10*D10)/E10</f>
        <v>45.435833333333335</v>
      </c>
    </row>
    <row r="11" spans="1:7" s="20" customFormat="1" ht="25.5">
      <c r="A11" s="19">
        <v>2</v>
      </c>
      <c r="B11" s="120" t="s">
        <v>168</v>
      </c>
      <c r="C11" s="62" t="s">
        <v>160</v>
      </c>
      <c r="D11" s="151">
        <v>1</v>
      </c>
      <c r="E11" s="39">
        <v>24</v>
      </c>
      <c r="F11" s="40">
        <v>397.53</v>
      </c>
      <c r="G11" s="40">
        <f t="shared" ref="G11:G12" si="0">(F11*D11)/E11</f>
        <v>16.563749999999999</v>
      </c>
    </row>
    <row r="12" spans="1:7" s="20" customFormat="1" ht="51">
      <c r="A12" s="19">
        <v>3</v>
      </c>
      <c r="B12" s="120" t="s">
        <v>169</v>
      </c>
      <c r="C12" s="62" t="s">
        <v>160</v>
      </c>
      <c r="D12" s="151">
        <v>1</v>
      </c>
      <c r="E12" s="39">
        <v>24</v>
      </c>
      <c r="F12" s="40">
        <v>566.07000000000005</v>
      </c>
      <c r="G12" s="40">
        <f t="shared" si="0"/>
        <v>23.586250000000003</v>
      </c>
    </row>
    <row r="13" spans="1:7" s="18" customFormat="1">
      <c r="A13" s="281" t="s">
        <v>204</v>
      </c>
      <c r="B13" s="282"/>
      <c r="C13" s="282"/>
      <c r="D13" s="282"/>
      <c r="E13" s="282"/>
      <c r="F13" s="283"/>
      <c r="G13" s="27">
        <f>SUM(G10:G12)</f>
        <v>85.585833333333341</v>
      </c>
    </row>
    <row r="14" spans="1:7" s="18" customFormat="1">
      <c r="A14" s="310" t="s">
        <v>203</v>
      </c>
      <c r="B14" s="311"/>
      <c r="C14" s="311"/>
      <c r="D14" s="311"/>
      <c r="E14" s="311"/>
      <c r="F14" s="312"/>
      <c r="G14" s="82">
        <f>G13*10%</f>
        <v>8.5585833333333348</v>
      </c>
    </row>
    <row r="15" spans="1:7" s="35" customFormat="1" ht="14.25" customHeight="1">
      <c r="A15" s="313" t="s">
        <v>205</v>
      </c>
      <c r="B15" s="314"/>
      <c r="C15" s="314"/>
      <c r="D15" s="314"/>
      <c r="E15" s="314"/>
      <c r="F15" s="315"/>
      <c r="G15" s="83">
        <f>G13-G14</f>
        <v>77.027250000000009</v>
      </c>
    </row>
    <row r="16" spans="1:7" s="35" customFormat="1" ht="14.25" customHeight="1">
      <c r="A16" s="143"/>
      <c r="B16" s="144"/>
      <c r="C16" s="144"/>
      <c r="D16" s="144"/>
      <c r="E16" s="144"/>
      <c r="F16" s="144"/>
      <c r="G16" s="145"/>
    </row>
    <row r="17" spans="1:7" s="17" customFormat="1" ht="15" customHeight="1">
      <c r="A17" s="284" t="s">
        <v>159</v>
      </c>
      <c r="B17" s="285"/>
      <c r="C17" s="285"/>
      <c r="D17" s="285"/>
      <c r="E17" s="285"/>
      <c r="F17" s="285"/>
      <c r="G17" s="285"/>
    </row>
    <row r="18" spans="1:7" s="29" customFormat="1" ht="60">
      <c r="A18" s="28" t="s">
        <v>129</v>
      </c>
      <c r="B18" s="28" t="s">
        <v>137</v>
      </c>
      <c r="C18" s="28" t="s">
        <v>130</v>
      </c>
      <c r="D18" s="50" t="s">
        <v>138</v>
      </c>
      <c r="E18" s="50" t="s">
        <v>139</v>
      </c>
      <c r="F18" s="28" t="s">
        <v>131</v>
      </c>
      <c r="G18" s="28" t="s">
        <v>133</v>
      </c>
    </row>
    <row r="19" spans="1:7" s="20" customFormat="1" ht="51">
      <c r="A19" s="19">
        <v>4</v>
      </c>
      <c r="B19" s="120" t="s">
        <v>170</v>
      </c>
      <c r="C19" s="62" t="s">
        <v>160</v>
      </c>
      <c r="D19" s="151">
        <v>0.5</v>
      </c>
      <c r="E19" s="39">
        <v>24</v>
      </c>
      <c r="F19" s="40">
        <v>50.05</v>
      </c>
      <c r="G19" s="40">
        <f t="shared" ref="G19:G20" si="1">(F19*D19)/E19</f>
        <v>1.0427083333333333</v>
      </c>
    </row>
    <row r="20" spans="1:7" s="20" customFormat="1">
      <c r="A20" s="19">
        <v>5</v>
      </c>
      <c r="B20" s="120" t="s">
        <v>171</v>
      </c>
      <c r="C20" s="62" t="s">
        <v>160</v>
      </c>
      <c r="D20" s="151">
        <v>0.5</v>
      </c>
      <c r="E20" s="39">
        <v>24</v>
      </c>
      <c r="F20" s="40">
        <v>396.07</v>
      </c>
      <c r="G20" s="40">
        <f t="shared" si="1"/>
        <v>8.2514583333333338</v>
      </c>
    </row>
    <row r="21" spans="1:7" s="18" customFormat="1">
      <c r="A21" s="281" t="s">
        <v>134</v>
      </c>
      <c r="B21" s="282"/>
      <c r="C21" s="282"/>
      <c r="D21" s="282"/>
      <c r="E21" s="282"/>
      <c r="F21" s="283"/>
      <c r="G21" s="27">
        <f>SUM(G19:G20)</f>
        <v>9.2941666666666674</v>
      </c>
    </row>
    <row r="22" spans="1:7" s="18" customFormat="1">
      <c r="A22" s="310" t="s">
        <v>135</v>
      </c>
      <c r="B22" s="311"/>
      <c r="C22" s="311"/>
      <c r="D22" s="311"/>
      <c r="E22" s="311"/>
      <c r="F22" s="312"/>
      <c r="G22" s="82">
        <f>G21*10%</f>
        <v>0.92941666666666678</v>
      </c>
    </row>
    <row r="23" spans="1:7" s="35" customFormat="1">
      <c r="A23" s="313" t="s">
        <v>136</v>
      </c>
      <c r="B23" s="314"/>
      <c r="C23" s="314"/>
      <c r="D23" s="314"/>
      <c r="E23" s="314"/>
      <c r="F23" s="315"/>
      <c r="G23" s="83">
        <f>G21-G22</f>
        <v>8.3647500000000008</v>
      </c>
    </row>
    <row r="24" spans="1:7" s="35" customFormat="1" ht="14.25" customHeight="1">
      <c r="A24" s="146"/>
      <c r="B24" s="147"/>
      <c r="C24" s="147"/>
      <c r="D24" s="147"/>
      <c r="E24" s="147"/>
      <c r="F24" s="147"/>
      <c r="G24" s="148"/>
    </row>
    <row r="25" spans="1:7" s="17" customFormat="1" ht="15" customHeight="1">
      <c r="A25" s="284" t="s">
        <v>163</v>
      </c>
      <c r="B25" s="285"/>
      <c r="C25" s="285"/>
      <c r="D25" s="285"/>
      <c r="E25" s="285"/>
      <c r="F25" s="285"/>
      <c r="G25" s="285"/>
    </row>
    <row r="26" spans="1:7" s="29" customFormat="1" ht="60">
      <c r="A26" s="28" t="s">
        <v>129</v>
      </c>
      <c r="B26" s="28" t="s">
        <v>137</v>
      </c>
      <c r="C26" s="28" t="s">
        <v>130</v>
      </c>
      <c r="D26" s="50" t="s">
        <v>138</v>
      </c>
      <c r="E26" s="50" t="s">
        <v>139</v>
      </c>
      <c r="F26" s="28" t="s">
        <v>131</v>
      </c>
      <c r="G26" s="28" t="s">
        <v>133</v>
      </c>
    </row>
    <row r="27" spans="1:7" s="20" customFormat="1" ht="38.25">
      <c r="A27" s="19">
        <v>6</v>
      </c>
      <c r="B27" s="120" t="s">
        <v>172</v>
      </c>
      <c r="C27" s="62" t="s">
        <v>160</v>
      </c>
      <c r="D27" s="151">
        <v>0.25</v>
      </c>
      <c r="E27" s="39">
        <v>24</v>
      </c>
      <c r="F27" s="40">
        <v>288.26</v>
      </c>
      <c r="G27" s="40">
        <f t="shared" ref="G27:G31" si="2">(F27*D27)/E27</f>
        <v>3.0027083333333331</v>
      </c>
    </row>
    <row r="28" spans="1:7" s="20" customFormat="1" ht="25.5">
      <c r="A28" s="19">
        <v>7</v>
      </c>
      <c r="B28" s="120" t="s">
        <v>173</v>
      </c>
      <c r="C28" s="62" t="s">
        <v>160</v>
      </c>
      <c r="D28" s="151">
        <v>0.25</v>
      </c>
      <c r="E28" s="39">
        <v>24</v>
      </c>
      <c r="F28" s="40">
        <v>318.70999999999998</v>
      </c>
      <c r="G28" s="40">
        <f t="shared" si="2"/>
        <v>3.3198958333333333</v>
      </c>
    </row>
    <row r="29" spans="1:7" s="20" customFormat="1" ht="25.5">
      <c r="A29" s="19">
        <v>8</v>
      </c>
      <c r="B29" s="120" t="s">
        <v>174</v>
      </c>
      <c r="C29" s="62" t="s">
        <v>160</v>
      </c>
      <c r="D29" s="151">
        <v>0.25</v>
      </c>
      <c r="E29" s="39">
        <v>24</v>
      </c>
      <c r="F29" s="40">
        <v>204.63</v>
      </c>
      <c r="G29" s="40">
        <f t="shared" si="2"/>
        <v>2.1315624999999998</v>
      </c>
    </row>
    <row r="30" spans="1:7" s="20" customFormat="1" ht="25.5">
      <c r="A30" s="19">
        <v>9</v>
      </c>
      <c r="B30" s="120" t="s">
        <v>175</v>
      </c>
      <c r="C30" s="62" t="s">
        <v>160</v>
      </c>
      <c r="D30" s="151">
        <v>0.5</v>
      </c>
      <c r="E30" s="39">
        <v>24</v>
      </c>
      <c r="F30" s="40">
        <v>135.04</v>
      </c>
      <c r="G30" s="40">
        <f t="shared" si="2"/>
        <v>2.813333333333333</v>
      </c>
    </row>
    <row r="31" spans="1:7" s="20" customFormat="1" ht="67.5" customHeight="1">
      <c r="A31" s="19">
        <v>10</v>
      </c>
      <c r="B31" s="120" t="s">
        <v>176</v>
      </c>
      <c r="C31" s="62" t="s">
        <v>160</v>
      </c>
      <c r="D31" s="151">
        <v>0.25</v>
      </c>
      <c r="E31" s="39">
        <v>24</v>
      </c>
      <c r="F31" s="40">
        <v>877.3</v>
      </c>
      <c r="G31" s="40">
        <f t="shared" si="2"/>
        <v>9.1385416666666668</v>
      </c>
    </row>
    <row r="32" spans="1:7" s="18" customFormat="1">
      <c r="A32" s="281" t="s">
        <v>204</v>
      </c>
      <c r="B32" s="282"/>
      <c r="C32" s="282"/>
      <c r="D32" s="282"/>
      <c r="E32" s="282"/>
      <c r="F32" s="283"/>
      <c r="G32" s="27">
        <f>SUM(G27:G31)</f>
        <v>20.406041666666667</v>
      </c>
    </row>
    <row r="33" spans="1:7" s="18" customFormat="1">
      <c r="A33" s="310" t="s">
        <v>203</v>
      </c>
      <c r="B33" s="311"/>
      <c r="C33" s="311"/>
      <c r="D33" s="311"/>
      <c r="E33" s="311"/>
      <c r="F33" s="312"/>
      <c r="G33" s="82">
        <f>G32*10%</f>
        <v>2.0406041666666668</v>
      </c>
    </row>
    <row r="34" spans="1:7" s="35" customFormat="1">
      <c r="A34" s="313" t="s">
        <v>205</v>
      </c>
      <c r="B34" s="314"/>
      <c r="C34" s="314"/>
      <c r="D34" s="314"/>
      <c r="E34" s="314"/>
      <c r="F34" s="315"/>
      <c r="G34" s="83">
        <f>G32-G33</f>
        <v>18.365437499999999</v>
      </c>
    </row>
    <row r="35" spans="1:7" s="35" customFormat="1">
      <c r="A35" s="36"/>
      <c r="B35" s="36"/>
      <c r="C35" s="36"/>
      <c r="D35" s="36"/>
      <c r="E35" s="36"/>
      <c r="F35" s="36"/>
      <c r="G35" s="37"/>
    </row>
    <row r="36" spans="1:7">
      <c r="A36" s="284" t="s">
        <v>164</v>
      </c>
      <c r="B36" s="285"/>
      <c r="C36" s="285"/>
      <c r="D36" s="285"/>
      <c r="E36" s="285"/>
      <c r="F36" s="285"/>
      <c r="G36" s="285"/>
    </row>
    <row r="37" spans="1:7" ht="60">
      <c r="A37" s="28" t="s">
        <v>129</v>
      </c>
      <c r="B37" s="28" t="s">
        <v>137</v>
      </c>
      <c r="C37" s="28" t="s">
        <v>130</v>
      </c>
      <c r="D37" s="50" t="s">
        <v>138</v>
      </c>
      <c r="E37" s="50" t="s">
        <v>139</v>
      </c>
      <c r="F37" s="28" t="s">
        <v>131</v>
      </c>
      <c r="G37" s="28" t="s">
        <v>133</v>
      </c>
    </row>
    <row r="38" spans="1:7" ht="25.5">
      <c r="A38" s="19">
        <v>11</v>
      </c>
      <c r="B38" s="120" t="s">
        <v>177</v>
      </c>
      <c r="C38" s="62" t="s">
        <v>160</v>
      </c>
      <c r="D38" s="121">
        <v>1</v>
      </c>
      <c r="E38" s="39">
        <v>24</v>
      </c>
      <c r="F38" s="40">
        <v>716.8</v>
      </c>
      <c r="G38" s="40">
        <f t="shared" ref="G38" si="3">(F38*D38)/E38</f>
        <v>29.866666666666664</v>
      </c>
    </row>
    <row r="39" spans="1:7">
      <c r="A39" s="281" t="s">
        <v>204</v>
      </c>
      <c r="B39" s="282"/>
      <c r="C39" s="282"/>
      <c r="D39" s="282"/>
      <c r="E39" s="282"/>
      <c r="F39" s="283"/>
      <c r="G39" s="27">
        <f>SUM(G38:G38)</f>
        <v>29.866666666666664</v>
      </c>
    </row>
    <row r="40" spans="1:7">
      <c r="A40" s="310" t="s">
        <v>203</v>
      </c>
      <c r="B40" s="311"/>
      <c r="C40" s="311"/>
      <c r="D40" s="311"/>
      <c r="E40" s="311"/>
      <c r="F40" s="312"/>
      <c r="G40" s="82">
        <f>G39*10%</f>
        <v>2.9866666666666664</v>
      </c>
    </row>
    <row r="41" spans="1:7">
      <c r="A41" s="313" t="s">
        <v>205</v>
      </c>
      <c r="B41" s="314"/>
      <c r="C41" s="314"/>
      <c r="D41" s="314"/>
      <c r="E41" s="314"/>
      <c r="F41" s="315"/>
      <c r="G41" s="83">
        <f>G39-G40</f>
        <v>26.879999999999995</v>
      </c>
    </row>
    <row r="42" spans="1:7">
      <c r="A42" s="135"/>
      <c r="B42" s="136"/>
      <c r="C42" s="136"/>
      <c r="D42" s="136"/>
      <c r="E42" s="136"/>
      <c r="F42" s="136"/>
      <c r="G42" s="142"/>
    </row>
    <row r="43" spans="1:7" s="35" customFormat="1">
      <c r="A43" s="284" t="s">
        <v>162</v>
      </c>
      <c r="B43" s="285"/>
      <c r="C43" s="285"/>
      <c r="D43" s="285"/>
      <c r="E43" s="285"/>
      <c r="F43" s="285"/>
      <c r="G43" s="285"/>
    </row>
    <row r="44" spans="1:7" s="35" customFormat="1" ht="60">
      <c r="A44" s="28" t="s">
        <v>129</v>
      </c>
      <c r="B44" s="28" t="s">
        <v>137</v>
      </c>
      <c r="C44" s="28" t="s">
        <v>130</v>
      </c>
      <c r="D44" s="50" t="s">
        <v>138</v>
      </c>
      <c r="E44" s="50" t="s">
        <v>139</v>
      </c>
      <c r="F44" s="28" t="s">
        <v>131</v>
      </c>
      <c r="G44" s="28" t="s">
        <v>133</v>
      </c>
    </row>
    <row r="45" spans="1:7" s="35" customFormat="1" ht="63.75">
      <c r="A45" s="19">
        <v>12</v>
      </c>
      <c r="B45" s="120" t="s">
        <v>199</v>
      </c>
      <c r="C45" s="62" t="s">
        <v>160</v>
      </c>
      <c r="D45" s="151">
        <v>0.5</v>
      </c>
      <c r="E45" s="39">
        <v>24</v>
      </c>
      <c r="F45" s="40">
        <v>1201.07</v>
      </c>
      <c r="G45" s="40">
        <f t="shared" ref="G45:G47" si="4">(F45*D45)/E45</f>
        <v>25.022291666666664</v>
      </c>
    </row>
    <row r="46" spans="1:7" s="35" customFormat="1">
      <c r="A46" s="19">
        <v>13</v>
      </c>
      <c r="B46" s="120" t="s">
        <v>200</v>
      </c>
      <c r="C46" s="62" t="s">
        <v>160</v>
      </c>
      <c r="D46" s="151">
        <v>0.5</v>
      </c>
      <c r="E46" s="39">
        <v>24</v>
      </c>
      <c r="F46" s="40">
        <v>162.66</v>
      </c>
      <c r="G46" s="40">
        <f t="shared" si="4"/>
        <v>3.3887499999999999</v>
      </c>
    </row>
    <row r="47" spans="1:7" s="35" customFormat="1" ht="63.75">
      <c r="A47" s="19">
        <v>14</v>
      </c>
      <c r="B47" s="120" t="s">
        <v>201</v>
      </c>
      <c r="C47" s="62" t="s">
        <v>160</v>
      </c>
      <c r="D47" s="151">
        <v>0.5</v>
      </c>
      <c r="E47" s="39">
        <v>24</v>
      </c>
      <c r="F47" s="40">
        <v>1514.09</v>
      </c>
      <c r="G47" s="40">
        <f t="shared" si="4"/>
        <v>31.543541666666666</v>
      </c>
    </row>
    <row r="48" spans="1:7">
      <c r="A48" s="281" t="s">
        <v>204</v>
      </c>
      <c r="B48" s="282"/>
      <c r="C48" s="282"/>
      <c r="D48" s="282"/>
      <c r="E48" s="282"/>
      <c r="F48" s="283"/>
      <c r="G48" s="27">
        <f>SUM(G45:G47)</f>
        <v>59.954583333333332</v>
      </c>
    </row>
    <row r="49" spans="1:7">
      <c r="A49" s="310" t="s">
        <v>203</v>
      </c>
      <c r="B49" s="311"/>
      <c r="C49" s="311"/>
      <c r="D49" s="311"/>
      <c r="E49" s="311"/>
      <c r="F49" s="312"/>
      <c r="G49" s="82">
        <f>G48*10%</f>
        <v>5.9954583333333336</v>
      </c>
    </row>
    <row r="50" spans="1:7">
      <c r="A50" s="313" t="s">
        <v>205</v>
      </c>
      <c r="B50" s="314"/>
      <c r="C50" s="314"/>
      <c r="D50" s="314"/>
      <c r="E50" s="314"/>
      <c r="F50" s="315"/>
      <c r="G50" s="83">
        <f>G48-G49</f>
        <v>53.959125</v>
      </c>
    </row>
    <row r="51" spans="1:7">
      <c r="A51" s="36"/>
      <c r="B51" s="36"/>
      <c r="C51" s="36"/>
      <c r="D51" s="36"/>
      <c r="E51" s="36"/>
      <c r="F51" s="36"/>
      <c r="G51" s="37"/>
    </row>
    <row r="52" spans="1:7">
      <c r="A52" s="135"/>
      <c r="B52" s="136"/>
      <c r="C52" s="136"/>
      <c r="D52" s="136"/>
      <c r="E52" s="136"/>
      <c r="F52" s="136"/>
      <c r="G52" s="142"/>
    </row>
    <row r="53" spans="1:7" s="35" customFormat="1">
      <c r="A53" s="284" t="s">
        <v>161</v>
      </c>
      <c r="B53" s="285"/>
      <c r="C53" s="285"/>
      <c r="D53" s="285"/>
      <c r="E53" s="285"/>
      <c r="F53" s="285"/>
      <c r="G53" s="285"/>
    </row>
    <row r="54" spans="1:7" s="35" customFormat="1" ht="60">
      <c r="A54" s="28" t="s">
        <v>129</v>
      </c>
      <c r="B54" s="28" t="s">
        <v>137</v>
      </c>
      <c r="C54" s="28" t="s">
        <v>130</v>
      </c>
      <c r="D54" s="50" t="s">
        <v>138</v>
      </c>
      <c r="E54" s="50" t="s">
        <v>139</v>
      </c>
      <c r="F54" s="28" t="s">
        <v>131</v>
      </c>
      <c r="G54" s="28" t="s">
        <v>133</v>
      </c>
    </row>
    <row r="55" spans="1:7" s="35" customFormat="1" ht="25.5">
      <c r="A55" s="19">
        <v>12</v>
      </c>
      <c r="B55" s="120" t="s">
        <v>202</v>
      </c>
      <c r="C55" s="62" t="s">
        <v>160</v>
      </c>
      <c r="D55" s="151">
        <v>0.5</v>
      </c>
      <c r="E55" s="39">
        <v>24</v>
      </c>
      <c r="F55" s="40">
        <v>69.3</v>
      </c>
      <c r="G55" s="40">
        <f t="shared" ref="G55" si="5">(F55*D55)/E55</f>
        <v>1.4437499999999999</v>
      </c>
    </row>
    <row r="56" spans="1:7">
      <c r="A56" s="281" t="s">
        <v>204</v>
      </c>
      <c r="B56" s="282"/>
      <c r="C56" s="282"/>
      <c r="D56" s="282"/>
      <c r="E56" s="282"/>
      <c r="F56" s="283"/>
      <c r="G56" s="27">
        <f>SUM(G55:G55)</f>
        <v>1.4437499999999999</v>
      </c>
    </row>
    <row r="57" spans="1:7">
      <c r="A57" s="310" t="s">
        <v>203</v>
      </c>
      <c r="B57" s="311"/>
      <c r="C57" s="311"/>
      <c r="D57" s="311"/>
      <c r="E57" s="311"/>
      <c r="F57" s="312"/>
      <c r="G57" s="82">
        <f>G56*10%</f>
        <v>0.144375</v>
      </c>
    </row>
    <row r="58" spans="1:7">
      <c r="A58" s="313" t="s">
        <v>205</v>
      </c>
      <c r="B58" s="314"/>
      <c r="C58" s="314"/>
      <c r="D58" s="314"/>
      <c r="E58" s="314"/>
      <c r="F58" s="315"/>
      <c r="G58" s="83">
        <f>G56-G57</f>
        <v>1.2993749999999999</v>
      </c>
    </row>
    <row r="59" spans="1:7">
      <c r="A59" s="36"/>
      <c r="B59" s="36"/>
      <c r="C59" s="36"/>
      <c r="D59" s="36"/>
      <c r="E59" s="36"/>
      <c r="F59" s="36"/>
      <c r="G59" s="37"/>
    </row>
    <row r="60" spans="1:7">
      <c r="A60" s="36"/>
      <c r="B60" s="36"/>
      <c r="C60" s="36"/>
      <c r="D60" s="36"/>
      <c r="E60" s="36"/>
      <c r="F60" s="36"/>
      <c r="G60" s="37"/>
    </row>
    <row r="61" spans="1:7" s="132" customFormat="1" ht="7.5" customHeight="1">
      <c r="B61" s="221"/>
      <c r="C61" s="224"/>
      <c r="D61" s="224"/>
      <c r="E61" s="224"/>
      <c r="F61" s="224"/>
      <c r="G61" s="224"/>
    </row>
    <row r="62" spans="1:7" s="132" customFormat="1" ht="15.75" customHeight="1">
      <c r="B62" s="15"/>
    </row>
    <row r="63" spans="1:7" s="132" customFormat="1" ht="15.75" customHeight="1">
      <c r="B63" s="223" t="str">
        <f>PROPOSTA!B42</f>
        <v>Fortaleza (CE), 18  de Novembro de 2020.</v>
      </c>
      <c r="C63" s="223"/>
      <c r="D63" s="223"/>
      <c r="E63" s="223"/>
      <c r="F63" s="223"/>
      <c r="G63" s="223"/>
    </row>
    <row r="64" spans="1:7" s="132" customFormat="1" ht="15.75" customHeight="1">
      <c r="B64" s="4"/>
    </row>
    <row r="65" spans="2:7" s="132" customFormat="1" ht="15.75" customHeight="1">
      <c r="B65" s="223" t="str">
        <f>PROPOSTA!B44</f>
        <v xml:space="preserve">Paula Juliana Chagas Rocha Fernandes </v>
      </c>
      <c r="C65" s="223"/>
      <c r="D65" s="223"/>
      <c r="E65" s="223"/>
      <c r="F65" s="223"/>
      <c r="G65" s="223"/>
    </row>
    <row r="66" spans="2:7" s="132" customFormat="1" ht="15.75" customHeight="1">
      <c r="B66" s="223" t="str">
        <f>PROPOSTA!B45</f>
        <v>Representante legal</v>
      </c>
      <c r="C66" s="223"/>
      <c r="D66" s="223"/>
      <c r="E66" s="223"/>
      <c r="F66" s="223"/>
      <c r="G66" s="223"/>
    </row>
    <row r="67" spans="2:7" s="132" customFormat="1" ht="7.5" customHeight="1">
      <c r="B67" s="149"/>
      <c r="C67" s="149"/>
      <c r="D67" s="149"/>
      <c r="E67" s="286"/>
      <c r="F67" s="287"/>
      <c r="G67" s="287"/>
    </row>
    <row r="68" spans="2:7">
      <c r="B68" s="16"/>
      <c r="C68" s="16"/>
    </row>
    <row r="69" spans="2:7">
      <c r="B69" s="16"/>
      <c r="C69" s="16"/>
    </row>
    <row r="70" spans="2:7">
      <c r="B70" s="16"/>
      <c r="C70" s="16"/>
    </row>
    <row r="71" spans="2:7">
      <c r="B71" s="16"/>
      <c r="C71" s="16"/>
    </row>
    <row r="72" spans="2:7">
      <c r="B72" s="16"/>
      <c r="C72" s="16"/>
    </row>
    <row r="73" spans="2:7">
      <c r="B73" s="16"/>
      <c r="C73" s="16"/>
    </row>
    <row r="74" spans="2:7">
      <c r="B74" s="16"/>
      <c r="C74" s="16"/>
    </row>
    <row r="75" spans="2:7">
      <c r="B75" s="16"/>
      <c r="C75" s="16"/>
    </row>
    <row r="76" spans="2:7">
      <c r="B76" s="16"/>
      <c r="C76" s="16"/>
    </row>
    <row r="77" spans="2:7">
      <c r="B77" s="16"/>
      <c r="C77" s="16"/>
    </row>
    <row r="78" spans="2:7">
      <c r="B78" s="16"/>
      <c r="C78" s="16"/>
    </row>
  </sheetData>
  <mergeCells count="32">
    <mergeCell ref="B66:G66"/>
    <mergeCell ref="E67:G67"/>
    <mergeCell ref="A53:G53"/>
    <mergeCell ref="A56:F56"/>
    <mergeCell ref="A50:F50"/>
    <mergeCell ref="A57:F57"/>
    <mergeCell ref="A58:F58"/>
    <mergeCell ref="B61:G61"/>
    <mergeCell ref="B63:G63"/>
    <mergeCell ref="B65:G65"/>
    <mergeCell ref="A43:G43"/>
    <mergeCell ref="A48:F48"/>
    <mergeCell ref="A49:F49"/>
    <mergeCell ref="A15:F15"/>
    <mergeCell ref="A17:G17"/>
    <mergeCell ref="A21:F21"/>
    <mergeCell ref="A22:F22"/>
    <mergeCell ref="A23:F23"/>
    <mergeCell ref="A25:G25"/>
    <mergeCell ref="A36:G36"/>
    <mergeCell ref="A39:F39"/>
    <mergeCell ref="A40:F40"/>
    <mergeCell ref="A41:F41"/>
    <mergeCell ref="A32:F32"/>
    <mergeCell ref="A33:F33"/>
    <mergeCell ref="A34:F34"/>
    <mergeCell ref="A14:F14"/>
    <mergeCell ref="A2:G2"/>
    <mergeCell ref="A3:G3"/>
    <mergeCell ref="A7:G7"/>
    <mergeCell ref="A8:G8"/>
    <mergeCell ref="A13:F13"/>
  </mergeCells>
  <pageMargins left="0.511811024" right="0.511811024" top="0.78740157499999996" bottom="1.0565625000000001" header="0.31496062000000002" footer="0.31496062000000002"/>
  <pageSetup paperSize="9" scale="70" fitToHeight="0" orientation="portrait" r:id="rId1"/>
  <headerFooter>
    <oddHeader>&amp;R&amp;G</oddHeader>
    <oddFooter>&amp;C&amp;G</oddFooter>
  </headerFooter>
  <rowBreaks count="1" manualBreakCount="1">
    <brk id="42" max="6"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321B6-34CB-4C79-8D6B-99CDD6B0D9FD}">
  <sheetPr>
    <pageSetUpPr fitToPage="1"/>
  </sheetPr>
  <dimension ref="A1:H68"/>
  <sheetViews>
    <sheetView view="pageBreakPreview" topLeftCell="A4" zoomScale="85" zoomScaleNormal="100" zoomScaleSheetLayoutView="85" workbookViewId="0">
      <selection activeCell="I125" sqref="I125"/>
    </sheetView>
  </sheetViews>
  <sheetFormatPr defaultRowHeight="15"/>
  <cols>
    <col min="1" max="1" width="5.5" style="16" customWidth="1"/>
    <col min="2" max="2" width="47.375" style="49" customWidth="1"/>
    <col min="3" max="3" width="10.75" style="17" customWidth="1"/>
    <col min="4" max="5" width="11.25" style="16" customWidth="1"/>
    <col min="6" max="7" width="17.5" style="16" customWidth="1"/>
    <col min="8" max="16384" width="9" style="16"/>
  </cols>
  <sheetData>
    <row r="1" spans="1:8" ht="6.75" customHeight="1">
      <c r="A1" s="25"/>
      <c r="B1" s="48"/>
      <c r="C1" s="55"/>
      <c r="D1" s="25"/>
      <c r="E1" s="25"/>
      <c r="F1" s="25"/>
      <c r="G1" s="25"/>
    </row>
    <row r="2" spans="1:8" s="134" customFormat="1">
      <c r="A2" s="276" t="s">
        <v>15</v>
      </c>
      <c r="B2" s="276"/>
      <c r="C2" s="277"/>
      <c r="D2" s="277"/>
      <c r="E2" s="277"/>
      <c r="F2" s="277"/>
      <c r="G2" s="277"/>
      <c r="H2" s="153"/>
    </row>
    <row r="3" spans="1:8" s="134" customFormat="1">
      <c r="A3" s="278" t="s">
        <v>16</v>
      </c>
      <c r="B3" s="278"/>
      <c r="C3" s="277"/>
      <c r="D3" s="277"/>
      <c r="E3" s="277"/>
      <c r="F3" s="277"/>
      <c r="G3" s="277"/>
      <c r="H3" s="153"/>
    </row>
    <row r="5" spans="1:8" ht="5.25" customHeight="1">
      <c r="A5" s="25"/>
      <c r="B5" s="48"/>
      <c r="C5" s="55"/>
      <c r="D5" s="25"/>
      <c r="E5" s="25"/>
      <c r="F5" s="25"/>
      <c r="G5" s="25"/>
    </row>
    <row r="6" spans="1:8">
      <c r="A6" s="279" t="s">
        <v>187</v>
      </c>
      <c r="B6" s="279"/>
      <c r="C6" s="279"/>
      <c r="D6" s="280"/>
      <c r="E6" s="280"/>
      <c r="F6" s="279"/>
      <c r="G6" s="280"/>
    </row>
    <row r="7" spans="1:8" s="17" customFormat="1" ht="15" customHeight="1">
      <c r="A7" s="284" t="s">
        <v>159</v>
      </c>
      <c r="B7" s="285"/>
      <c r="C7" s="285"/>
      <c r="D7" s="285"/>
      <c r="E7" s="285"/>
      <c r="F7" s="285"/>
      <c r="G7" s="285"/>
    </row>
    <row r="8" spans="1:8" s="29" customFormat="1" ht="60">
      <c r="A8" s="28" t="s">
        <v>129</v>
      </c>
      <c r="B8" s="28" t="s">
        <v>137</v>
      </c>
      <c r="C8" s="28" t="s">
        <v>130</v>
      </c>
      <c r="D8" s="50" t="s">
        <v>138</v>
      </c>
      <c r="E8" s="50" t="s">
        <v>139</v>
      </c>
      <c r="F8" s="28" t="s">
        <v>131</v>
      </c>
      <c r="G8" s="28" t="s">
        <v>133</v>
      </c>
      <c r="H8" s="17"/>
    </row>
    <row r="9" spans="1:8" s="20" customFormat="1" ht="38.25">
      <c r="A9" s="19">
        <v>5</v>
      </c>
      <c r="B9" s="120" t="s">
        <v>188</v>
      </c>
      <c r="C9" s="62" t="s">
        <v>160</v>
      </c>
      <c r="D9" s="121">
        <v>1</v>
      </c>
      <c r="E9" s="39">
        <v>24</v>
      </c>
      <c r="F9" s="40" t="e">
        <f>H9+(H9*#REF!)</f>
        <v>#REF!</v>
      </c>
      <c r="G9" s="40" t="e">
        <f t="shared" ref="G9" si="0">(F9*D9)/E9</f>
        <v>#REF!</v>
      </c>
      <c r="H9" s="20">
        <v>37.06</v>
      </c>
    </row>
    <row r="10" spans="1:8" s="20" customFormat="1" ht="51">
      <c r="A10" s="19">
        <v>6</v>
      </c>
      <c r="B10" s="120" t="s">
        <v>189</v>
      </c>
      <c r="C10" s="62" t="s">
        <v>160</v>
      </c>
      <c r="D10" s="121">
        <v>1</v>
      </c>
      <c r="E10" s="39">
        <v>12</v>
      </c>
      <c r="F10" s="40" t="e">
        <f>H10+(H10*#REF!)</f>
        <v>#REF!</v>
      </c>
      <c r="G10" s="40" t="e">
        <f t="shared" ref="G10:G15" si="1">(F10*D10)/E10</f>
        <v>#REF!</v>
      </c>
      <c r="H10" s="20">
        <v>130.31</v>
      </c>
    </row>
    <row r="11" spans="1:8" s="20" customFormat="1" ht="51">
      <c r="A11" s="19">
        <v>7</v>
      </c>
      <c r="B11" s="120" t="s">
        <v>179</v>
      </c>
      <c r="C11" s="62" t="s">
        <v>160</v>
      </c>
      <c r="D11" s="121">
        <v>1</v>
      </c>
      <c r="E11" s="39">
        <v>12</v>
      </c>
      <c r="F11" s="40" t="e">
        <f>H11+(H11*#REF!)</f>
        <v>#REF!</v>
      </c>
      <c r="G11" s="40" t="e">
        <f t="shared" si="1"/>
        <v>#REF!</v>
      </c>
      <c r="H11" s="20">
        <v>120.91</v>
      </c>
    </row>
    <row r="12" spans="1:8" s="20" customFormat="1" ht="51">
      <c r="A12" s="19">
        <v>8</v>
      </c>
      <c r="B12" s="120" t="s">
        <v>190</v>
      </c>
      <c r="C12" s="62" t="s">
        <v>160</v>
      </c>
      <c r="D12" s="121">
        <v>1</v>
      </c>
      <c r="E12" s="39">
        <v>24</v>
      </c>
      <c r="F12" s="40" t="e">
        <f>H12+(H12*#REF!)</f>
        <v>#REF!</v>
      </c>
      <c r="G12" s="40" t="e">
        <f t="shared" si="1"/>
        <v>#REF!</v>
      </c>
      <c r="H12" s="20">
        <v>125.22</v>
      </c>
    </row>
    <row r="13" spans="1:8" s="20" customFormat="1" ht="102">
      <c r="A13" s="19">
        <v>9</v>
      </c>
      <c r="B13" s="120" t="s">
        <v>191</v>
      </c>
      <c r="C13" s="62" t="s">
        <v>160</v>
      </c>
      <c r="D13" s="121">
        <v>1</v>
      </c>
      <c r="E13" s="39">
        <v>24</v>
      </c>
      <c r="F13" s="40" t="e">
        <f>H13+(H13*#REF!)</f>
        <v>#REF!</v>
      </c>
      <c r="G13" s="40" t="e">
        <f t="shared" si="1"/>
        <v>#REF!</v>
      </c>
      <c r="H13" s="20">
        <v>120.91</v>
      </c>
    </row>
    <row r="14" spans="1:8" s="20" customFormat="1" ht="89.25">
      <c r="A14" s="19">
        <v>10</v>
      </c>
      <c r="B14" s="120" t="s">
        <v>192</v>
      </c>
      <c r="C14" s="62" t="s">
        <v>160</v>
      </c>
      <c r="D14" s="121">
        <v>1</v>
      </c>
      <c r="E14" s="39">
        <v>24</v>
      </c>
      <c r="F14" s="40" t="e">
        <f>H14+(H14*#REF!)</f>
        <v>#REF!</v>
      </c>
      <c r="G14" s="40" t="e">
        <f t="shared" si="1"/>
        <v>#REF!</v>
      </c>
      <c r="H14" s="20">
        <v>125.22</v>
      </c>
    </row>
    <row r="15" spans="1:8" s="20" customFormat="1" ht="63.75">
      <c r="A15" s="19">
        <v>11</v>
      </c>
      <c r="B15" s="120" t="s">
        <v>193</v>
      </c>
      <c r="C15" s="62" t="s">
        <v>160</v>
      </c>
      <c r="D15" s="121">
        <v>1</v>
      </c>
      <c r="E15" s="39">
        <v>24</v>
      </c>
      <c r="F15" s="40" t="e">
        <f>H15+(H15*#REF!)</f>
        <v>#REF!</v>
      </c>
      <c r="G15" s="40" t="e">
        <f t="shared" si="1"/>
        <v>#REF!</v>
      </c>
      <c r="H15" s="20">
        <v>101.54</v>
      </c>
    </row>
    <row r="16" spans="1:8" s="20" customFormat="1">
      <c r="A16" s="281" t="s">
        <v>134</v>
      </c>
      <c r="B16" s="282"/>
      <c r="C16" s="282"/>
      <c r="D16" s="282"/>
      <c r="E16" s="282"/>
      <c r="F16" s="283"/>
      <c r="G16" s="27" t="e">
        <f>SUM(G9:G15)</f>
        <v>#REF!</v>
      </c>
    </row>
    <row r="17" spans="1:8" s="18" customFormat="1">
      <c r="A17" s="135"/>
      <c r="B17" s="136"/>
      <c r="C17" s="136"/>
      <c r="D17" s="136"/>
      <c r="E17" s="136"/>
      <c r="F17" s="136"/>
      <c r="G17" s="142"/>
    </row>
    <row r="18" spans="1:8" s="35" customFormat="1">
      <c r="A18" s="284" t="s">
        <v>162</v>
      </c>
      <c r="B18" s="285"/>
      <c r="C18" s="285"/>
      <c r="D18" s="285"/>
      <c r="E18" s="285"/>
      <c r="F18" s="285"/>
      <c r="G18" s="285"/>
    </row>
    <row r="19" spans="1:8" s="35" customFormat="1" ht="60">
      <c r="A19" s="28" t="s">
        <v>129</v>
      </c>
      <c r="B19" s="28" t="s">
        <v>137</v>
      </c>
      <c r="C19" s="28" t="s">
        <v>130</v>
      </c>
      <c r="D19" s="50" t="s">
        <v>138</v>
      </c>
      <c r="E19" s="50" t="s">
        <v>139</v>
      </c>
      <c r="F19" s="28" t="s">
        <v>131</v>
      </c>
      <c r="G19" s="28" t="s">
        <v>133</v>
      </c>
    </row>
    <row r="20" spans="1:8" s="17" customFormat="1" ht="38.25">
      <c r="A20" s="19">
        <v>49</v>
      </c>
      <c r="B20" s="120" t="s">
        <v>178</v>
      </c>
      <c r="C20" s="62" t="s">
        <v>160</v>
      </c>
      <c r="D20" s="121">
        <v>1</v>
      </c>
      <c r="E20" s="39">
        <v>24</v>
      </c>
      <c r="F20" s="40" t="e">
        <f>H20+(H20*#REF!)</f>
        <v>#REF!</v>
      </c>
      <c r="G20" s="40" t="e">
        <f t="shared" ref="G20:G25" si="2">(F20*D20)/E20</f>
        <v>#REF!</v>
      </c>
      <c r="H20" s="17">
        <v>18.54</v>
      </c>
    </row>
    <row r="21" spans="1:8" s="29" customFormat="1" ht="51">
      <c r="A21" s="19">
        <v>50</v>
      </c>
      <c r="B21" s="120" t="s">
        <v>179</v>
      </c>
      <c r="C21" s="62" t="s">
        <v>160</v>
      </c>
      <c r="D21" s="121">
        <v>1</v>
      </c>
      <c r="E21" s="39">
        <v>24</v>
      </c>
      <c r="F21" s="40" t="e">
        <f>H21+(H21*#REF!)</f>
        <v>#REF!</v>
      </c>
      <c r="G21" s="40" t="e">
        <f t="shared" si="2"/>
        <v>#REF!</v>
      </c>
      <c r="H21" s="17">
        <v>16.88</v>
      </c>
    </row>
    <row r="22" spans="1:8" s="20" customFormat="1" ht="25.5">
      <c r="A22" s="19">
        <v>51</v>
      </c>
      <c r="B22" s="120" t="s">
        <v>180</v>
      </c>
      <c r="C22" s="62" t="s">
        <v>160</v>
      </c>
      <c r="D22" s="121">
        <v>12</v>
      </c>
      <c r="E22" s="39">
        <v>24</v>
      </c>
      <c r="F22" s="40" t="e">
        <f>H22+(H22*#REF!)</f>
        <v>#REF!</v>
      </c>
      <c r="G22" s="40" t="e">
        <f t="shared" si="2"/>
        <v>#REF!</v>
      </c>
      <c r="H22" s="20">
        <v>2.72</v>
      </c>
    </row>
    <row r="23" spans="1:8" s="20" customFormat="1" ht="51">
      <c r="A23" s="19">
        <v>52</v>
      </c>
      <c r="B23" s="120" t="s">
        <v>181</v>
      </c>
      <c r="C23" s="62" t="s">
        <v>160</v>
      </c>
      <c r="D23" s="121">
        <v>1</v>
      </c>
      <c r="E23" s="39">
        <v>24</v>
      </c>
      <c r="F23" s="40" t="e">
        <f>H23+(H23*#REF!)</f>
        <v>#REF!</v>
      </c>
      <c r="G23" s="40" t="e">
        <f t="shared" si="2"/>
        <v>#REF!</v>
      </c>
      <c r="H23" s="20">
        <v>9.02</v>
      </c>
    </row>
    <row r="24" spans="1:8" s="18" customFormat="1" ht="25.5">
      <c r="A24" s="19">
        <v>53</v>
      </c>
      <c r="B24" s="120" t="s">
        <v>182</v>
      </c>
      <c r="C24" s="62" t="s">
        <v>160</v>
      </c>
      <c r="D24" s="121">
        <v>12</v>
      </c>
      <c r="E24" s="39">
        <v>12</v>
      </c>
      <c r="F24" s="40" t="e">
        <f>H24+(H24*#REF!)</f>
        <v>#REF!</v>
      </c>
      <c r="G24" s="40" t="e">
        <f t="shared" si="2"/>
        <v>#REF!</v>
      </c>
      <c r="H24" s="18">
        <v>13.66</v>
      </c>
    </row>
    <row r="25" spans="1:8" s="18" customFormat="1" ht="76.5">
      <c r="A25" s="19">
        <v>54</v>
      </c>
      <c r="B25" s="120" t="s">
        <v>183</v>
      </c>
      <c r="C25" s="62" t="s">
        <v>160</v>
      </c>
      <c r="D25" s="121">
        <v>1</v>
      </c>
      <c r="E25" s="39">
        <v>12</v>
      </c>
      <c r="F25" s="40" t="e">
        <f>H25+(H25*#REF!)</f>
        <v>#REF!</v>
      </c>
      <c r="G25" s="40" t="e">
        <f t="shared" si="2"/>
        <v>#REF!</v>
      </c>
      <c r="H25" s="18">
        <v>23.47</v>
      </c>
    </row>
    <row r="26" spans="1:8" s="35" customFormat="1" ht="38.25">
      <c r="A26" s="19">
        <v>55</v>
      </c>
      <c r="B26" s="120" t="s">
        <v>184</v>
      </c>
      <c r="C26" s="62" t="s">
        <v>160</v>
      </c>
      <c r="D26" s="121">
        <v>1</v>
      </c>
      <c r="E26" s="39">
        <v>12</v>
      </c>
      <c r="F26" s="40" t="e">
        <f>H26+(H26*#REF!)</f>
        <v>#REF!</v>
      </c>
      <c r="G26" s="40" t="e">
        <f>(F26*D26)/E26</f>
        <v>#REF!</v>
      </c>
      <c r="H26" s="18">
        <v>11.08</v>
      </c>
    </row>
    <row r="27" spans="1:8" s="35" customFormat="1" ht="51">
      <c r="A27" s="19">
        <v>56</v>
      </c>
      <c r="B27" s="120" t="s">
        <v>185</v>
      </c>
      <c r="C27" s="62" t="s">
        <v>195</v>
      </c>
      <c r="D27" s="121">
        <v>2</v>
      </c>
      <c r="E27" s="39">
        <v>12</v>
      </c>
      <c r="F27" s="40" t="e">
        <f>H27+(H27*#REF!)</f>
        <v>#REF!</v>
      </c>
      <c r="G27" s="40" t="e">
        <f t="shared" ref="G27:G28" si="3">(F27*D27)/E27</f>
        <v>#REF!</v>
      </c>
      <c r="H27" s="35">
        <v>11.27</v>
      </c>
    </row>
    <row r="28" spans="1:8" s="17" customFormat="1" ht="25.5">
      <c r="A28" s="19">
        <v>57</v>
      </c>
      <c r="B28" s="120" t="s">
        <v>186</v>
      </c>
      <c r="C28" s="62" t="s">
        <v>160</v>
      </c>
      <c r="D28" s="121">
        <v>2</v>
      </c>
      <c r="E28" s="39">
        <v>12</v>
      </c>
      <c r="F28" s="40" t="e">
        <f>H28+(H28*#REF!)</f>
        <v>#REF!</v>
      </c>
      <c r="G28" s="40" t="e">
        <f t="shared" si="3"/>
        <v>#REF!</v>
      </c>
      <c r="H28" s="35">
        <v>0.82</v>
      </c>
    </row>
    <row r="29" spans="1:8" s="29" customFormat="1">
      <c r="A29" s="281" t="s">
        <v>134</v>
      </c>
      <c r="B29" s="282"/>
      <c r="C29" s="282"/>
      <c r="D29" s="282"/>
      <c r="E29" s="282"/>
      <c r="F29" s="283"/>
      <c r="G29" s="27" t="e">
        <f>SUM(G20:G28)</f>
        <v>#REF!</v>
      </c>
      <c r="H29" s="17"/>
    </row>
    <row r="30" spans="1:8" s="29" customFormat="1">
      <c r="A30" s="154"/>
      <c r="B30" s="155"/>
      <c r="C30" s="155"/>
      <c r="D30" s="155"/>
      <c r="E30" s="155"/>
      <c r="F30" s="155"/>
      <c r="G30" s="162"/>
      <c r="H30" s="17"/>
    </row>
    <row r="31" spans="1:8" s="20" customFormat="1">
      <c r="A31" s="284" t="s">
        <v>196</v>
      </c>
      <c r="B31" s="285"/>
      <c r="C31" s="285"/>
      <c r="D31" s="285"/>
      <c r="E31" s="285"/>
      <c r="F31" s="285"/>
      <c r="G31" s="285"/>
    </row>
    <row r="32" spans="1:8" s="20" customFormat="1" ht="60">
      <c r="A32" s="28" t="s">
        <v>129</v>
      </c>
      <c r="B32" s="28" t="s">
        <v>137</v>
      </c>
      <c r="C32" s="28" t="s">
        <v>130</v>
      </c>
      <c r="D32" s="50" t="s">
        <v>138</v>
      </c>
      <c r="E32" s="50" t="s">
        <v>139</v>
      </c>
      <c r="F32" s="28" t="s">
        <v>131</v>
      </c>
      <c r="G32" s="28" t="s">
        <v>133</v>
      </c>
    </row>
    <row r="33" spans="1:8" s="20" customFormat="1" ht="38.25">
      <c r="A33" s="19">
        <v>1</v>
      </c>
      <c r="B33" s="120" t="s">
        <v>184</v>
      </c>
      <c r="C33" s="62" t="s">
        <v>160</v>
      </c>
      <c r="D33" s="121">
        <v>1</v>
      </c>
      <c r="E33" s="39">
        <v>24</v>
      </c>
      <c r="F33" s="40" t="e">
        <f>H33+(H33*#REF!)</f>
        <v>#REF!</v>
      </c>
      <c r="G33" s="40" t="e">
        <f>(F33*D33)/E33</f>
        <v>#REF!</v>
      </c>
      <c r="H33" s="20">
        <v>11.08</v>
      </c>
    </row>
    <row r="34" spans="1:8" s="20" customFormat="1" ht="25.5">
      <c r="A34" s="39"/>
      <c r="B34" s="120" t="s">
        <v>197</v>
      </c>
      <c r="C34" s="62" t="s">
        <v>160</v>
      </c>
      <c r="D34" s="121">
        <v>1</v>
      </c>
      <c r="E34" s="39">
        <v>24</v>
      </c>
      <c r="F34" s="40" t="e">
        <f>H34+(H34*#REF!)</f>
        <v>#REF!</v>
      </c>
      <c r="G34" s="40" t="e">
        <f t="shared" ref="G34:G38" si="4">(F34*D34)/E34</f>
        <v>#REF!</v>
      </c>
      <c r="H34" s="20">
        <v>0.82</v>
      </c>
    </row>
    <row r="35" spans="1:8" s="20" customFormat="1" ht="51">
      <c r="A35" s="39"/>
      <c r="B35" s="120" t="s">
        <v>181</v>
      </c>
      <c r="C35" s="62" t="s">
        <v>160</v>
      </c>
      <c r="D35" s="121">
        <v>1</v>
      </c>
      <c r="E35" s="39">
        <v>24</v>
      </c>
      <c r="F35" s="40" t="e">
        <f>H35+(H35*#REF!)</f>
        <v>#REF!</v>
      </c>
      <c r="G35" s="40" t="e">
        <f t="shared" si="4"/>
        <v>#REF!</v>
      </c>
      <c r="H35" s="20">
        <v>9.02</v>
      </c>
    </row>
    <row r="36" spans="1:8" s="20" customFormat="1" ht="51">
      <c r="A36" s="39"/>
      <c r="B36" s="120" t="s">
        <v>179</v>
      </c>
      <c r="C36" s="62" t="s">
        <v>160</v>
      </c>
      <c r="D36" s="121">
        <v>1</v>
      </c>
      <c r="E36" s="39">
        <v>24</v>
      </c>
      <c r="F36" s="40" t="e">
        <f>H36+(H36*#REF!)</f>
        <v>#REF!</v>
      </c>
      <c r="G36" s="40" t="e">
        <f t="shared" si="4"/>
        <v>#REF!</v>
      </c>
      <c r="H36" s="20">
        <v>16.88</v>
      </c>
    </row>
    <row r="37" spans="1:8" s="20" customFormat="1" ht="51">
      <c r="A37" s="39"/>
      <c r="B37" s="120" t="s">
        <v>185</v>
      </c>
      <c r="C37" s="62" t="s">
        <v>160</v>
      </c>
      <c r="D37" s="121">
        <v>2</v>
      </c>
      <c r="E37" s="39">
        <v>24</v>
      </c>
      <c r="F37" s="40" t="e">
        <f>H37+(H37*#REF!)</f>
        <v>#REF!</v>
      </c>
      <c r="G37" s="40" t="e">
        <f t="shared" si="4"/>
        <v>#REF!</v>
      </c>
      <c r="H37" s="20">
        <v>11.27</v>
      </c>
    </row>
    <row r="38" spans="1:8" s="20" customFormat="1" ht="38.25">
      <c r="A38" s="39"/>
      <c r="B38" s="120" t="s">
        <v>198</v>
      </c>
      <c r="C38" s="62" t="s">
        <v>160</v>
      </c>
      <c r="D38" s="151">
        <v>0.25</v>
      </c>
      <c r="E38" s="39">
        <v>24</v>
      </c>
      <c r="F38" s="40" t="e">
        <f>H38+(H38*#REF!)</f>
        <v>#REF!</v>
      </c>
      <c r="G38" s="40" t="e">
        <f t="shared" si="4"/>
        <v>#REF!</v>
      </c>
      <c r="H38" s="20">
        <v>18.899999999999999</v>
      </c>
    </row>
    <row r="39" spans="1:8" s="35" customFormat="1">
      <c r="A39" s="281" t="s">
        <v>134</v>
      </c>
      <c r="B39" s="282"/>
      <c r="C39" s="282"/>
      <c r="D39" s="282"/>
      <c r="E39" s="282"/>
      <c r="F39" s="283"/>
      <c r="G39" s="27" t="e">
        <f>SUM(G33:G38)</f>
        <v>#REF!</v>
      </c>
    </row>
    <row r="40" spans="1:8" s="35" customFormat="1">
      <c r="A40" s="310" t="s">
        <v>135</v>
      </c>
      <c r="B40" s="311"/>
      <c r="C40" s="311"/>
      <c r="D40" s="311"/>
      <c r="E40" s="311"/>
      <c r="F40" s="312"/>
      <c r="G40" s="82">
        <v>3</v>
      </c>
    </row>
    <row r="41" spans="1:8" s="35" customFormat="1">
      <c r="A41" s="313" t="s">
        <v>136</v>
      </c>
      <c r="B41" s="314"/>
      <c r="C41" s="314"/>
      <c r="D41" s="314"/>
      <c r="E41" s="314"/>
      <c r="F41" s="315"/>
      <c r="G41" s="83" t="e">
        <f>G39/G40</f>
        <v>#REF!</v>
      </c>
    </row>
    <row r="42" spans="1:8" s="35" customFormat="1" ht="16.5" customHeight="1">
      <c r="A42" s="143"/>
      <c r="B42" s="144"/>
      <c r="C42" s="144"/>
      <c r="D42" s="144"/>
      <c r="E42" s="144"/>
      <c r="F42" s="144"/>
      <c r="G42" s="145"/>
    </row>
    <row r="43" spans="1:8" s="35" customFormat="1">
      <c r="A43" s="284" t="s">
        <v>164</v>
      </c>
      <c r="B43" s="285"/>
      <c r="C43" s="285"/>
      <c r="D43" s="285"/>
      <c r="E43" s="285"/>
      <c r="F43" s="285"/>
      <c r="G43" s="285"/>
    </row>
    <row r="44" spans="1:8" s="35" customFormat="1" ht="60">
      <c r="A44" s="28" t="s">
        <v>129</v>
      </c>
      <c r="B44" s="28" t="s">
        <v>137</v>
      </c>
      <c r="C44" s="28" t="s">
        <v>130</v>
      </c>
      <c r="D44" s="50" t="s">
        <v>138</v>
      </c>
      <c r="E44" s="50" t="s">
        <v>139</v>
      </c>
      <c r="F44" s="28" t="s">
        <v>131</v>
      </c>
      <c r="G44" s="28" t="s">
        <v>133</v>
      </c>
    </row>
    <row r="45" spans="1:8" s="35" customFormat="1" ht="38.25">
      <c r="A45" s="19">
        <v>10</v>
      </c>
      <c r="B45" s="120" t="s">
        <v>184</v>
      </c>
      <c r="C45" s="62" t="s">
        <v>194</v>
      </c>
      <c r="D45" s="121">
        <v>1</v>
      </c>
      <c r="E45" s="39">
        <v>12</v>
      </c>
      <c r="F45" s="40" t="e">
        <f>H45+(H45*#REF!)</f>
        <v>#REF!</v>
      </c>
      <c r="G45" s="40" t="e">
        <f t="shared" ref="G45:G47" si="5">(F45*D45)/E45</f>
        <v>#REF!</v>
      </c>
      <c r="H45" s="35">
        <v>11.08</v>
      </c>
    </row>
    <row r="46" spans="1:8" s="35" customFormat="1" ht="51">
      <c r="A46" s="19">
        <v>11</v>
      </c>
      <c r="B46" s="120" t="s">
        <v>181</v>
      </c>
      <c r="C46" s="62" t="s">
        <v>160</v>
      </c>
      <c r="D46" s="121">
        <v>1</v>
      </c>
      <c r="E46" s="39">
        <v>12</v>
      </c>
      <c r="F46" s="40" t="e">
        <f>H46+(H46*#REF!)</f>
        <v>#REF!</v>
      </c>
      <c r="G46" s="40" t="e">
        <f t="shared" si="5"/>
        <v>#REF!</v>
      </c>
      <c r="H46" s="35">
        <v>16.88</v>
      </c>
    </row>
    <row r="47" spans="1:8" ht="51">
      <c r="A47" s="19">
        <v>12</v>
      </c>
      <c r="B47" s="120" t="s">
        <v>179</v>
      </c>
      <c r="C47" s="62" t="s">
        <v>160</v>
      </c>
      <c r="D47" s="121">
        <v>1</v>
      </c>
      <c r="E47" s="39">
        <v>12</v>
      </c>
      <c r="F47" s="40" t="e">
        <f>H47+(H47*#REF!)</f>
        <v>#REF!</v>
      </c>
      <c r="G47" s="40" t="e">
        <f t="shared" si="5"/>
        <v>#REF!</v>
      </c>
      <c r="H47" s="16">
        <v>9.02</v>
      </c>
    </row>
    <row r="48" spans="1:8">
      <c r="A48" s="281" t="s">
        <v>134</v>
      </c>
      <c r="B48" s="282"/>
      <c r="C48" s="282"/>
      <c r="D48" s="282"/>
      <c r="E48" s="282"/>
      <c r="F48" s="283"/>
      <c r="G48" s="27" t="e">
        <f>SUM(G45:G47)</f>
        <v>#REF!</v>
      </c>
    </row>
    <row r="49" spans="1:8" ht="9.75" customHeight="1">
      <c r="A49" s="36"/>
      <c r="B49" s="36"/>
      <c r="C49" s="36"/>
      <c r="D49" s="36"/>
      <c r="E49" s="36"/>
      <c r="F49" s="36"/>
      <c r="G49" s="37"/>
    </row>
    <row r="50" spans="1:8">
      <c r="A50" s="36"/>
      <c r="B50" s="36"/>
      <c r="C50" s="36"/>
      <c r="D50" s="36"/>
      <c r="E50" s="36"/>
      <c r="F50" s="36"/>
      <c r="G50" s="37"/>
    </row>
    <row r="51" spans="1:8">
      <c r="A51" s="284" t="s">
        <v>165</v>
      </c>
      <c r="B51" s="285"/>
      <c r="C51" s="285"/>
      <c r="D51" s="285"/>
      <c r="E51" s="285"/>
      <c r="F51" s="285"/>
      <c r="G51" s="285"/>
    </row>
    <row r="52" spans="1:8" ht="60">
      <c r="A52" s="28" t="s">
        <v>129</v>
      </c>
      <c r="B52" s="28" t="s">
        <v>137</v>
      </c>
      <c r="C52" s="28" t="s">
        <v>130</v>
      </c>
      <c r="D52" s="50" t="s">
        <v>138</v>
      </c>
      <c r="E52" s="50" t="s">
        <v>139</v>
      </c>
      <c r="F52" s="28" t="s">
        <v>131</v>
      </c>
      <c r="G52" s="28" t="s">
        <v>133</v>
      </c>
    </row>
    <row r="53" spans="1:8" ht="51">
      <c r="A53" s="19">
        <v>28</v>
      </c>
      <c r="B53" s="120" t="s">
        <v>185</v>
      </c>
      <c r="C53" s="62" t="s">
        <v>160</v>
      </c>
      <c r="D53" s="121">
        <v>1</v>
      </c>
      <c r="E53" s="39">
        <v>12</v>
      </c>
      <c r="F53" s="40" t="e">
        <f>H53+(H53*#REF!)</f>
        <v>#REF!</v>
      </c>
      <c r="G53" s="40" t="e">
        <f t="shared" ref="G53:G56" si="6">(F53*D53)/E53</f>
        <v>#REF!</v>
      </c>
      <c r="H53" s="16">
        <v>11.27</v>
      </c>
    </row>
    <row r="54" spans="1:8" ht="38.25">
      <c r="A54" s="19">
        <v>29</v>
      </c>
      <c r="B54" s="120" t="s">
        <v>184</v>
      </c>
      <c r="C54" s="62" t="s">
        <v>160</v>
      </c>
      <c r="D54" s="121">
        <v>1</v>
      </c>
      <c r="E54" s="39">
        <v>12</v>
      </c>
      <c r="F54" s="40" t="e">
        <f>H54+(H54*#REF!)</f>
        <v>#REF!</v>
      </c>
      <c r="G54" s="40" t="e">
        <f t="shared" si="6"/>
        <v>#REF!</v>
      </c>
      <c r="H54" s="16">
        <v>11.08</v>
      </c>
    </row>
    <row r="55" spans="1:8" ht="25.5">
      <c r="A55" s="19">
        <v>30</v>
      </c>
      <c r="B55" s="120" t="s">
        <v>197</v>
      </c>
      <c r="C55" s="62" t="s">
        <v>160</v>
      </c>
      <c r="D55" s="121">
        <v>2</v>
      </c>
      <c r="E55" s="39">
        <v>12</v>
      </c>
      <c r="F55" s="40" t="e">
        <f>H55+(H55*#REF!)</f>
        <v>#REF!</v>
      </c>
      <c r="G55" s="40" t="e">
        <f t="shared" si="6"/>
        <v>#REF!</v>
      </c>
      <c r="H55" s="16">
        <v>0.82</v>
      </c>
    </row>
    <row r="56" spans="1:8" ht="51">
      <c r="A56" s="19">
        <v>31</v>
      </c>
      <c r="B56" s="120" t="s">
        <v>179</v>
      </c>
      <c r="C56" s="62" t="s">
        <v>160</v>
      </c>
      <c r="D56" s="121">
        <v>1</v>
      </c>
      <c r="E56" s="39">
        <v>12</v>
      </c>
      <c r="F56" s="40" t="e">
        <f>H56+(H56*#REF!)</f>
        <v>#REF!</v>
      </c>
      <c r="G56" s="40" t="e">
        <f t="shared" si="6"/>
        <v>#REF!</v>
      </c>
      <c r="H56" s="16">
        <v>16.88</v>
      </c>
    </row>
    <row r="57" spans="1:8">
      <c r="A57" s="281" t="s">
        <v>134</v>
      </c>
      <c r="B57" s="282"/>
      <c r="C57" s="282"/>
      <c r="D57" s="282"/>
      <c r="E57" s="282"/>
      <c r="F57" s="283"/>
      <c r="G57" s="27" t="e">
        <f>SUM(G53:G56)</f>
        <v>#REF!</v>
      </c>
    </row>
    <row r="58" spans="1:8">
      <c r="A58" s="36"/>
      <c r="B58" s="36"/>
      <c r="C58" s="36"/>
      <c r="D58" s="36"/>
      <c r="E58" s="36"/>
      <c r="F58" s="36"/>
      <c r="G58" s="37"/>
    </row>
    <row r="59" spans="1:8">
      <c r="A59" s="36"/>
      <c r="B59" s="36"/>
      <c r="C59" s="36"/>
      <c r="D59" s="36"/>
      <c r="E59" s="36"/>
      <c r="F59" s="36"/>
      <c r="G59" s="37"/>
    </row>
    <row r="60" spans="1:8">
      <c r="A60" s="36"/>
      <c r="B60" s="36"/>
      <c r="C60" s="36"/>
      <c r="D60" s="36"/>
      <c r="E60" s="36"/>
      <c r="F60" s="36"/>
      <c r="G60" s="37"/>
    </row>
    <row r="61" spans="1:8" ht="10.5" customHeight="1">
      <c r="A61" s="317"/>
      <c r="B61" s="317"/>
      <c r="C61" s="317"/>
      <c r="D61" s="317"/>
      <c r="E61" s="317"/>
      <c r="F61" s="317"/>
      <c r="G61" s="317"/>
    </row>
    <row r="62" spans="1:8">
      <c r="A62" s="132"/>
      <c r="B62" s="15"/>
      <c r="C62" s="132"/>
      <c r="D62" s="132"/>
      <c r="E62" s="132"/>
      <c r="F62" s="132"/>
      <c r="G62" s="132"/>
    </row>
    <row r="63" spans="1:8">
      <c r="A63" s="132"/>
      <c r="B63" s="223" t="str">
        <f>PROPOSTA!B42</f>
        <v>Fortaleza (CE), 18  de Novembro de 2020.</v>
      </c>
      <c r="C63" s="223"/>
      <c r="D63" s="223"/>
      <c r="E63" s="223"/>
      <c r="F63" s="223"/>
      <c r="G63" s="223"/>
    </row>
    <row r="64" spans="1:8">
      <c r="A64" s="132"/>
      <c r="B64" s="223">
        <f>PROPOSTA!B43</f>
        <v>0</v>
      </c>
      <c r="C64" s="223"/>
      <c r="D64" s="223"/>
      <c r="E64" s="223"/>
      <c r="F64" s="223"/>
      <c r="G64" s="223"/>
    </row>
    <row r="65" spans="1:7">
      <c r="A65" s="132"/>
      <c r="B65" s="223" t="str">
        <f>PROPOSTA!B44</f>
        <v xml:space="preserve">Paula Juliana Chagas Rocha Fernandes </v>
      </c>
      <c r="C65" s="223"/>
      <c r="D65" s="223"/>
      <c r="E65" s="223"/>
      <c r="F65" s="223"/>
      <c r="G65" s="223"/>
    </row>
    <row r="66" spans="1:7">
      <c r="A66" s="132"/>
      <c r="B66" s="223" t="str">
        <f>PROPOSTA!B45</f>
        <v>Representante legal</v>
      </c>
      <c r="C66" s="223"/>
      <c r="D66" s="223"/>
      <c r="E66" s="223"/>
      <c r="F66" s="223"/>
      <c r="G66" s="223"/>
    </row>
    <row r="67" spans="1:7" ht="11.25" customHeight="1">
      <c r="A67" s="316"/>
      <c r="B67" s="316"/>
      <c r="C67" s="316"/>
      <c r="D67" s="316"/>
      <c r="E67" s="316"/>
      <c r="F67" s="316"/>
      <c r="G67" s="316"/>
    </row>
    <row r="68" spans="1:7">
      <c r="B68" s="16"/>
      <c r="C68" s="16"/>
    </row>
  </sheetData>
  <mergeCells count="21">
    <mergeCell ref="B63:G63"/>
    <mergeCell ref="B65:G65"/>
    <mergeCell ref="A48:F48"/>
    <mergeCell ref="A51:G51"/>
    <mergeCell ref="A57:F57"/>
    <mergeCell ref="A67:G67"/>
    <mergeCell ref="A61:G61"/>
    <mergeCell ref="A41:F41"/>
    <mergeCell ref="A43:G43"/>
    <mergeCell ref="A2:G2"/>
    <mergeCell ref="A3:G3"/>
    <mergeCell ref="A6:G6"/>
    <mergeCell ref="A31:G31"/>
    <mergeCell ref="A39:F39"/>
    <mergeCell ref="A40:F40"/>
    <mergeCell ref="A7:G7"/>
    <mergeCell ref="A16:F16"/>
    <mergeCell ref="B66:G66"/>
    <mergeCell ref="B64:G64"/>
    <mergeCell ref="A18:G18"/>
    <mergeCell ref="A29:F29"/>
  </mergeCells>
  <pageMargins left="0.511811024" right="0.511811024" top="0.78740157499999996" bottom="1.0565625000000001" header="0.31496062000000002" footer="0.31496062000000002"/>
  <pageSetup paperSize="9" scale="70" fitToHeight="0" orientation="portrait" r:id="rId1"/>
  <headerFooter>
    <oddHeader>&amp;R&amp;G</oddHeader>
    <oddFooter>&amp;C&amp;G</oddFooter>
  </headerFooter>
  <rowBreaks count="1" manualBreakCount="1">
    <brk id="29" max="6"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PROPOSTA</vt:lpstr>
      <vt:lpstr>1</vt:lpstr>
      <vt:lpstr>2</vt:lpstr>
      <vt:lpstr>3</vt:lpstr>
      <vt:lpstr>4</vt:lpstr>
      <vt:lpstr>Materiais e Ferramentas</vt:lpstr>
      <vt:lpstr>Uniformes</vt:lpstr>
      <vt:lpstr>Equipamentos</vt:lpstr>
      <vt:lpstr>Insumos</vt:lpstr>
      <vt:lpstr>'1'!Area_de_impressao</vt:lpstr>
      <vt:lpstr>'2'!Area_de_impressao</vt:lpstr>
      <vt:lpstr>'3'!Area_de_impressao</vt:lpstr>
      <vt:lpstr>'4'!Area_de_impressao</vt:lpstr>
      <vt:lpstr>Equipamentos!Area_de_impressao</vt:lpstr>
      <vt:lpstr>Insumos!Area_de_impressao</vt:lpstr>
      <vt:lpstr>'Materiais e Ferramentas'!Area_de_impressao</vt:lpstr>
      <vt:lpstr>PROPOSTA!Area_de_impressao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chrsf</dc:creator>
  <cp:lastModifiedBy>Proativo</cp:lastModifiedBy>
  <cp:lastPrinted>2020-11-18T12:45:45Z</cp:lastPrinted>
  <dcterms:created xsi:type="dcterms:W3CDTF">2019-02-26T16:18:12Z</dcterms:created>
  <dcterms:modified xsi:type="dcterms:W3CDTF">2020-11-18T12:46:28Z</dcterms:modified>
</cp:coreProperties>
</file>