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firstSheet="5" activeTab="10"/>
  </bookViews>
  <sheets>
    <sheet name="Orientações Gerais" sheetId="2" r:id="rId1"/>
    <sheet name="Dados da Empresa" sheetId="1" r:id="rId2"/>
    <sheet name="Custos do Time" sheetId="3" r:id="rId3"/>
    <sheet name="1" sheetId="5" r:id="rId4"/>
    <sheet name="2" sheetId="20" r:id="rId5"/>
    <sheet name="3" sheetId="21" r:id="rId6"/>
    <sheet name="4" sheetId="22" r:id="rId7"/>
    <sheet name="5" sheetId="23" r:id="rId8"/>
    <sheet name="6" sheetId="24" r:id="rId9"/>
    <sheet name="7" sheetId="25" r:id="rId10"/>
    <sheet name="8" sheetId="26" r:id="rId11"/>
  </sheets>
  <externalReferences>
    <externalReference r:id="rId14"/>
  </externalReferences>
  <definedNames>
    <definedName name="_xlnm.Print_Area" localSheetId="3">'1'!$A$3:$C$112</definedName>
    <definedName name="_xlnm.Print_Area" localSheetId="4">'2'!$A$3:$C$112</definedName>
    <definedName name="_xlnm.Print_Area" localSheetId="5">'3'!$A$3:$C$112</definedName>
    <definedName name="_xlnm.Print_Area" localSheetId="6">'4'!$A$3:$C$112</definedName>
    <definedName name="_xlnm.Print_Area" localSheetId="7">'5'!$A$3:$C$112</definedName>
    <definedName name="_xlnm.Print_Area" localSheetId="8">'6'!$A$3:$C$112</definedName>
    <definedName name="_xlnm.Print_Area" localSheetId="9">'7'!$A$3:$C$112</definedName>
    <definedName name="_xlnm.Print_Area" localSheetId="10">'8'!$A$3:$C$112</definedName>
    <definedName name="_xlnm.Print_Titles" localSheetId="3">'1'!$1:$2</definedName>
    <definedName name="_xlnm.Print_Titles" localSheetId="4">'2'!$1:$2</definedName>
    <definedName name="_xlnm.Print_Titles" localSheetId="5">'3'!$1:$2</definedName>
    <definedName name="_xlnm.Print_Titles" localSheetId="6">'4'!$1:$2</definedName>
    <definedName name="_xlnm.Print_Titles" localSheetId="7">'5'!$1:$2</definedName>
    <definedName name="_xlnm.Print_Titles" localSheetId="8">'6'!$1:$2</definedName>
    <definedName name="_xlnm.Print_Titles" localSheetId="9">'7'!$1:$2</definedName>
    <definedName name="_xlnm.Print_Titles" localSheetId="10">'8'!$1:$2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<sst xmlns="http://schemas.openxmlformats.org/spreadsheetml/2006/main" count="986" uniqueCount="154">
  <si>
    <t>PLANILHA DE COMPOSIÇÃO DE CUSTOS</t>
  </si>
  <si>
    <t>ORIENTAÇÕES</t>
  </si>
  <si>
    <t xml:space="preserve">Esta planilha tem como objetivo principal  permitir a análise da formação de preços relativos aos itens a serem contratados. 
A análise de viabilidade da proposta contemplará o esforço por perfil considerando os times ágeis, de forma que seja possível, através da produtividade declarada pela LICITANTE e dos demais encargos diretos e indiretos, tributos, benefícios e lucro, estabelecer se os valores ofertado pela LICITANTE é exequível de acordo com a realidade do mercado.
A composição dos times ágeis e o compartilhamento previsto de perfis profissionais foi considerado pela DTIC para o cálculo proporcional de cada profissional no time ágil.
A LICITANTE deverá preencher a planilha da seguinte forma: 
1) A guia "Dados da Empresa" com dados básicos da LICITANTE
2) As guias de 1 a 8 contém os perfis profissionais (mínimos) à operação. As guias devem ser preenchidas de forma a demonstrar a formação do custo dos salários brutos de cada perfil.
3) A guia "Custos do Time" deve incluir todos os salários brutos calculados nas guias de 1 a 8 do time, bem como custos adicionais estimados da operação (por time), tais como custo de transporte, hardware, software etc.
</t>
  </si>
  <si>
    <t>DADOS DA EMPRESA</t>
  </si>
  <si>
    <r>
      <t>N</t>
    </r>
    <r>
      <rPr>
        <b/>
        <strike/>
        <sz val="12"/>
        <color rgb="FF000000"/>
        <rFont val="Arial"/>
        <family val="2"/>
      </rPr>
      <t>º</t>
    </r>
    <r>
      <rPr>
        <b/>
        <sz val="12"/>
        <color rgb="FF000000"/>
        <rFont val="Arial"/>
        <family val="2"/>
      </rPr>
      <t xml:space="preserve"> Processo</t>
    </r>
  </si>
  <si>
    <r>
      <t>Licitação N</t>
    </r>
    <r>
      <rPr>
        <b/>
        <strike/>
        <sz val="12"/>
        <color rgb="FF000000"/>
        <rFont val="Arial"/>
        <family val="2"/>
      </rPr>
      <t xml:space="preserve">º </t>
    </r>
  </si>
  <si>
    <t xml:space="preserve">Data do Pregão: </t>
  </si>
  <si>
    <t>Empresa</t>
  </si>
  <si>
    <t>CNPJ</t>
  </si>
  <si>
    <t>Contato</t>
  </si>
  <si>
    <t>E-mail</t>
  </si>
  <si>
    <t>Telefone</t>
  </si>
  <si>
    <t>Item 1</t>
  </si>
  <si>
    <t>Evolução e Projeto de Sistemas</t>
  </si>
  <si>
    <t>Unidade de Medida</t>
  </si>
  <si>
    <t>Pontos de Função</t>
  </si>
  <si>
    <t>Volume Anual</t>
  </si>
  <si>
    <t>Item 2</t>
  </si>
  <si>
    <t>Sustentação de Sistemas e Serviços Técnicos Adicionais</t>
  </si>
  <si>
    <t>Unidade de Serviços Técnicos</t>
  </si>
  <si>
    <t>CUSTO BASE MENSAL DE TIME ÁGIL</t>
  </si>
  <si>
    <t>CUSTOS ADICIONAIS MENSAIS ESTIMADOS POR TIME</t>
  </si>
  <si>
    <t>Perfil profissional</t>
  </si>
  <si>
    <t>Custo Mensal</t>
  </si>
  <si>
    <t>Taxa de Alocação</t>
  </si>
  <si>
    <t>Alocação (horas)</t>
  </si>
  <si>
    <t>Custo Proporcional</t>
  </si>
  <si>
    <t>Custo/Hora</t>
  </si>
  <si>
    <t>Item de Custo</t>
  </si>
  <si>
    <t>Valor</t>
  </si>
  <si>
    <t>Desenvolvedor I (Senior)</t>
  </si>
  <si>
    <t>Custo com hardware e instalações físicas</t>
  </si>
  <si>
    <t>Desenvolvedor II (Pleno)</t>
  </si>
  <si>
    <t>Custo com Softwares</t>
  </si>
  <si>
    <t>Desenvolvedor III (Pleno)</t>
  </si>
  <si>
    <t>Custo com Riscos</t>
  </si>
  <si>
    <t>Analista de Requisitos/Estórias</t>
  </si>
  <si>
    <t>Custo com Garantia</t>
  </si>
  <si>
    <t>Arquiteto de Software</t>
  </si>
  <si>
    <t>Custo com transporte (Uber, Taxi etc)</t>
  </si>
  <si>
    <t>Líder de Projeto (ScrumMaster)</t>
  </si>
  <si>
    <t>Outros custos</t>
  </si>
  <si>
    <t>Testador</t>
  </si>
  <si>
    <t>TOTAL</t>
  </si>
  <si>
    <t>Analista Devops</t>
  </si>
  <si>
    <t>Administrador (Projetista) de Dados</t>
  </si>
  <si>
    <t>PRODUTIVIDADE 
DECLARADA hh/PF</t>
  </si>
  <si>
    <t>TOTAL DE HORAS/TIME/MÊS</t>
  </si>
  <si>
    <t>PRODUTIVIDADE PF/MÊS</t>
  </si>
  <si>
    <t>CUSTO MENSAL/TIME</t>
  </si>
  <si>
    <t>VALORES MÍNIMOS PRESUMIDAMENTE EXEQUÍVEIS</t>
  </si>
  <si>
    <t>CUSTO MÉDIO/HORA (UST)</t>
  </si>
  <si>
    <t>VALOR DE REFERÊNCIA PARA O ITEM 2</t>
  </si>
  <si>
    <t>CUSTO PONTO DE FUNÇÃO</t>
  </si>
  <si>
    <t>VALOR DE REFERÊNCIA PARA O ITEM 1</t>
  </si>
  <si>
    <t>PERFIL PROFISSIONAL</t>
  </si>
  <si>
    <t>Líder de Projetos/ScrumMaster</t>
  </si>
  <si>
    <t>MÓDULO 1 : COMPOSIÇÃO DA REMUNERAÇÃO</t>
  </si>
  <si>
    <t>Remuneração e Reserva Técnica</t>
  </si>
  <si>
    <t>Percentual</t>
  </si>
  <si>
    <t>Valor em R$</t>
  </si>
  <si>
    <t>A - Salário Base</t>
  </si>
  <si>
    <t>B - Reserva Técnica sobre o Salário Base</t>
  </si>
  <si>
    <t>Total da Remuneração + Reserva Técnica</t>
  </si>
  <si>
    <t>Horas Trabalhadas no mês</t>
  </si>
  <si>
    <t>Custo por hora</t>
  </si>
  <si>
    <t>MÓDULO 2: BENEFÍCIOS MENSAIS E DIÁRIOS</t>
  </si>
  <si>
    <t>Insumos (valores serão distribuídos de acordo c/ quantitativo da mão-de-obra)</t>
  </si>
  <si>
    <t>A - Vale-transporte (fornecido conforme Lei 7.418 de 16/12/85)</t>
  </si>
  <si>
    <t>B - Vale-refeição (Auxílio Alimentação)</t>
  </si>
  <si>
    <t>C - Assistência médica</t>
  </si>
  <si>
    <t>D - Auxílio Creche</t>
  </si>
  <si>
    <t>E - Seguro de vida, invalidez e funeral</t>
  </si>
  <si>
    <t>Total dos Benefícios</t>
  </si>
  <si>
    <t>MÓDULO 3: INSUMOS DIVERSOS</t>
  </si>
  <si>
    <t>A - Uniformes/Identificação</t>
  </si>
  <si>
    <t>B - Software/Hardware</t>
  </si>
  <si>
    <t>D - Triênio (CCT SINDPD / 3% a cada 3 anos)</t>
  </si>
  <si>
    <t>Total dos Insumos</t>
  </si>
  <si>
    <t>MÓDULO 4: ENCARGOS SOCIAIS E TRABALHISTAS</t>
  </si>
  <si>
    <t>Submódulo 4.1 (Grupo A - Custos Previdenciários)</t>
  </si>
  <si>
    <t>A - INSS (incide sobre o faturamento - MP 540/2011, convertida na Lei 12.546/2011. MP 563/2012, convertida na Lei 12.715/2012. MP 612/2013.) Ver item 4 do Módulo 5</t>
  </si>
  <si>
    <t>B - SESI/SESC</t>
  </si>
  <si>
    <t>C - SENAI/SENAC</t>
  </si>
  <si>
    <t>D - INCRA</t>
  </si>
  <si>
    <t>E - Salário Educação</t>
  </si>
  <si>
    <t>F - FGTS</t>
  </si>
  <si>
    <t>G - Seguro Acidente de Trabalho</t>
  </si>
  <si>
    <t>H - SEBRAE</t>
  </si>
  <si>
    <t>Total do Submódulo 4.1</t>
  </si>
  <si>
    <t>Submódulo 4.2 (13º Salário e Adicional de Férias)</t>
  </si>
  <si>
    <t xml:space="preserve">A - 13 º Salário </t>
  </si>
  <si>
    <t>B - Adicional de Férias</t>
  </si>
  <si>
    <t>Subtotal</t>
  </si>
  <si>
    <t>C - Incidência do Submódulo 4.1 sobre 13º Salário e Adicional de Férias</t>
  </si>
  <si>
    <t>Total do Submódulo 4.2</t>
  </si>
  <si>
    <t>Submódulo 4.3 (Afastamento Maternidade)</t>
  </si>
  <si>
    <t>A - Afastamento maternidade/paternidade</t>
  </si>
  <si>
    <t>B - Incidência do submódulo 4.1 sobre afastamento maternidade</t>
  </si>
  <si>
    <t>Total do Submódulo 4.3</t>
  </si>
  <si>
    <t>Submódulo 4.4 (Provisão para Rescisão)</t>
  </si>
  <si>
    <t>A - Aviso prévio indenizado</t>
  </si>
  <si>
    <t>B - Incidência do FGTS sobre aviso prévio indenizado</t>
  </si>
  <si>
    <t>C - Multa do FGTS do aviso prévio indenizado</t>
  </si>
  <si>
    <t xml:space="preserve">D - Aviso prévio trabalhado </t>
  </si>
  <si>
    <t>E - Incidência do submódulo 4.1 sobre aviso prévio trabalhado</t>
  </si>
  <si>
    <t>F - Multa do FGTS do aviso prévio trabalhado</t>
  </si>
  <si>
    <t>Total do Submódulo 4.4</t>
  </si>
  <si>
    <t>Submódulo 4.5 (Composição do Custo de Reposição do Profissional Ausente)</t>
  </si>
  <si>
    <t>A - Férias</t>
  </si>
  <si>
    <t>B - Ausência por doença</t>
  </si>
  <si>
    <t>C - Licença paternidade</t>
  </si>
  <si>
    <t>D - Ausências legais</t>
  </si>
  <si>
    <t>E - Ausência por Acidente de trabalho</t>
  </si>
  <si>
    <t>F - Outros (especificar)</t>
  </si>
  <si>
    <t xml:space="preserve">C - Incidência do submódulo 4.1 sobre o Custo de reposição </t>
  </si>
  <si>
    <t>Total do Submódulo 4.5</t>
  </si>
  <si>
    <t>Total dos Encargos Sociais</t>
  </si>
  <si>
    <t>Quadro - resumo – Módulo 4 - Encargos sociais e trabalhistas</t>
  </si>
  <si>
    <t>Módulo 4 - Encargos sociais e trabalhistas</t>
  </si>
  <si>
    <t>4.1 - 13 º salário + Adicional de férias</t>
  </si>
  <si>
    <t>4.2 - Encargos previdenciários e FGTS</t>
  </si>
  <si>
    <t>4.3 - Afastamento maternidade</t>
  </si>
  <si>
    <t>4.4 - Custo de rescisão</t>
  </si>
  <si>
    <t>4.5 - Custo de reposição do profissional ausente</t>
  </si>
  <si>
    <t>4.6 - Outros (especificar)</t>
  </si>
  <si>
    <t>Total:</t>
  </si>
  <si>
    <t>Custos Diretos</t>
  </si>
  <si>
    <t>Módulo 5 – Custos indiretos e lucro</t>
  </si>
  <si>
    <t>Demais Componentes</t>
  </si>
  <si>
    <t>A - Despesas Administrativas/Operacionais</t>
  </si>
  <si>
    <t>C - Lucro Bruto</t>
  </si>
  <si>
    <t>Total dos Demais Componentes</t>
  </si>
  <si>
    <t>Demais Custos Diretos (Hardware, Software, Táxi, Uber, Garantia Contratual, etc)</t>
  </si>
  <si>
    <t>Módulo 5 – Tributos</t>
  </si>
  <si>
    <t>Tributos</t>
  </si>
  <si>
    <t>01 - ISS</t>
  </si>
  <si>
    <t>02 - PIS</t>
  </si>
  <si>
    <t>03 - COFINS</t>
  </si>
  <si>
    <t>04 - INSS (incide sobre o faturamento - MP 540/2011, convertida na Lei 12.546/2011. MP 563/2012, convertida na Lei 12.715/2012. MP 612/2013.)</t>
  </si>
  <si>
    <t>Total dos Tributos sobre o Faturamento</t>
  </si>
  <si>
    <t>Remuneração + Reserva Técnica + Encargos Sociais + Insumos + Demais Componentes</t>
  </si>
  <si>
    <t>Tributos sobre o Faturamento</t>
  </si>
  <si>
    <t>Total Geral</t>
  </si>
  <si>
    <t>QUADRO-RESUMO DO VALOR MENSAL DO SERVIÇO</t>
  </si>
  <si>
    <t>Total</t>
  </si>
  <si>
    <t>Fator K</t>
  </si>
  <si>
    <t>Valor Hora Por Empregado</t>
  </si>
  <si>
    <t>Produtividade Média (hh/PF)</t>
  </si>
  <si>
    <t>Desenvolvedor Sênior</t>
  </si>
  <si>
    <t>Desenvolvedor Pleno</t>
  </si>
  <si>
    <t>Analista de Requisitos/Estórias de Usuário</t>
  </si>
  <si>
    <t>Analista de Testes / Testador</t>
  </si>
  <si>
    <t>Administrador/Projetista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</si>
</sst>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R$&quot;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000_);_(* \(#,##0.00000\);_(* &quot;-&quot;??_);_(@_)"/>
    <numFmt numFmtId="168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trike/>
      <sz val="12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3">
    <xf numFmtId="0" fontId="0" fillId="0" borderId="0" xfId="0"/>
    <xf numFmtId="0" fontId="5" fillId="2" borderId="1" xfId="20" applyFont="1" applyFill="1" applyBorder="1" applyAlignment="1">
      <alignment horizontal="left" vertical="top" wrapText="1"/>
      <protection/>
    </xf>
    <xf numFmtId="14" fontId="5" fillId="2" borderId="1" xfId="20" applyNumberFormat="1" applyFont="1" applyFill="1" applyBorder="1" applyAlignment="1">
      <alignment horizontal="left" vertical="top" wrapText="1"/>
      <protection/>
    </xf>
    <xf numFmtId="0" fontId="8" fillId="2" borderId="1" xfId="21" applyFont="1" applyFill="1" applyBorder="1" applyAlignment="1">
      <alignment horizontal="left" vertical="top" wrapText="1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11" fillId="0" borderId="0" xfId="22" applyFont="1" applyFill="1" applyAlignment="1">
      <alignment vertical="center"/>
      <protection/>
    </xf>
    <xf numFmtId="0" fontId="13" fillId="0" borderId="0" xfId="22" applyFont="1" applyFill="1" applyAlignment="1">
      <alignment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3" xfId="22" applyFont="1" applyFill="1" applyBorder="1" applyAlignment="1">
      <alignment horizontal="center" vertical="center" wrapText="1"/>
      <protection/>
    </xf>
    <xf numFmtId="0" fontId="12" fillId="3" borderId="1" xfId="22" applyFont="1" applyFill="1" applyBorder="1" applyAlignment="1">
      <alignment horizontal="left" vertical="center" wrapText="1"/>
      <protection/>
    </xf>
    <xf numFmtId="10" fontId="12" fillId="3" borderId="1" xfId="23" applyNumberFormat="1" applyFont="1" applyFill="1" applyBorder="1" applyAlignment="1">
      <alignment horizontal="center" vertical="center"/>
    </xf>
    <xf numFmtId="166" fontId="12" fillId="3" borderId="1" xfId="25" applyFont="1" applyFill="1" applyBorder="1" applyAlignment="1">
      <alignment horizontal="center" vertical="center"/>
    </xf>
    <xf numFmtId="0" fontId="13" fillId="0" borderId="1" xfId="22" applyFont="1" applyFill="1" applyBorder="1" applyAlignment="1">
      <alignment horizontal="left" vertical="center" wrapText="1"/>
      <protection/>
    </xf>
    <xf numFmtId="10" fontId="13" fillId="0" borderId="1" xfId="23" applyNumberFormat="1" applyFont="1" applyFill="1" applyBorder="1" applyAlignment="1">
      <alignment horizontal="center" vertical="center"/>
    </xf>
    <xf numFmtId="43" fontId="13" fillId="0" borderId="0" xfId="22" applyNumberFormat="1" applyFont="1" applyFill="1" applyAlignment="1">
      <alignment vertical="center"/>
      <protection/>
    </xf>
    <xf numFmtId="0" fontId="13" fillId="0" borderId="4" xfId="22" applyFont="1" applyFill="1" applyBorder="1" applyAlignment="1">
      <alignment horizontal="left" vertical="center" wrapText="1"/>
      <protection/>
    </xf>
    <xf numFmtId="166" fontId="13" fillId="0" borderId="5" xfId="25" applyFont="1" applyFill="1" applyBorder="1" applyAlignment="1">
      <alignment horizontal="center" vertical="center"/>
    </xf>
    <xf numFmtId="166" fontId="12" fillId="4" borderId="1" xfId="25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left" vertical="center" wrapText="1"/>
      <protection/>
    </xf>
    <xf numFmtId="166" fontId="13" fillId="0" borderId="0" xfId="25" applyFont="1" applyFill="1" applyBorder="1" applyAlignment="1">
      <alignment horizontal="center" vertical="center"/>
    </xf>
    <xf numFmtId="0" fontId="12" fillId="3" borderId="0" xfId="22" applyFont="1" applyFill="1" applyBorder="1" applyAlignment="1">
      <alignment horizontal="left" vertical="center" wrapText="1"/>
      <protection/>
    </xf>
    <xf numFmtId="0" fontId="12" fillId="3" borderId="0" xfId="22" applyFont="1" applyFill="1" applyBorder="1" applyAlignment="1">
      <alignment horizontal="left" vertical="center"/>
      <protection/>
    </xf>
    <xf numFmtId="166" fontId="12" fillId="3" borderId="0" xfId="25" applyFont="1" applyFill="1" applyBorder="1" applyAlignment="1">
      <alignment horizontal="center" vertical="center"/>
    </xf>
    <xf numFmtId="0" fontId="13" fillId="0" borderId="1" xfId="22" applyFont="1" applyFill="1" applyBorder="1" applyAlignment="1">
      <alignment vertical="center" wrapText="1"/>
      <protection/>
    </xf>
    <xf numFmtId="10" fontId="13" fillId="0" borderId="1" xfId="22" applyNumberFormat="1" applyFont="1" applyFill="1" applyBorder="1" applyAlignment="1" quotePrefix="1">
      <alignment horizontal="center" vertical="center"/>
      <protection/>
    </xf>
    <xf numFmtId="166" fontId="13" fillId="0" borderId="6" xfId="25" applyFont="1" applyFill="1" applyBorder="1" applyAlignment="1">
      <alignment horizontal="center" vertical="center"/>
    </xf>
    <xf numFmtId="166" fontId="13" fillId="0" borderId="0" xfId="25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  <protection/>
    </xf>
    <xf numFmtId="10" fontId="13" fillId="0" borderId="0" xfId="22" applyNumberFormat="1" applyFont="1" applyFill="1" applyBorder="1" applyAlignment="1">
      <alignment vertical="center"/>
      <protection/>
    </xf>
    <xf numFmtId="9" fontId="13" fillId="0" borderId="0" xfId="22" applyNumberFormat="1" applyFont="1" applyFill="1" applyBorder="1" applyAlignment="1">
      <alignment vertical="center"/>
      <protection/>
    </xf>
    <xf numFmtId="166" fontId="12" fillId="4" borderId="1" xfId="25" applyNumberFormat="1" applyFont="1" applyFill="1" applyBorder="1" applyAlignment="1">
      <alignment horizontal="center" vertical="center"/>
    </xf>
    <xf numFmtId="9" fontId="15" fillId="0" borderId="0" xfId="22" applyNumberFormat="1" applyFont="1" applyFill="1" applyBorder="1" applyAlignment="1">
      <alignment horizontal="right" vertical="center"/>
      <protection/>
    </xf>
    <xf numFmtId="165" fontId="13" fillId="0" borderId="0" xfId="24" applyFont="1" applyFill="1" applyBorder="1" applyAlignment="1">
      <alignment vertical="center"/>
    </xf>
    <xf numFmtId="0" fontId="13" fillId="0" borderId="0" xfId="22" applyFont="1" applyFill="1" applyBorder="1" applyAlignment="1">
      <alignment vertical="center" wrapText="1"/>
      <protection/>
    </xf>
    <xf numFmtId="10" fontId="13" fillId="0" borderId="0" xfId="22" applyNumberFormat="1" applyFont="1" applyFill="1" applyBorder="1" applyAlignment="1" quotePrefix="1">
      <alignment horizontal="center" vertical="center"/>
      <protection/>
    </xf>
    <xf numFmtId="166" fontId="13" fillId="0" borderId="0" xfId="25" applyNumberFormat="1" applyFont="1" applyFill="1" applyBorder="1" applyAlignment="1">
      <alignment horizontal="center" vertical="center"/>
    </xf>
    <xf numFmtId="0" fontId="12" fillId="3" borderId="7" xfId="22" applyFont="1" applyFill="1" applyBorder="1" applyAlignment="1">
      <alignment horizontal="left" vertical="center" wrapText="1"/>
      <protection/>
    </xf>
    <xf numFmtId="10" fontId="12" fillId="3" borderId="8" xfId="23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right" vertical="center"/>
      <protection/>
    </xf>
    <xf numFmtId="166" fontId="13" fillId="0" borderId="0" xfId="22" applyNumberFormat="1" applyFont="1" applyFill="1" applyBorder="1" applyAlignment="1">
      <alignment vertical="center"/>
      <protection/>
    </xf>
    <xf numFmtId="0" fontId="13" fillId="2" borderId="1" xfId="22" applyFont="1" applyFill="1" applyBorder="1" applyAlignment="1">
      <alignment horizontal="left" vertical="center" wrapText="1"/>
      <protection/>
    </xf>
    <xf numFmtId="10" fontId="13" fillId="2" borderId="1" xfId="22" applyNumberFormat="1" applyFont="1" applyFill="1" applyBorder="1" applyAlignment="1">
      <alignment horizontal="center" vertical="center"/>
      <protection/>
    </xf>
    <xf numFmtId="0" fontId="13" fillId="2" borderId="1" xfId="22" applyFont="1" applyFill="1" applyBorder="1" applyAlignment="1">
      <alignment vertical="center" wrapText="1"/>
      <protection/>
    </xf>
    <xf numFmtId="10" fontId="13" fillId="2" borderId="1" xfId="22" applyNumberFormat="1" applyFont="1" applyFill="1" applyBorder="1" applyAlignment="1" quotePrefix="1">
      <alignment horizontal="center" vertical="center"/>
      <protection/>
    </xf>
    <xf numFmtId="9" fontId="13" fillId="0" borderId="0" xfId="23" applyFont="1" applyFill="1" applyBorder="1" applyAlignment="1">
      <alignment vertical="center"/>
    </xf>
    <xf numFmtId="0" fontId="12" fillId="0" borderId="9" xfId="22" applyFont="1" applyFill="1" applyBorder="1" applyAlignment="1">
      <alignment horizontal="left" vertical="center" wrapText="1"/>
      <protection/>
    </xf>
    <xf numFmtId="0" fontId="13" fillId="0" borderId="9" xfId="22" applyFont="1" applyFill="1" applyBorder="1" applyAlignment="1">
      <alignment horizontal="left" vertical="center"/>
      <protection/>
    </xf>
    <xf numFmtId="166" fontId="12" fillId="0" borderId="9" xfId="25" applyFont="1" applyFill="1" applyBorder="1" applyAlignment="1">
      <alignment horizontal="center" vertical="center"/>
    </xf>
    <xf numFmtId="0" fontId="13" fillId="0" borderId="0" xfId="22" applyFont="1" applyFill="1" applyAlignment="1">
      <alignment horizontal="left" vertical="center"/>
      <protection/>
    </xf>
    <xf numFmtId="0" fontId="13" fillId="2" borderId="6" xfId="22" applyFont="1" applyFill="1" applyBorder="1" applyAlignment="1">
      <alignment horizontal="left" vertical="center" wrapText="1"/>
      <protection/>
    </xf>
    <xf numFmtId="10" fontId="13" fillId="2" borderId="6" xfId="23" applyNumberFormat="1" applyFont="1" applyFill="1" applyBorder="1" applyAlignment="1">
      <alignment horizontal="center" vertical="center"/>
    </xf>
    <xf numFmtId="10" fontId="13" fillId="0" borderId="0" xfId="23" applyNumberFormat="1" applyFont="1" applyFill="1" applyBorder="1" applyAlignment="1">
      <alignment horizontal="center" vertical="center"/>
    </xf>
    <xf numFmtId="0" fontId="13" fillId="0" borderId="6" xfId="22" applyFont="1" applyFill="1" applyBorder="1" applyAlignment="1">
      <alignment horizontal="left" vertical="center" wrapText="1"/>
      <protection/>
    </xf>
    <xf numFmtId="10" fontId="13" fillId="0" borderId="6" xfId="23" applyNumberFormat="1" applyFont="1" applyFill="1" applyBorder="1" applyAlignment="1">
      <alignment horizontal="center" vertical="center"/>
    </xf>
    <xf numFmtId="166" fontId="13" fillId="0" borderId="1" xfId="25" applyFont="1" applyFill="1" applyBorder="1" applyAlignment="1">
      <alignment horizontal="center" vertical="center"/>
    </xf>
    <xf numFmtId="166" fontId="13" fillId="0" borderId="10" xfId="25" applyFont="1" applyFill="1" applyBorder="1" applyAlignment="1">
      <alignment horizontal="center" vertical="center"/>
    </xf>
    <xf numFmtId="166" fontId="12" fillId="3" borderId="1" xfId="25" applyNumberFormat="1" applyFont="1" applyFill="1" applyBorder="1" applyAlignment="1">
      <alignment horizontal="center" vertical="center"/>
    </xf>
    <xf numFmtId="0" fontId="12" fillId="0" borderId="8" xfId="22" applyFont="1" applyFill="1" applyBorder="1" applyAlignment="1">
      <alignment horizontal="left" vertical="center" wrapText="1"/>
      <protection/>
    </xf>
    <xf numFmtId="10" fontId="12" fillId="0" borderId="0" xfId="23" applyNumberFormat="1" applyFont="1" applyFill="1" applyBorder="1" applyAlignment="1">
      <alignment horizontal="center" vertical="center"/>
    </xf>
    <xf numFmtId="166" fontId="12" fillId="0" borderId="0" xfId="25" applyNumberFormat="1" applyFont="1" applyFill="1" applyBorder="1" applyAlignment="1">
      <alignment horizontal="center" vertical="center"/>
    </xf>
    <xf numFmtId="10" fontId="12" fillId="3" borderId="4" xfId="23" applyNumberFormat="1" applyFont="1" applyFill="1" applyBorder="1" applyAlignment="1">
      <alignment horizontal="center" vertical="center"/>
    </xf>
    <xf numFmtId="0" fontId="13" fillId="0" borderId="1" xfId="22" applyFont="1" applyBorder="1" applyAlignment="1">
      <alignment horizontal="justify" vertical="top" wrapText="1"/>
      <protection/>
    </xf>
    <xf numFmtId="166" fontId="13" fillId="0" borderId="11" xfId="25" applyFont="1" applyFill="1" applyBorder="1" applyAlignment="1">
      <alignment horizontal="center" vertical="center"/>
    </xf>
    <xf numFmtId="9" fontId="13" fillId="0" borderId="0" xfId="22" applyNumberFormat="1" applyFont="1" applyFill="1" applyAlignment="1">
      <alignment vertical="center"/>
      <protection/>
    </xf>
    <xf numFmtId="166" fontId="12" fillId="0" borderId="1" xfId="25" applyFont="1" applyFill="1" applyBorder="1" applyAlignment="1">
      <alignment horizontal="center" vertical="center"/>
    </xf>
    <xf numFmtId="0" fontId="13" fillId="0" borderId="1" xfId="22" applyFont="1" applyBorder="1" applyAlignment="1">
      <alignment horizontal="left" vertical="top" wrapText="1"/>
      <protection/>
    </xf>
    <xf numFmtId="10" fontId="13" fillId="0" borderId="0" xfId="22" applyNumberFormat="1" applyFont="1" applyFill="1" applyAlignment="1">
      <alignment vertical="center"/>
      <protection/>
    </xf>
    <xf numFmtId="10" fontId="13" fillId="0" borderId="2" xfId="23" applyNumberFormat="1" applyFont="1" applyFill="1" applyBorder="1" applyAlignment="1">
      <alignment horizontal="center" vertical="center"/>
    </xf>
    <xf numFmtId="10" fontId="13" fillId="0" borderId="0" xfId="23" applyNumberFormat="1" applyFont="1" applyFill="1" applyBorder="1" applyAlignment="1">
      <alignment horizontal="left" vertical="center"/>
    </xf>
    <xf numFmtId="0" fontId="12" fillId="0" borderId="9" xfId="22" applyFont="1" applyFill="1" applyBorder="1" applyAlignment="1">
      <alignment vertical="center" wrapText="1"/>
      <protection/>
    </xf>
    <xf numFmtId="10" fontId="12" fillId="0" borderId="9" xfId="23" applyNumberFormat="1" applyFont="1" applyFill="1" applyBorder="1" applyAlignment="1">
      <alignment horizontal="center" vertical="center"/>
    </xf>
    <xf numFmtId="166" fontId="12" fillId="0" borderId="9" xfId="25" applyNumberFormat="1" applyFont="1" applyFill="1" applyBorder="1" applyAlignment="1">
      <alignment horizontal="center" vertical="center"/>
    </xf>
    <xf numFmtId="0" fontId="12" fillId="0" borderId="0" xfId="22" applyFont="1" applyFill="1" applyBorder="1" applyAlignment="1">
      <alignment vertical="center" wrapText="1"/>
      <protection/>
    </xf>
    <xf numFmtId="0" fontId="12" fillId="0" borderId="3" xfId="22" applyFont="1" applyFill="1" applyBorder="1" applyAlignment="1">
      <alignment horizontal="left" vertical="center"/>
      <protection/>
    </xf>
    <xf numFmtId="0" fontId="12" fillId="3" borderId="6" xfId="22" applyFont="1" applyFill="1" applyBorder="1" applyAlignment="1">
      <alignment horizontal="left" vertical="center" wrapText="1"/>
      <protection/>
    </xf>
    <xf numFmtId="166" fontId="12" fillId="3" borderId="10" xfId="25" applyFont="1" applyFill="1" applyBorder="1" applyAlignment="1">
      <alignment horizontal="center" vertical="center"/>
    </xf>
    <xf numFmtId="166" fontId="13" fillId="0" borderId="1" xfId="25" applyFont="1" applyFill="1" applyBorder="1" applyAlignment="1" quotePrefix="1">
      <alignment horizontal="center" vertical="center"/>
    </xf>
    <xf numFmtId="167" fontId="13" fillId="0" borderId="0" xfId="22" applyNumberFormat="1" applyFont="1" applyFill="1" applyAlignment="1">
      <alignment vertical="center"/>
      <protection/>
    </xf>
    <xf numFmtId="0" fontId="13" fillId="2" borderId="4" xfId="22" applyFont="1" applyFill="1" applyBorder="1" applyAlignment="1">
      <alignment horizontal="left" vertical="center" wrapText="1"/>
      <protection/>
    </xf>
    <xf numFmtId="166" fontId="13" fillId="2" borderId="1" xfId="25" applyFont="1" applyFill="1" applyBorder="1" applyAlignment="1" quotePrefix="1">
      <alignment horizontal="center" vertical="center"/>
    </xf>
    <xf numFmtId="0" fontId="12" fillId="4" borderId="1" xfId="22" applyFont="1" applyFill="1" applyBorder="1" applyAlignment="1">
      <alignment vertical="center" wrapText="1"/>
      <protection/>
    </xf>
    <xf numFmtId="10" fontId="12" fillId="4" borderId="1" xfId="22" applyNumberFormat="1" applyFont="1" applyFill="1" applyBorder="1" applyAlignment="1">
      <alignment horizontal="center" vertical="center"/>
      <protection/>
    </xf>
    <xf numFmtId="166" fontId="12" fillId="4" borderId="1" xfId="25" applyFont="1" applyFill="1" applyBorder="1" applyAlignment="1" quotePrefix="1">
      <alignment horizontal="center" vertical="center"/>
    </xf>
    <xf numFmtId="168" fontId="13" fillId="0" borderId="0" xfId="25" applyNumberFormat="1" applyFont="1" applyFill="1" applyAlignment="1">
      <alignment vertical="center"/>
    </xf>
    <xf numFmtId="0" fontId="12" fillId="0" borderId="3" xfId="22" applyFont="1" applyFill="1" applyBorder="1" applyAlignment="1">
      <alignment vertical="center" wrapText="1"/>
      <protection/>
    </xf>
    <xf numFmtId="10" fontId="12" fillId="0" borderId="3" xfId="22" applyNumberFormat="1" applyFont="1" applyFill="1" applyBorder="1" applyAlignment="1">
      <alignment horizontal="center" vertical="center"/>
      <protection/>
    </xf>
    <xf numFmtId="166" fontId="12" fillId="0" borderId="3" xfId="25" applyFont="1" applyFill="1" applyBorder="1" applyAlignment="1">
      <alignment horizontal="center" vertical="center"/>
    </xf>
    <xf numFmtId="166" fontId="12" fillId="3" borderId="11" xfId="23" applyNumberFormat="1" applyFont="1" applyFill="1" applyBorder="1" applyAlignment="1">
      <alignment horizontal="right" vertical="center"/>
    </xf>
    <xf numFmtId="0" fontId="12" fillId="0" borderId="0" xfId="22" applyFont="1" applyFill="1" applyBorder="1" applyAlignment="1">
      <alignment horizontal="left" vertical="center" wrapText="1"/>
      <protection/>
    </xf>
    <xf numFmtId="166" fontId="12" fillId="0" borderId="0" xfId="25" applyFont="1" applyFill="1" applyBorder="1" applyAlignment="1">
      <alignment horizontal="center" vertical="center"/>
    </xf>
    <xf numFmtId="0" fontId="13" fillId="0" borderId="0" xfId="22" applyFont="1" applyFill="1" applyAlignment="1">
      <alignment vertical="center" wrapText="1"/>
      <protection/>
    </xf>
    <xf numFmtId="10" fontId="13" fillId="0" borderId="0" xfId="23" applyNumberFormat="1" applyFont="1" applyFill="1" applyAlignment="1">
      <alignment vertical="center"/>
    </xf>
    <xf numFmtId="166" fontId="13" fillId="0" borderId="0" xfId="25" applyFont="1" applyFill="1" applyAlignment="1">
      <alignment vertical="center"/>
    </xf>
    <xf numFmtId="166" fontId="12" fillId="3" borderId="6" xfId="25" applyFont="1" applyFill="1" applyBorder="1" applyAlignment="1">
      <alignment horizontal="center" vertical="center"/>
    </xf>
    <xf numFmtId="166" fontId="13" fillId="0" borderId="6" xfId="25" applyNumberFormat="1" applyFont="1" applyFill="1" applyBorder="1" applyAlignment="1">
      <alignment horizontal="center" vertical="center"/>
    </xf>
    <xf numFmtId="166" fontId="14" fillId="0" borderId="6" xfId="25" applyFont="1" applyFill="1" applyBorder="1" applyAlignment="1" applyProtection="1">
      <alignment horizontal="center" vertical="center"/>
      <protection/>
    </xf>
    <xf numFmtId="166" fontId="12" fillId="4" borderId="6" xfId="25" applyNumberFormat="1" applyFont="1" applyFill="1" applyBorder="1" applyAlignment="1">
      <alignment horizontal="center" vertical="center"/>
    </xf>
    <xf numFmtId="166" fontId="12" fillId="3" borderId="8" xfId="25" applyFont="1" applyFill="1" applyBorder="1" applyAlignment="1">
      <alignment horizontal="center" vertical="center"/>
    </xf>
    <xf numFmtId="166" fontId="13" fillId="2" borderId="6" xfId="25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vertical="center"/>
      <protection/>
    </xf>
    <xf numFmtId="2" fontId="2" fillId="0" borderId="0" xfId="22" applyNumberFormat="1" applyFont="1" applyFill="1" applyBorder="1" applyAlignment="1">
      <alignment vertical="center"/>
      <protection/>
    </xf>
    <xf numFmtId="9" fontId="13" fillId="0" borderId="0" xfId="22" applyNumberFormat="1" applyFont="1" applyFill="1" applyBorder="1" applyAlignment="1">
      <alignment horizontal="center" vertical="center"/>
      <protection/>
    </xf>
    <xf numFmtId="166" fontId="2" fillId="0" borderId="0" xfId="25" applyFont="1" applyFill="1" applyBorder="1" applyAlignment="1">
      <alignment vertical="center"/>
    </xf>
    <xf numFmtId="40" fontId="14" fillId="0" borderId="0" xfId="22" applyNumberFormat="1" applyFont="1" applyFill="1" applyBorder="1" applyAlignment="1" applyProtection="1">
      <alignment horizontal="right" vertical="center"/>
      <protection/>
    </xf>
    <xf numFmtId="165" fontId="15" fillId="0" borderId="0" xfId="24" applyFont="1" applyFill="1" applyBorder="1" applyAlignment="1">
      <alignment vertical="center"/>
    </xf>
    <xf numFmtId="166" fontId="13" fillId="0" borderId="0" xfId="25" applyNumberFormat="1" applyFont="1" applyFill="1" applyBorder="1" applyAlignment="1">
      <alignment vertical="center"/>
    </xf>
    <xf numFmtId="166" fontId="12" fillId="5" borderId="1" xfId="25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2" fontId="3" fillId="6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2" fontId="3" fillId="7" borderId="1" xfId="0" applyNumberFormat="1" applyFont="1" applyFill="1" applyBorder="1"/>
    <xf numFmtId="164" fontId="3" fillId="7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 applyAlignment="1">
      <alignment vertical="center"/>
    </xf>
    <xf numFmtId="0" fontId="0" fillId="8" borderId="0" xfId="0" applyFill="1" applyBorder="1"/>
    <xf numFmtId="0" fontId="0" fillId="4" borderId="0" xfId="0" applyFill="1" applyBorder="1"/>
    <xf numFmtId="0" fontId="5" fillId="7" borderId="1" xfId="20" applyFont="1" applyFill="1" applyBorder="1" applyAlignment="1">
      <alignment vertical="center" wrapText="1"/>
      <protection/>
    </xf>
    <xf numFmtId="0" fontId="5" fillId="7" borderId="1" xfId="20" applyFont="1" applyFill="1" applyBorder="1" applyAlignment="1">
      <alignment horizontal="left" vertical="center" wrapText="1"/>
      <protection/>
    </xf>
    <xf numFmtId="0" fontId="5" fillId="7" borderId="1" xfId="20" applyFont="1" applyFill="1" applyBorder="1" applyAlignment="1">
      <alignment horizontal="justify" vertical="center" wrapText="1"/>
      <protection/>
    </xf>
    <xf numFmtId="0" fontId="10" fillId="7" borderId="1" xfId="20" applyFont="1" applyFill="1" applyBorder="1" applyAlignment="1">
      <alignment horizontal="right" vertical="center" wrapText="1"/>
      <protection/>
    </xf>
    <xf numFmtId="0" fontId="5" fillId="9" borderId="1" xfId="20" applyFont="1" applyFill="1" applyBorder="1" applyAlignment="1">
      <alignment horizontal="left" vertical="center" wrapText="1"/>
      <protection/>
    </xf>
    <xf numFmtId="0" fontId="10" fillId="9" borderId="1" xfId="20" applyFont="1" applyFill="1" applyBorder="1" applyAlignment="1">
      <alignment horizontal="left" vertical="center" wrapText="1"/>
      <protection/>
    </xf>
    <xf numFmtId="3" fontId="10" fillId="9" borderId="1" xfId="20" applyNumberFormat="1" applyFont="1" applyFill="1" applyBorder="1" applyAlignment="1">
      <alignment horizontal="left" vertical="center" wrapText="1"/>
      <protection/>
    </xf>
    <xf numFmtId="0" fontId="16" fillId="2" borderId="8" xfId="0" applyFont="1" applyFill="1" applyBorder="1" applyAlignment="1">
      <alignment wrapText="1"/>
    </xf>
    <xf numFmtId="164" fontId="3" fillId="2" borderId="0" xfId="0" applyNumberFormat="1" applyFont="1" applyFill="1" applyBorder="1"/>
    <xf numFmtId="0" fontId="16" fillId="1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43" fontId="13" fillId="0" borderId="0" xfId="22" applyNumberFormat="1" applyFont="1" applyFill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3" fillId="0" borderId="0" xfId="22" applyFont="1" applyFill="1" applyBorder="1" applyAlignment="1">
      <alignment horizontal="left" vertical="center"/>
      <protection/>
    </xf>
    <xf numFmtId="0" fontId="0" fillId="2" borderId="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wrapText="1"/>
    </xf>
    <xf numFmtId="0" fontId="12" fillId="3" borderId="7" xfId="22" applyFont="1" applyFill="1" applyBorder="1" applyAlignment="1">
      <alignment horizontal="right" vertical="top" wrapText="1"/>
      <protection/>
    </xf>
    <xf numFmtId="0" fontId="12" fillId="3" borderId="5" xfId="22" applyFont="1" applyFill="1" applyBorder="1" applyAlignment="1">
      <alignment horizontal="right" vertical="top" wrapText="1"/>
      <protection/>
    </xf>
    <xf numFmtId="0" fontId="12" fillId="4" borderId="1" xfId="22" applyFont="1" applyFill="1" applyBorder="1" applyAlignment="1">
      <alignment horizontal="center" vertical="center"/>
      <protection/>
    </xf>
    <xf numFmtId="0" fontId="12" fillId="4" borderId="6" xfId="22" applyFont="1" applyFill="1" applyBorder="1" applyAlignment="1">
      <alignment horizontal="left" vertical="center"/>
      <protection/>
    </xf>
    <xf numFmtId="0" fontId="13" fillId="4" borderId="5" xfId="22" applyFont="1" applyFill="1" applyBorder="1" applyAlignment="1">
      <alignment horizontal="left" vertical="center"/>
      <protection/>
    </xf>
    <xf numFmtId="0" fontId="12" fillId="4" borderId="4" xfId="22" applyFont="1" applyFill="1" applyBorder="1" applyAlignment="1">
      <alignment horizontal="center" vertical="center"/>
      <protection/>
    </xf>
    <xf numFmtId="0" fontId="12" fillId="4" borderId="9" xfId="22" applyFont="1" applyFill="1" applyBorder="1" applyAlignment="1">
      <alignment horizontal="center" vertical="center"/>
      <protection/>
    </xf>
    <xf numFmtId="0" fontId="11" fillId="6" borderId="1" xfId="22" applyFont="1" applyFill="1" applyBorder="1" applyAlignment="1" quotePrefix="1">
      <alignment horizontal="center" vertical="center" wrapText="1"/>
      <protection/>
    </xf>
    <xf numFmtId="10" fontId="12" fillId="2" borderId="1" xfId="22" applyNumberFormat="1" applyFont="1" applyFill="1" applyBorder="1" applyAlignment="1">
      <alignment horizontal="center" vertical="center" wrapText="1"/>
      <protection/>
    </xf>
    <xf numFmtId="0" fontId="12" fillId="4" borderId="5" xfId="22" applyFont="1" applyFill="1" applyBorder="1" applyAlignment="1">
      <alignment horizontal="left" vertical="center"/>
      <protection/>
    </xf>
    <xf numFmtId="0" fontId="12" fillId="4" borderId="6" xfId="22" applyFont="1" applyFill="1" applyBorder="1" applyAlignment="1">
      <alignment horizontal="center" vertical="center"/>
      <protection/>
    </xf>
    <xf numFmtId="0" fontId="12" fillId="3" borderId="6" xfId="22" applyFont="1" applyFill="1" applyBorder="1" applyAlignment="1">
      <alignment horizontal="right" vertical="top" wrapText="1"/>
      <protection/>
    </xf>
    <xf numFmtId="0" fontId="12" fillId="3" borderId="7" xfId="22" applyFont="1" applyFill="1" applyBorder="1" applyAlignment="1">
      <alignment horizontal="left" vertical="center"/>
      <protection/>
    </xf>
    <xf numFmtId="0" fontId="12" fillId="3" borderId="14" xfId="22" applyFont="1" applyFill="1" applyBorder="1" applyAlignment="1">
      <alignment horizontal="left" vertical="center"/>
      <protection/>
    </xf>
    <xf numFmtId="0" fontId="12" fillId="3" borderId="1" xfId="22" applyFont="1" applyFill="1" applyBorder="1" applyAlignment="1">
      <alignment horizontal="left" vertical="center"/>
      <protection/>
    </xf>
    <xf numFmtId="0" fontId="12" fillId="4" borderId="2" xfId="22" applyFont="1" applyFill="1" applyBorder="1" applyAlignment="1">
      <alignment horizontal="center" vertical="center"/>
      <protection/>
    </xf>
    <xf numFmtId="0" fontId="12" fillId="4" borderId="5" xfId="22" applyFont="1" applyFill="1" applyBorder="1" applyAlignment="1">
      <alignment horizontal="center" vertical="center"/>
      <protection/>
    </xf>
    <xf numFmtId="43" fontId="13" fillId="0" borderId="0" xfId="22" applyNumberFormat="1" applyFont="1" applyFill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3" fillId="0" borderId="0" xfId="22" applyFont="1" applyFill="1" applyBorder="1" applyAlignment="1">
      <alignment horizontal="left" vertical="center"/>
      <protection/>
    </xf>
    <xf numFmtId="0" fontId="12" fillId="3" borderId="6" xfId="22" applyFont="1" applyFill="1" applyBorder="1" applyAlignment="1">
      <alignment horizontal="left" vertical="center"/>
      <protection/>
    </xf>
    <xf numFmtId="0" fontId="12" fillId="3" borderId="5" xfId="22" applyFont="1" applyFill="1" applyBorder="1" applyAlignment="1">
      <alignment horizontal="left" vertical="center"/>
      <protection/>
    </xf>
    <xf numFmtId="0" fontId="12" fillId="4" borderId="1" xfId="22" applyFont="1" applyFill="1" applyBorder="1" applyAlignment="1">
      <alignment horizontal="left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Hiperlink" xfId="21"/>
    <cellStyle name="Normal 2" xfId="22"/>
    <cellStyle name="Porcentagem 2" xfId="23"/>
    <cellStyle name="Moeda 2" xfId="24"/>
    <cellStyle name="Vírgula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8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621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justicagovbr.sharepoint.com\sites\ContrataoCDS\Shared%20Documents\General\Contrata&#231;&#227;o%20PF\Edital_e_Anexos_Fabrica\Anexo%20XXX%20-%20Planilha%20de%20an&#225;lise%20de%20exequibilidade%20da%20propos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Dados Gerais"/>
      <sheetName val="Quadro dos Itens"/>
      <sheetName val="Distribuição-Esforço"/>
      <sheetName val="Esforço x Perfil"/>
      <sheetName val="Esforço x Disciplina"/>
      <sheetName val="Custo x fase x perfil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>
        <row r="10">
          <cell r="A10" t="str">
            <v>Item 1</v>
          </cell>
        </row>
      </sheetData>
      <sheetData sheetId="2"/>
      <sheetData sheetId="3"/>
      <sheetData sheetId="4"/>
      <sheetData sheetId="5">
        <row r="20">
          <cell r="B20">
            <v>0.05</v>
          </cell>
        </row>
        <row r="21">
          <cell r="B21">
            <v>0.0065</v>
          </cell>
        </row>
        <row r="22">
          <cell r="B22">
            <v>0.03</v>
          </cell>
        </row>
        <row r="23">
          <cell r="B23">
            <v>0.045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35"/>
  <sheetViews>
    <sheetView workbookViewId="0" topLeftCell="A1">
      <selection activeCell="A12" sqref="A12:J12"/>
    </sheetView>
  </sheetViews>
  <sheetFormatPr defaultColWidth="8.8515625" defaultRowHeight="15"/>
  <cols>
    <col min="1" max="9" width="8.8515625" style="122" customWidth="1"/>
    <col min="10" max="10" width="8.00390625" style="122" customWidth="1"/>
    <col min="11" max="16384" width="8.8515625" style="122" customWidth="1"/>
  </cols>
  <sheetData>
    <row r="1" ht="15"/>
    <row r="2" ht="15"/>
    <row r="3" ht="15"/>
    <row r="4" ht="15"/>
    <row r="5" ht="15"/>
    <row r="6" ht="15"/>
    <row r="7" ht="15"/>
    <row r="8" ht="15"/>
    <row r="9" ht="20.25" customHeight="1"/>
    <row r="10" spans="1:10" ht="18.75">
      <c r="A10" s="150" t="s">
        <v>0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18.75">
      <c r="A11" s="151" t="s">
        <v>1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5">
      <c r="A12" s="152"/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5" customHeight="1">
      <c r="A13" s="141" t="s">
        <v>2</v>
      </c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ht="1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5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5">
      <c r="A16" s="144"/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0" ht="15">
      <c r="A17" s="144"/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0" ht="15">
      <c r="A18" s="144"/>
      <c r="B18" s="145"/>
      <c r="C18" s="145"/>
      <c r="D18" s="145"/>
      <c r="E18" s="145"/>
      <c r="F18" s="145"/>
      <c r="G18" s="145"/>
      <c r="H18" s="145"/>
      <c r="I18" s="145"/>
      <c r="J18" s="146"/>
    </row>
    <row r="19" spans="1:10" ht="15">
      <c r="A19" s="144"/>
      <c r="B19" s="145"/>
      <c r="C19" s="145"/>
      <c r="D19" s="145"/>
      <c r="E19" s="145"/>
      <c r="F19" s="145"/>
      <c r="G19" s="145"/>
      <c r="H19" s="145"/>
      <c r="I19" s="145"/>
      <c r="J19" s="146"/>
    </row>
    <row r="20" spans="1:10" ht="15">
      <c r="A20" s="144"/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5">
      <c r="A21" s="144"/>
      <c r="B21" s="145"/>
      <c r="C21" s="145"/>
      <c r="D21" s="145"/>
      <c r="E21" s="145"/>
      <c r="F21" s="145"/>
      <c r="G21" s="145"/>
      <c r="H21" s="145"/>
      <c r="I21" s="145"/>
      <c r="J21" s="146"/>
    </row>
    <row r="22" spans="1:10" ht="15">
      <c r="A22" s="144"/>
      <c r="B22" s="145"/>
      <c r="C22" s="145"/>
      <c r="D22" s="145"/>
      <c r="E22" s="145"/>
      <c r="F22" s="145"/>
      <c r="G22" s="145"/>
      <c r="H22" s="145"/>
      <c r="I22" s="145"/>
      <c r="J22" s="146"/>
    </row>
    <row r="23" spans="1:10" ht="15">
      <c r="A23" s="144"/>
      <c r="B23" s="145"/>
      <c r="C23" s="145"/>
      <c r="D23" s="145"/>
      <c r="E23" s="145"/>
      <c r="F23" s="145"/>
      <c r="G23" s="145"/>
      <c r="H23" s="145"/>
      <c r="I23" s="145"/>
      <c r="J23" s="146"/>
    </row>
    <row r="24" spans="1:10" ht="15">
      <c r="A24" s="144"/>
      <c r="B24" s="145"/>
      <c r="C24" s="145"/>
      <c r="D24" s="145"/>
      <c r="E24" s="145"/>
      <c r="F24" s="145"/>
      <c r="G24" s="145"/>
      <c r="H24" s="145"/>
      <c r="I24" s="145"/>
      <c r="J24" s="146"/>
    </row>
    <row r="25" spans="1:10" ht="15">
      <c r="A25" s="144"/>
      <c r="B25" s="145"/>
      <c r="C25" s="145"/>
      <c r="D25" s="145"/>
      <c r="E25" s="145"/>
      <c r="F25" s="145"/>
      <c r="G25" s="145"/>
      <c r="H25" s="145"/>
      <c r="I25" s="145"/>
      <c r="J25" s="146"/>
    </row>
    <row r="26" spans="1:10" ht="15">
      <c r="A26" s="144"/>
      <c r="B26" s="145"/>
      <c r="C26" s="145"/>
      <c r="D26" s="145"/>
      <c r="E26" s="145"/>
      <c r="F26" s="145"/>
      <c r="G26" s="145"/>
      <c r="H26" s="145"/>
      <c r="I26" s="145"/>
      <c r="J26" s="146"/>
    </row>
    <row r="27" spans="1:10" ht="15">
      <c r="A27" s="144"/>
      <c r="B27" s="145"/>
      <c r="C27" s="145"/>
      <c r="D27" s="145"/>
      <c r="E27" s="145"/>
      <c r="F27" s="145"/>
      <c r="G27" s="145"/>
      <c r="H27" s="145"/>
      <c r="I27" s="145"/>
      <c r="J27" s="146"/>
    </row>
    <row r="28" spans="1:10" ht="15">
      <c r="A28" s="144"/>
      <c r="B28" s="145"/>
      <c r="C28" s="145"/>
      <c r="D28" s="145"/>
      <c r="E28" s="145"/>
      <c r="F28" s="145"/>
      <c r="G28" s="145"/>
      <c r="H28" s="145"/>
      <c r="I28" s="145"/>
      <c r="J28" s="146"/>
    </row>
    <row r="29" spans="1:10" ht="15">
      <c r="A29" s="144"/>
      <c r="B29" s="145"/>
      <c r="C29" s="145"/>
      <c r="D29" s="145"/>
      <c r="E29" s="145"/>
      <c r="F29" s="145"/>
      <c r="G29" s="145"/>
      <c r="H29" s="145"/>
      <c r="I29" s="145"/>
      <c r="J29" s="146"/>
    </row>
    <row r="30" spans="1:10" ht="15">
      <c r="A30" s="144"/>
      <c r="B30" s="145"/>
      <c r="C30" s="145"/>
      <c r="D30" s="145"/>
      <c r="E30" s="145"/>
      <c r="F30" s="145"/>
      <c r="G30" s="145"/>
      <c r="H30" s="145"/>
      <c r="I30" s="145"/>
      <c r="J30" s="146"/>
    </row>
    <row r="31" spans="1:10" ht="15">
      <c r="A31" s="144"/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ht="15">
      <c r="A32" s="144"/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ht="15">
      <c r="A33" s="144"/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ht="15">
      <c r="A34" s="144"/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ht="15">
      <c r="A35" s="147"/>
      <c r="B35" s="148"/>
      <c r="C35" s="148"/>
      <c r="D35" s="148"/>
      <c r="E35" s="148"/>
      <c r="F35" s="148"/>
      <c r="G35" s="148"/>
      <c r="H35" s="148"/>
      <c r="I35" s="148"/>
      <c r="J35" s="149"/>
    </row>
  </sheetData>
  <mergeCells count="4">
    <mergeCell ref="A13:J35"/>
    <mergeCell ref="A10:J10"/>
    <mergeCell ref="A11:J11"/>
    <mergeCell ref="A12:J1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153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32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tabSelected="1" view="pageBreakPreview" zoomScale="80" zoomScaleSheetLayoutView="8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44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53.33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5" zoomScaleNormal="115" workbookViewId="0" topLeftCell="A1">
      <selection activeCell="B15" sqref="B15"/>
    </sheetView>
  </sheetViews>
  <sheetFormatPr defaultColWidth="8.8515625" defaultRowHeight="15"/>
  <cols>
    <col min="1" max="1" width="22.57421875" style="123" bestFit="1" customWidth="1"/>
    <col min="2" max="2" width="71.8515625" style="123" customWidth="1"/>
    <col min="3" max="16384" width="8.8515625" style="123" customWidth="1"/>
  </cols>
  <sheetData>
    <row r="1" spans="1:2" ht="21">
      <c r="A1" s="153" t="s">
        <v>3</v>
      </c>
      <c r="B1" s="153"/>
    </row>
    <row r="2" spans="1:2" ht="15.75">
      <c r="A2" s="124" t="s">
        <v>4</v>
      </c>
      <c r="B2" s="1"/>
    </row>
    <row r="3" spans="1:2" ht="15.75">
      <c r="A3" s="124" t="s">
        <v>5</v>
      </c>
      <c r="B3" s="1"/>
    </row>
    <row r="4" spans="1:2" ht="15.75">
      <c r="A4" s="124" t="s">
        <v>6</v>
      </c>
      <c r="B4" s="2"/>
    </row>
    <row r="5" spans="1:2" ht="15.75">
      <c r="A5" s="125" t="s">
        <v>7</v>
      </c>
      <c r="B5" s="1"/>
    </row>
    <row r="6" spans="1:2" ht="15.75">
      <c r="A6" s="125" t="s">
        <v>8</v>
      </c>
      <c r="B6" s="1"/>
    </row>
    <row r="7" spans="1:2" ht="15.75">
      <c r="A7" s="126" t="s">
        <v>9</v>
      </c>
      <c r="B7" s="1"/>
    </row>
    <row r="8" spans="1:2" ht="15.75">
      <c r="A8" s="126" t="s">
        <v>10</v>
      </c>
      <c r="B8" s="3"/>
    </row>
    <row r="9" spans="1:2" ht="15.75">
      <c r="A9" s="125" t="s">
        <v>11</v>
      </c>
      <c r="B9" s="1"/>
    </row>
    <row r="10" spans="1:2" ht="15.75">
      <c r="A10" s="125" t="s">
        <v>12</v>
      </c>
      <c r="B10" s="128" t="s">
        <v>13</v>
      </c>
    </row>
    <row r="11" spans="1:2" ht="15">
      <c r="A11" s="127" t="s">
        <v>14</v>
      </c>
      <c r="B11" s="129" t="s">
        <v>15</v>
      </c>
    </row>
    <row r="12" spans="1:2" ht="15">
      <c r="A12" s="127" t="s">
        <v>16</v>
      </c>
      <c r="B12" s="130">
        <v>19500</v>
      </c>
    </row>
    <row r="13" spans="1:2" ht="15.75">
      <c r="A13" s="125" t="s">
        <v>17</v>
      </c>
      <c r="B13" s="128" t="s">
        <v>18</v>
      </c>
    </row>
    <row r="14" spans="1:2" ht="15">
      <c r="A14" s="127" t="s">
        <v>14</v>
      </c>
      <c r="B14" s="129" t="s">
        <v>19</v>
      </c>
    </row>
    <row r="15" spans="1:2" ht="15">
      <c r="A15" s="127" t="s">
        <v>16</v>
      </c>
      <c r="B15" s="130">
        <v>77000</v>
      </c>
    </row>
  </sheetData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E17" sqref="E17"/>
    </sheetView>
  </sheetViews>
  <sheetFormatPr defaultColWidth="9.140625" defaultRowHeight="15"/>
  <cols>
    <col min="1" max="1" width="35.00390625" style="0" customWidth="1"/>
    <col min="2" max="2" width="15.8515625" style="0" bestFit="1" customWidth="1"/>
    <col min="3" max="3" width="16.140625" style="0" bestFit="1" customWidth="1"/>
    <col min="4" max="4" width="17.8515625" style="0" customWidth="1"/>
    <col min="5" max="5" width="18.28125" style="0" customWidth="1"/>
    <col min="6" max="6" width="13.8515625" style="0" customWidth="1"/>
    <col min="8" max="8" width="46.00390625" style="0" customWidth="1"/>
    <col min="9" max="9" width="12.28125" style="0" customWidth="1"/>
    <col min="10" max="10" width="16.421875" style="0" customWidth="1"/>
  </cols>
  <sheetData>
    <row r="1" spans="1:9" ht="30.75" customHeight="1">
      <c r="A1" s="156" t="s">
        <v>20</v>
      </c>
      <c r="B1" s="156"/>
      <c r="C1" s="156"/>
      <c r="D1" s="156"/>
      <c r="E1" s="156"/>
      <c r="F1" s="136"/>
      <c r="H1" s="157" t="s">
        <v>21</v>
      </c>
      <c r="I1" s="157"/>
    </row>
    <row r="2" spans="1:9" ht="15">
      <c r="A2" s="8" t="s">
        <v>22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H2" s="8" t="s">
        <v>28</v>
      </c>
      <c r="I2" s="8" t="s">
        <v>29</v>
      </c>
    </row>
    <row r="3" spans="1:9" ht="15">
      <c r="A3" s="4" t="s">
        <v>30</v>
      </c>
      <c r="B3" s="7">
        <f>3!$C$109</f>
        <v>0</v>
      </c>
      <c r="C3" s="5">
        <v>1</v>
      </c>
      <c r="D3" s="4">
        <v>160</v>
      </c>
      <c r="E3" s="7">
        <f>B3*C3</f>
        <v>0</v>
      </c>
      <c r="F3" s="7">
        <f>B3/160</f>
        <v>0</v>
      </c>
      <c r="H3" s="6" t="s">
        <v>31</v>
      </c>
      <c r="I3" s="114"/>
    </row>
    <row r="4" spans="1:9" ht="15">
      <c r="A4" s="4" t="s">
        <v>32</v>
      </c>
      <c r="B4" s="7">
        <f>4!$C$109</f>
        <v>0</v>
      </c>
      <c r="C4" s="5">
        <v>1</v>
      </c>
      <c r="D4" s="4">
        <v>160</v>
      </c>
      <c r="E4" s="7">
        <f aca="true" t="shared" si="0" ref="E4:E11">B4*C4</f>
        <v>0</v>
      </c>
      <c r="F4" s="7">
        <f aca="true" t="shared" si="1" ref="F4:F11">B4/160</f>
        <v>0</v>
      </c>
      <c r="H4" s="4" t="s">
        <v>33</v>
      </c>
      <c r="I4" s="114"/>
    </row>
    <row r="5" spans="1:9" ht="15">
      <c r="A5" s="4" t="s">
        <v>34</v>
      </c>
      <c r="B5" s="7">
        <f>4!$C$109</f>
        <v>0</v>
      </c>
      <c r="C5" s="5">
        <v>1</v>
      </c>
      <c r="D5" s="4">
        <v>160</v>
      </c>
      <c r="E5" s="7">
        <f t="shared" si="0"/>
        <v>0</v>
      </c>
      <c r="F5" s="7">
        <f t="shared" si="1"/>
        <v>0</v>
      </c>
      <c r="H5" s="4" t="s">
        <v>35</v>
      </c>
      <c r="I5" s="114"/>
    </row>
    <row r="6" spans="1:9" ht="15">
      <c r="A6" s="6" t="s">
        <v>36</v>
      </c>
      <c r="B6" s="7">
        <f>5!$C$109</f>
        <v>0</v>
      </c>
      <c r="C6" s="5">
        <v>0.5</v>
      </c>
      <c r="D6" s="4">
        <v>80</v>
      </c>
      <c r="E6" s="7">
        <f t="shared" si="0"/>
        <v>0</v>
      </c>
      <c r="F6" s="7">
        <f t="shared" si="1"/>
        <v>0</v>
      </c>
      <c r="H6" s="4" t="s">
        <v>37</v>
      </c>
      <c r="I6" s="114"/>
    </row>
    <row r="7" spans="1:9" ht="15">
      <c r="A7" s="4" t="s">
        <v>38</v>
      </c>
      <c r="B7" s="7">
        <f>2!$C$109</f>
        <v>0</v>
      </c>
      <c r="C7" s="5">
        <v>0.3333</v>
      </c>
      <c r="D7" s="4">
        <v>53.33</v>
      </c>
      <c r="E7" s="7">
        <f t="shared" si="0"/>
        <v>0</v>
      </c>
      <c r="F7" s="7">
        <f t="shared" si="1"/>
        <v>0</v>
      </c>
      <c r="H7" s="4" t="s">
        <v>39</v>
      </c>
      <c r="I7" s="114"/>
    </row>
    <row r="8" spans="1:9" ht="15">
      <c r="A8" s="4" t="s">
        <v>40</v>
      </c>
      <c r="B8" s="7">
        <f>1!$C$109</f>
        <v>0</v>
      </c>
      <c r="C8" s="5">
        <v>0.3333</v>
      </c>
      <c r="D8" s="4">
        <v>53.33</v>
      </c>
      <c r="E8" s="7">
        <f t="shared" si="0"/>
        <v>0</v>
      </c>
      <c r="F8" s="7">
        <f t="shared" si="1"/>
        <v>0</v>
      </c>
      <c r="H8" s="4" t="s">
        <v>41</v>
      </c>
      <c r="I8" s="114"/>
    </row>
    <row r="9" spans="1:9" ht="15">
      <c r="A9" s="4" t="s">
        <v>42</v>
      </c>
      <c r="B9" s="7">
        <f>6!$C$109</f>
        <v>0</v>
      </c>
      <c r="C9" s="5">
        <v>0.3333</v>
      </c>
      <c r="D9" s="4">
        <v>53.33</v>
      </c>
      <c r="E9" s="7">
        <f t="shared" si="0"/>
        <v>0</v>
      </c>
      <c r="F9" s="7">
        <f t="shared" si="1"/>
        <v>0</v>
      </c>
      <c r="H9" s="119" t="s">
        <v>43</v>
      </c>
      <c r="I9" s="120">
        <f>SUM(I3:I8)</f>
        <v>0</v>
      </c>
    </row>
    <row r="10" spans="1:9" ht="15">
      <c r="A10" s="4" t="s">
        <v>44</v>
      </c>
      <c r="B10" s="7">
        <f>6!$C$109</f>
        <v>0</v>
      </c>
      <c r="C10" s="5">
        <v>0.2</v>
      </c>
      <c r="D10" s="4">
        <v>32</v>
      </c>
      <c r="E10" s="7">
        <f t="shared" si="0"/>
        <v>0</v>
      </c>
      <c r="F10" s="7">
        <f t="shared" si="1"/>
        <v>0</v>
      </c>
      <c r="H10" s="134"/>
      <c r="I10" s="135"/>
    </row>
    <row r="11" spans="1:6" ht="15">
      <c r="A11" s="4" t="s">
        <v>45</v>
      </c>
      <c r="B11" s="7">
        <f>7!$C$109</f>
        <v>0</v>
      </c>
      <c r="C11" s="5">
        <v>0.2</v>
      </c>
      <c r="D11" s="4">
        <v>32</v>
      </c>
      <c r="E11" s="7">
        <f t="shared" si="0"/>
        <v>0</v>
      </c>
      <c r="F11" s="7">
        <f t="shared" si="1"/>
        <v>0</v>
      </c>
    </row>
    <row r="12" spans="3:6" ht="29.25" customHeight="1">
      <c r="C12" s="111" t="s">
        <v>43</v>
      </c>
      <c r="D12" s="112">
        <f>SUM(D3:D11)</f>
        <v>783.9900000000001</v>
      </c>
      <c r="E12" s="113">
        <f>SUM(E3:E11)</f>
        <v>0</v>
      </c>
      <c r="F12" s="121"/>
    </row>
    <row r="15" spans="1:2" ht="37.5">
      <c r="A15" s="116" t="s">
        <v>46</v>
      </c>
      <c r="B15" s="115">
        <v>10</v>
      </c>
    </row>
    <row r="16" spans="1:2" ht="18.75">
      <c r="A16" s="133" t="s">
        <v>47</v>
      </c>
      <c r="B16" s="117">
        <f>D12</f>
        <v>783.9900000000001</v>
      </c>
    </row>
    <row r="17" spans="1:2" ht="18.75">
      <c r="A17" s="133" t="s">
        <v>48</v>
      </c>
      <c r="B17" s="117">
        <f>IF(B15&gt;0,B16/B15,0)</f>
        <v>78.39900000000002</v>
      </c>
    </row>
    <row r="18" spans="1:2" ht="18.75">
      <c r="A18" s="133" t="s">
        <v>49</v>
      </c>
      <c r="B18" s="118">
        <f>E12+I9</f>
        <v>0</v>
      </c>
    </row>
    <row r="19" spans="1:2" ht="18.75">
      <c r="A19" s="131"/>
      <c r="B19" s="132"/>
    </row>
    <row r="20" spans="1:4" ht="18" customHeight="1">
      <c r="A20" s="158" t="s">
        <v>50</v>
      </c>
      <c r="B20" s="158"/>
      <c r="C20" s="158"/>
      <c r="D20" s="158"/>
    </row>
    <row r="21" spans="1:4" ht="18.75">
      <c r="A21" s="133" t="s">
        <v>51</v>
      </c>
      <c r="B21" s="118">
        <f>B18/D12</f>
        <v>0</v>
      </c>
      <c r="C21" s="154" t="s">
        <v>52</v>
      </c>
      <c r="D21" s="155"/>
    </row>
    <row r="22" spans="1:4" ht="18.75">
      <c r="A22" s="133" t="s">
        <v>53</v>
      </c>
      <c r="B22" s="118">
        <f>IF(B17&gt;0,B18/B17,0)</f>
        <v>0</v>
      </c>
      <c r="C22" s="154" t="s">
        <v>54</v>
      </c>
      <c r="D22" s="155"/>
    </row>
  </sheetData>
  <mergeCells count="5">
    <mergeCell ref="C22:D22"/>
    <mergeCell ref="A1:E1"/>
    <mergeCell ref="H1:I1"/>
    <mergeCell ref="A20:D20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56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53.33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113:B113"/>
    <mergeCell ref="A105:B105"/>
    <mergeCell ref="A106:B106"/>
    <mergeCell ref="A108:C108"/>
    <mergeCell ref="A109:B109"/>
    <mergeCell ref="A111:B111"/>
    <mergeCell ref="A112:B112"/>
    <mergeCell ref="A104:B104"/>
    <mergeCell ref="A76:C7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70:B70"/>
    <mergeCell ref="A4:C4"/>
    <mergeCell ref="A8:B8"/>
    <mergeCell ref="A13:C13"/>
    <mergeCell ref="A1:C1"/>
    <mergeCell ref="A2:C2"/>
    <mergeCell ref="A20:B20"/>
    <mergeCell ref="A22:C22"/>
    <mergeCell ref="A28:B28"/>
    <mergeCell ref="A30:C30"/>
    <mergeCell ref="A45:B45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38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53.33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149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160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150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160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151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80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M114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75.8515625" style="94" customWidth="1"/>
    <col min="2" max="2" width="15.7109375" style="95" customWidth="1"/>
    <col min="3" max="3" width="18.7109375" style="96" customWidth="1"/>
    <col min="4" max="4" width="5.7109375" style="10" customWidth="1"/>
    <col min="5" max="5" width="10.00390625" style="10" customWidth="1"/>
    <col min="6" max="6" width="11.7109375" style="10" customWidth="1"/>
    <col min="7" max="7" width="15.00390625" style="10" customWidth="1"/>
    <col min="8" max="8" width="12.7109375" style="10" customWidth="1"/>
    <col min="9" max="9" width="13.140625" style="10" bestFit="1" customWidth="1"/>
    <col min="10" max="10" width="12.7109375" style="10" customWidth="1"/>
    <col min="11" max="11" width="13.140625" style="10" bestFit="1" customWidth="1"/>
    <col min="12" max="16384" width="9.140625" style="10" customWidth="1"/>
  </cols>
  <sheetData>
    <row r="1" spans="1:3" s="9" customFormat="1" ht="18.75">
      <c r="A1" s="166" t="s">
        <v>55</v>
      </c>
      <c r="B1" s="166"/>
      <c r="C1" s="166"/>
    </row>
    <row r="2" spans="1:3" ht="18.6" customHeight="1">
      <c r="A2" s="167" t="s">
        <v>152</v>
      </c>
      <c r="B2" s="167"/>
      <c r="C2" s="167"/>
    </row>
    <row r="3" spans="1:3" ht="15">
      <c r="A3" s="11"/>
      <c r="B3" s="12"/>
      <c r="C3" s="12"/>
    </row>
    <row r="4" spans="1:3" ht="15">
      <c r="A4" s="161" t="s">
        <v>57</v>
      </c>
      <c r="B4" s="161"/>
      <c r="C4" s="161"/>
    </row>
    <row r="5" spans="1:3" ht="15">
      <c r="A5" s="13" t="s">
        <v>58</v>
      </c>
      <c r="B5" s="14" t="s">
        <v>59</v>
      </c>
      <c r="C5" s="15" t="s">
        <v>60</v>
      </c>
    </row>
    <row r="6" spans="1:7" ht="15">
      <c r="A6" s="16" t="s">
        <v>61</v>
      </c>
      <c r="B6" s="17">
        <v>1</v>
      </c>
      <c r="C6" s="110">
        <v>0</v>
      </c>
      <c r="G6" s="18"/>
    </row>
    <row r="7" spans="1:3" ht="15">
      <c r="A7" s="19" t="s">
        <v>62</v>
      </c>
      <c r="B7" s="17">
        <v>0</v>
      </c>
      <c r="C7" s="20">
        <f>ROUND(B7*C6,2)</f>
        <v>0</v>
      </c>
    </row>
    <row r="8" spans="1:3" ht="15">
      <c r="A8" s="162" t="s">
        <v>63</v>
      </c>
      <c r="B8" s="163"/>
      <c r="C8" s="21">
        <f>C6+C7</f>
        <v>0</v>
      </c>
    </row>
    <row r="9" spans="1:3" ht="15">
      <c r="A9" s="22"/>
      <c r="B9" s="140"/>
      <c r="C9" s="23"/>
    </row>
    <row r="10" spans="1:3" ht="15">
      <c r="A10" s="24" t="s">
        <v>64</v>
      </c>
      <c r="B10" s="25"/>
      <c r="C10" s="26">
        <v>32</v>
      </c>
    </row>
    <row r="11" spans="1:3" ht="15">
      <c r="A11" s="24" t="s">
        <v>65</v>
      </c>
      <c r="B11" s="25"/>
      <c r="C11" s="26">
        <f>ROUND(C8/C10,2)</f>
        <v>0</v>
      </c>
    </row>
    <row r="12" spans="1:3" ht="15">
      <c r="A12" s="22"/>
      <c r="B12" s="140"/>
      <c r="C12" s="23"/>
    </row>
    <row r="13" spans="1:13" ht="15">
      <c r="A13" s="164" t="s">
        <v>66</v>
      </c>
      <c r="B13" s="165"/>
      <c r="C13" s="165"/>
      <c r="D13" s="31"/>
      <c r="E13" s="103"/>
      <c r="F13" s="31"/>
      <c r="G13" s="31"/>
      <c r="H13" s="31"/>
      <c r="I13" s="31"/>
      <c r="J13" s="31"/>
      <c r="K13" s="31"/>
      <c r="L13" s="31"/>
      <c r="M13" s="31"/>
    </row>
    <row r="14" spans="1:13" ht="15">
      <c r="A14" s="13" t="s">
        <v>67</v>
      </c>
      <c r="B14" s="14" t="s">
        <v>59</v>
      </c>
      <c r="C14" s="97" t="s">
        <v>60</v>
      </c>
      <c r="D14" s="31"/>
      <c r="E14" s="104"/>
      <c r="F14" s="105"/>
      <c r="G14" s="31"/>
      <c r="H14" s="31"/>
      <c r="I14" s="31"/>
      <c r="J14" s="31"/>
      <c r="K14" s="31"/>
      <c r="L14" s="31"/>
      <c r="M14" s="31"/>
    </row>
    <row r="15" spans="1:13" ht="15">
      <c r="A15" s="27" t="s">
        <v>68</v>
      </c>
      <c r="B15" s="28">
        <v>0</v>
      </c>
      <c r="C15" s="98">
        <f>IF($C$8&gt;0,IF(B15&gt;0,B15*$C$8,0),0)</f>
        <v>0</v>
      </c>
      <c r="D15" s="43"/>
      <c r="E15" s="23"/>
      <c r="F15" s="106"/>
      <c r="G15" s="31"/>
      <c r="H15" s="30"/>
      <c r="I15" s="31"/>
      <c r="J15" s="31"/>
      <c r="K15" s="31"/>
      <c r="L15" s="31"/>
      <c r="M15" s="31"/>
    </row>
    <row r="16" spans="1:13" ht="15">
      <c r="A16" s="27" t="s">
        <v>69</v>
      </c>
      <c r="B16" s="28">
        <v>0</v>
      </c>
      <c r="C16" s="98">
        <f aca="true" t="shared" si="0" ref="C16:C19">IF($C$8&gt;0,IF(B16&gt;0,B16*$C$8,0),0)</f>
        <v>0</v>
      </c>
      <c r="D16" s="31"/>
      <c r="E16" s="31"/>
      <c r="F16" s="107"/>
      <c r="G16" s="31"/>
      <c r="H16" s="31"/>
      <c r="I16" s="31"/>
      <c r="J16" s="31"/>
      <c r="K16" s="42"/>
      <c r="L16" s="31"/>
      <c r="M16" s="31"/>
    </row>
    <row r="17" spans="1:13" ht="15">
      <c r="A17" s="27" t="s">
        <v>70</v>
      </c>
      <c r="B17" s="28">
        <v>0</v>
      </c>
      <c r="C17" s="98">
        <f t="shared" si="0"/>
        <v>0</v>
      </c>
      <c r="D17" s="31"/>
      <c r="E17" s="31"/>
      <c r="F17" s="31"/>
      <c r="G17" s="43"/>
      <c r="H17" s="30"/>
      <c r="I17" s="30"/>
      <c r="J17" s="30"/>
      <c r="K17" s="30"/>
      <c r="L17" s="31"/>
      <c r="M17" s="31"/>
    </row>
    <row r="18" spans="1:13" ht="15">
      <c r="A18" s="27" t="s">
        <v>71</v>
      </c>
      <c r="B18" s="28">
        <v>0</v>
      </c>
      <c r="C18" s="98">
        <f t="shared" si="0"/>
        <v>0</v>
      </c>
      <c r="D18" s="31"/>
      <c r="E18" s="31"/>
      <c r="F18" s="31"/>
      <c r="G18" s="33"/>
      <c r="H18" s="32"/>
      <c r="I18" s="32"/>
      <c r="J18" s="33"/>
      <c r="K18" s="32"/>
      <c r="L18" s="31"/>
      <c r="M18" s="31"/>
    </row>
    <row r="19" spans="1:13" ht="15">
      <c r="A19" s="27" t="s">
        <v>72</v>
      </c>
      <c r="B19" s="28">
        <v>0</v>
      </c>
      <c r="C19" s="98">
        <f t="shared" si="0"/>
        <v>0</v>
      </c>
      <c r="D19" s="31"/>
      <c r="E19" s="31"/>
      <c r="F19" s="33"/>
      <c r="G19" s="36"/>
      <c r="H19" s="36"/>
      <c r="I19" s="36"/>
      <c r="J19" s="36"/>
      <c r="K19" s="36"/>
      <c r="L19" s="31"/>
      <c r="M19" s="31"/>
    </row>
    <row r="20" spans="1:13" ht="15">
      <c r="A20" s="162" t="s">
        <v>73</v>
      </c>
      <c r="B20" s="168"/>
      <c r="C20" s="100">
        <f>ROUND(SUM(C15:C19),2)</f>
        <v>0</v>
      </c>
      <c r="D20" s="31"/>
      <c r="E20" s="31"/>
      <c r="F20" s="35"/>
      <c r="G20" s="108"/>
      <c r="H20" s="36"/>
      <c r="I20" s="36"/>
      <c r="J20" s="36"/>
      <c r="K20" s="36"/>
      <c r="L20" s="31"/>
      <c r="M20" s="31"/>
    </row>
    <row r="21" spans="1:13" ht="15">
      <c r="A21" s="37"/>
      <c r="B21" s="38"/>
      <c r="C21" s="39"/>
      <c r="D21" s="31"/>
      <c r="E21" s="31"/>
      <c r="F21" s="33"/>
      <c r="G21" s="36"/>
      <c r="H21" s="36"/>
      <c r="I21" s="36"/>
      <c r="J21" s="36"/>
      <c r="K21" s="36"/>
      <c r="L21" s="31"/>
      <c r="M21" s="31"/>
    </row>
    <row r="22" spans="1:13" ht="15">
      <c r="A22" s="161" t="s">
        <v>74</v>
      </c>
      <c r="B22" s="161"/>
      <c r="C22" s="169"/>
      <c r="D22" s="31"/>
      <c r="E22" s="31"/>
      <c r="F22" s="33"/>
      <c r="G22" s="36"/>
      <c r="H22" s="36"/>
      <c r="I22" s="36"/>
      <c r="J22" s="36"/>
      <c r="K22" s="36"/>
      <c r="L22" s="31"/>
      <c r="M22" s="31"/>
    </row>
    <row r="23" spans="1:13" ht="15">
      <c r="A23" s="40" t="s">
        <v>67</v>
      </c>
      <c r="B23" s="41" t="s">
        <v>59</v>
      </c>
      <c r="C23" s="101" t="s">
        <v>60</v>
      </c>
      <c r="D23" s="31"/>
      <c r="E23" s="31"/>
      <c r="F23" s="31"/>
      <c r="G23" s="31"/>
      <c r="H23" s="30"/>
      <c r="I23" s="36"/>
      <c r="J23" s="36"/>
      <c r="K23" s="36"/>
      <c r="L23" s="31"/>
      <c r="M23" s="31"/>
    </row>
    <row r="24" spans="1:13" ht="15">
      <c r="A24" s="27" t="s">
        <v>75</v>
      </c>
      <c r="B24" s="28">
        <v>0</v>
      </c>
      <c r="C24" s="99">
        <f>ROUND($C$8*B24,2)</f>
        <v>0</v>
      </c>
      <c r="D24" s="31"/>
      <c r="E24" s="31"/>
      <c r="F24" s="31"/>
      <c r="G24" s="31"/>
      <c r="H24" s="31"/>
      <c r="I24" s="42"/>
      <c r="J24" s="31"/>
      <c r="K24" s="31"/>
      <c r="L24" s="31"/>
      <c r="M24" s="31"/>
    </row>
    <row r="25" spans="1:13" ht="15">
      <c r="A25" s="27" t="s">
        <v>76</v>
      </c>
      <c r="B25" s="28">
        <v>0</v>
      </c>
      <c r="C25" s="99">
        <f aca="true" t="shared" si="1" ref="C25:C27">ROUND($C$8*B25,2)</f>
        <v>0</v>
      </c>
      <c r="D25" s="31"/>
      <c r="E25" s="31"/>
      <c r="F25" s="32"/>
      <c r="G25" s="43"/>
      <c r="H25" s="43"/>
      <c r="I25" s="43"/>
      <c r="J25" s="43"/>
      <c r="K25" s="30"/>
      <c r="L25" s="31"/>
      <c r="M25" s="31"/>
    </row>
    <row r="26" spans="1:13" ht="15">
      <c r="A26" s="44" t="str">
        <f>"C - Treinamento e/ou reciclagem / - ("&amp;TEXT(B26,"0,00%")&amp;") sobre o salário"</f>
        <v>C - Treinamento e/ou reciclagem / - (0,00%) sobre o salário</v>
      </c>
      <c r="B26" s="45">
        <v>0</v>
      </c>
      <c r="C26" s="99">
        <f t="shared" si="1"/>
        <v>0</v>
      </c>
      <c r="D26" s="31"/>
      <c r="E26" s="31"/>
      <c r="F26" s="32"/>
      <c r="G26" s="33"/>
      <c r="H26" s="32"/>
      <c r="I26" s="33"/>
      <c r="J26" s="43"/>
      <c r="K26" s="30"/>
      <c r="L26" s="31"/>
      <c r="M26" s="31"/>
    </row>
    <row r="27" spans="1:13" ht="15">
      <c r="A27" s="46" t="s">
        <v>77</v>
      </c>
      <c r="B27" s="47">
        <v>0</v>
      </c>
      <c r="C27" s="99">
        <f t="shared" si="1"/>
        <v>0</v>
      </c>
      <c r="D27" s="43"/>
      <c r="E27" s="31"/>
      <c r="F27" s="32"/>
      <c r="G27" s="36"/>
      <c r="H27" s="36"/>
      <c r="I27" s="36"/>
      <c r="J27" s="31"/>
      <c r="K27" s="31"/>
      <c r="L27" s="31"/>
      <c r="M27" s="31"/>
    </row>
    <row r="28" spans="1:13" ht="15">
      <c r="A28" s="162" t="s">
        <v>78</v>
      </c>
      <c r="B28" s="168"/>
      <c r="C28" s="100">
        <f>ROUND(SUM(C24:C27),2)</f>
        <v>0</v>
      </c>
      <c r="D28" s="31"/>
      <c r="E28" s="31"/>
      <c r="F28" s="32"/>
      <c r="G28" s="48"/>
      <c r="H28" s="48"/>
      <c r="I28" s="48"/>
      <c r="J28" s="48"/>
      <c r="K28" s="48"/>
      <c r="L28" s="31"/>
      <c r="M28" s="31"/>
    </row>
    <row r="29" spans="1:13" ht="15">
      <c r="A29" s="49"/>
      <c r="B29" s="50"/>
      <c r="C29" s="51"/>
      <c r="D29" s="31"/>
      <c r="E29" s="31"/>
      <c r="F29" s="31"/>
      <c r="G29" s="30"/>
      <c r="H29" s="30"/>
      <c r="I29" s="109"/>
      <c r="J29" s="30"/>
      <c r="K29" s="30"/>
      <c r="L29" s="31"/>
      <c r="M29" s="31"/>
    </row>
    <row r="30" spans="1:13" ht="15">
      <c r="A30" s="161" t="s">
        <v>79</v>
      </c>
      <c r="B30" s="161"/>
      <c r="C30" s="169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52" customFormat="1" ht="15">
      <c r="A31" s="40" t="s">
        <v>80</v>
      </c>
      <c r="B31" s="41" t="s">
        <v>59</v>
      </c>
      <c r="C31" s="101" t="s">
        <v>60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ht="30">
      <c r="A32" s="53" t="s">
        <v>81</v>
      </c>
      <c r="B32" s="54">
        <v>0</v>
      </c>
      <c r="C32" s="102">
        <f aca="true" t="shared" si="2" ref="C32:C39">ROUND($C$8*B32,2)</f>
        <v>0</v>
      </c>
      <c r="D32" s="55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">
      <c r="A33" s="56" t="s">
        <v>82</v>
      </c>
      <c r="B33" s="57">
        <v>0</v>
      </c>
      <c r="C33" s="29">
        <f t="shared" si="2"/>
        <v>0</v>
      </c>
      <c r="D33" s="55"/>
      <c r="E33" s="31"/>
      <c r="F33" s="31"/>
      <c r="G33" s="31"/>
      <c r="H33" s="31"/>
      <c r="I33" s="31"/>
      <c r="J33" s="31"/>
      <c r="K33" s="31"/>
      <c r="L33" s="31"/>
      <c r="M33" s="31"/>
    </row>
    <row r="34" spans="1:5" ht="15">
      <c r="A34" s="56" t="s">
        <v>83</v>
      </c>
      <c r="B34" s="57">
        <v>0</v>
      </c>
      <c r="C34" s="58">
        <f t="shared" si="2"/>
        <v>0</v>
      </c>
      <c r="D34" s="55"/>
      <c r="E34" s="31"/>
    </row>
    <row r="35" spans="1:5" ht="15">
      <c r="A35" s="56" t="s">
        <v>84</v>
      </c>
      <c r="B35" s="57">
        <v>0</v>
      </c>
      <c r="C35" s="58">
        <f t="shared" si="2"/>
        <v>0</v>
      </c>
      <c r="D35" s="55"/>
      <c r="E35" s="31"/>
    </row>
    <row r="36" spans="1:5" ht="15">
      <c r="A36" s="56" t="s">
        <v>85</v>
      </c>
      <c r="B36" s="57">
        <v>0</v>
      </c>
      <c r="C36" s="58">
        <f t="shared" si="2"/>
        <v>0</v>
      </c>
      <c r="D36" s="55"/>
      <c r="E36" s="31"/>
    </row>
    <row r="37" spans="1:4" ht="15">
      <c r="A37" s="56" t="s">
        <v>86</v>
      </c>
      <c r="B37" s="57">
        <v>0</v>
      </c>
      <c r="C37" s="58">
        <f t="shared" si="2"/>
        <v>0</v>
      </c>
      <c r="D37" s="55"/>
    </row>
    <row r="38" spans="1:4" ht="15">
      <c r="A38" s="56" t="s">
        <v>87</v>
      </c>
      <c r="B38" s="57">
        <v>0</v>
      </c>
      <c r="C38" s="58">
        <f t="shared" si="2"/>
        <v>0</v>
      </c>
      <c r="D38" s="55"/>
    </row>
    <row r="39" spans="1:4" ht="15">
      <c r="A39" s="56" t="s">
        <v>88</v>
      </c>
      <c r="B39" s="57">
        <v>0</v>
      </c>
      <c r="C39" s="59">
        <f t="shared" si="2"/>
        <v>0</v>
      </c>
      <c r="D39" s="55"/>
    </row>
    <row r="40" spans="1:5" ht="15">
      <c r="A40" s="13" t="s">
        <v>89</v>
      </c>
      <c r="B40" s="14">
        <f>ROUND(SUM(B32:B39),4)</f>
        <v>0</v>
      </c>
      <c r="C40" s="60">
        <f>ROUND(SUM(C32:C39),2)</f>
        <v>0</v>
      </c>
      <c r="D40" s="55"/>
      <c r="E40" s="31"/>
    </row>
    <row r="41" spans="1:4" ht="15">
      <c r="A41" s="61"/>
      <c r="B41" s="62"/>
      <c r="C41" s="63"/>
      <c r="D41" s="55"/>
    </row>
    <row r="42" spans="1:4" ht="15">
      <c r="A42" s="13" t="s">
        <v>90</v>
      </c>
      <c r="B42" s="64" t="s">
        <v>59</v>
      </c>
      <c r="C42" s="15" t="s">
        <v>60</v>
      </c>
      <c r="D42" s="55"/>
    </row>
    <row r="43" spans="1:4" ht="15">
      <c r="A43" s="65" t="s">
        <v>91</v>
      </c>
      <c r="B43" s="57">
        <v>0</v>
      </c>
      <c r="C43" s="66">
        <f>ROUND($C$8*B43,2)</f>
        <v>0</v>
      </c>
      <c r="D43" s="55"/>
    </row>
    <row r="44" spans="1:9" ht="15">
      <c r="A44" s="65" t="s">
        <v>92</v>
      </c>
      <c r="B44" s="57">
        <v>0</v>
      </c>
      <c r="C44" s="58">
        <f>ROUND($C$8*B44,2)</f>
        <v>0</v>
      </c>
      <c r="D44" s="55"/>
      <c r="I44" s="67"/>
    </row>
    <row r="45" spans="1:4" ht="15">
      <c r="A45" s="170" t="s">
        <v>93</v>
      </c>
      <c r="B45" s="160"/>
      <c r="C45" s="68">
        <f>SUM(C43:C44)</f>
        <v>0</v>
      </c>
      <c r="D45" s="55"/>
    </row>
    <row r="46" spans="1:4" ht="15">
      <c r="A46" s="69" t="s">
        <v>94</v>
      </c>
      <c r="B46" s="57">
        <v>0</v>
      </c>
      <c r="C46" s="58">
        <f>ROUND($C$8*B46,2)</f>
        <v>0</v>
      </c>
      <c r="D46" s="55"/>
    </row>
    <row r="47" spans="1:5" ht="15">
      <c r="A47" s="13" t="s">
        <v>95</v>
      </c>
      <c r="B47" s="14">
        <f>SUM(B43:B44,B46)</f>
        <v>0</v>
      </c>
      <c r="C47" s="60">
        <f>C45+C46</f>
        <v>0</v>
      </c>
      <c r="D47" s="55"/>
      <c r="E47" s="31"/>
    </row>
    <row r="48" spans="1:4" ht="15">
      <c r="A48" s="61"/>
      <c r="B48" s="62"/>
      <c r="C48" s="63"/>
      <c r="D48" s="55"/>
    </row>
    <row r="49" spans="1:4" ht="15">
      <c r="A49" s="13" t="s">
        <v>96</v>
      </c>
      <c r="B49" s="64" t="s">
        <v>59</v>
      </c>
      <c r="C49" s="15" t="s">
        <v>60</v>
      </c>
      <c r="D49" s="55"/>
    </row>
    <row r="50" spans="1:7" ht="15">
      <c r="A50" s="65" t="s">
        <v>97</v>
      </c>
      <c r="B50" s="57">
        <v>0</v>
      </c>
      <c r="C50" s="58">
        <f>ROUND($C$8*B50,2)</f>
        <v>0</v>
      </c>
      <c r="D50" s="55"/>
      <c r="G50" s="70"/>
    </row>
    <row r="51" spans="1:4" ht="15">
      <c r="A51" s="65" t="s">
        <v>98</v>
      </c>
      <c r="B51" s="57">
        <v>0</v>
      </c>
      <c r="C51" s="58">
        <f>ROUND($C$8*B51,2)</f>
        <v>0</v>
      </c>
      <c r="D51" s="55"/>
    </row>
    <row r="52" spans="1:5" ht="15">
      <c r="A52" s="13" t="s">
        <v>99</v>
      </c>
      <c r="B52" s="14">
        <f>SUM(B50:B51)</f>
        <v>0</v>
      </c>
      <c r="C52" s="60">
        <f>SUM(C50:C51)</f>
        <v>0</v>
      </c>
      <c r="D52" s="55"/>
      <c r="E52" s="31"/>
    </row>
    <row r="53" spans="1:4" ht="15">
      <c r="A53" s="61"/>
      <c r="B53" s="62"/>
      <c r="C53" s="63"/>
      <c r="D53" s="55"/>
    </row>
    <row r="54" spans="1:4" ht="15">
      <c r="A54" s="13" t="s">
        <v>100</v>
      </c>
      <c r="B54" s="64" t="s">
        <v>59</v>
      </c>
      <c r="C54" s="15" t="s">
        <v>60</v>
      </c>
      <c r="D54" s="55"/>
    </row>
    <row r="55" spans="1:4" ht="15">
      <c r="A55" s="65" t="s">
        <v>101</v>
      </c>
      <c r="B55" s="71">
        <v>0</v>
      </c>
      <c r="C55" s="58">
        <f aca="true" t="shared" si="3" ref="C55:C60">ROUND($C$8*B55,2)</f>
        <v>0</v>
      </c>
      <c r="D55" s="55"/>
    </row>
    <row r="56" spans="1:4" ht="15">
      <c r="A56" s="65" t="s">
        <v>102</v>
      </c>
      <c r="B56" s="71">
        <v>0</v>
      </c>
      <c r="C56" s="58">
        <f t="shared" si="3"/>
        <v>0</v>
      </c>
      <c r="D56" s="55"/>
    </row>
    <row r="57" spans="1:4" ht="15">
      <c r="A57" s="65" t="s">
        <v>103</v>
      </c>
      <c r="B57" s="71">
        <v>0</v>
      </c>
      <c r="C57" s="58">
        <f t="shared" si="3"/>
        <v>0</v>
      </c>
      <c r="D57" s="55"/>
    </row>
    <row r="58" spans="1:4" ht="15">
      <c r="A58" s="65" t="s">
        <v>104</v>
      </c>
      <c r="B58" s="71">
        <v>0</v>
      </c>
      <c r="C58" s="58">
        <f t="shared" si="3"/>
        <v>0</v>
      </c>
      <c r="D58" s="55"/>
    </row>
    <row r="59" spans="1:4" ht="15">
      <c r="A59" s="65" t="s">
        <v>105</v>
      </c>
      <c r="B59" s="71">
        <v>0</v>
      </c>
      <c r="C59" s="58">
        <f t="shared" si="3"/>
        <v>0</v>
      </c>
      <c r="D59" s="55"/>
    </row>
    <row r="60" spans="1:4" ht="15">
      <c r="A60" s="65" t="s">
        <v>106</v>
      </c>
      <c r="B60" s="71">
        <v>0</v>
      </c>
      <c r="C60" s="58">
        <f t="shared" si="3"/>
        <v>0</v>
      </c>
      <c r="D60" s="55"/>
    </row>
    <row r="61" spans="1:5" ht="15">
      <c r="A61" s="13" t="s">
        <v>107</v>
      </c>
      <c r="B61" s="14">
        <f>SUM(B55:B60)</f>
        <v>0</v>
      </c>
      <c r="C61" s="60">
        <f>SUM(C55:C60)</f>
        <v>0</v>
      </c>
      <c r="D61" s="55"/>
      <c r="E61" s="31"/>
    </row>
    <row r="62" spans="1:4" ht="15">
      <c r="A62" s="61"/>
      <c r="B62" s="62"/>
      <c r="C62" s="63"/>
      <c r="D62" s="55"/>
    </row>
    <row r="63" spans="1:4" ht="15">
      <c r="A63" s="13" t="s">
        <v>108</v>
      </c>
      <c r="B63" s="64" t="s">
        <v>59</v>
      </c>
      <c r="C63" s="15" t="s">
        <v>60</v>
      </c>
      <c r="D63" s="55"/>
    </row>
    <row r="64" spans="1:4" ht="15">
      <c r="A64" s="65" t="s">
        <v>109</v>
      </c>
      <c r="B64" s="71">
        <v>0</v>
      </c>
      <c r="C64" s="58">
        <f aca="true" t="shared" si="4" ref="C64:C69">ROUND($C$8*B64,2)</f>
        <v>0</v>
      </c>
      <c r="D64" s="55"/>
    </row>
    <row r="65" spans="1:4" ht="15">
      <c r="A65" s="65" t="s">
        <v>110</v>
      </c>
      <c r="B65" s="71">
        <v>0</v>
      </c>
      <c r="C65" s="58">
        <f t="shared" si="4"/>
        <v>0</v>
      </c>
      <c r="D65" s="55"/>
    </row>
    <row r="66" spans="1:4" ht="15">
      <c r="A66" s="65" t="s">
        <v>111</v>
      </c>
      <c r="B66" s="71">
        <v>0</v>
      </c>
      <c r="C66" s="58">
        <f t="shared" si="4"/>
        <v>0</v>
      </c>
      <c r="D66" s="55"/>
    </row>
    <row r="67" spans="1:4" ht="15">
      <c r="A67" s="65" t="s">
        <v>112</v>
      </c>
      <c r="B67" s="71">
        <v>0</v>
      </c>
      <c r="C67" s="58">
        <f t="shared" si="4"/>
        <v>0</v>
      </c>
      <c r="D67" s="55"/>
    </row>
    <row r="68" spans="1:4" ht="15">
      <c r="A68" s="65" t="s">
        <v>113</v>
      </c>
      <c r="B68" s="71">
        <v>0</v>
      </c>
      <c r="C68" s="58">
        <f t="shared" si="4"/>
        <v>0</v>
      </c>
      <c r="D68" s="55"/>
    </row>
    <row r="69" spans="1:4" ht="15">
      <c r="A69" s="65" t="s">
        <v>114</v>
      </c>
      <c r="B69" s="71">
        <v>0</v>
      </c>
      <c r="C69" s="58">
        <f t="shared" si="4"/>
        <v>0</v>
      </c>
      <c r="D69" s="55"/>
    </row>
    <row r="70" spans="1:5" ht="15">
      <c r="A70" s="159" t="s">
        <v>93</v>
      </c>
      <c r="B70" s="160"/>
      <c r="C70" s="68">
        <f>SUM(C64:C69)</f>
        <v>0</v>
      </c>
      <c r="D70" s="55"/>
      <c r="E70" s="31"/>
    </row>
    <row r="71" spans="1:4" ht="15">
      <c r="A71" s="69" t="s">
        <v>115</v>
      </c>
      <c r="B71" s="57">
        <v>0</v>
      </c>
      <c r="C71" s="58">
        <f>ROUND($C$8*B71,2)</f>
        <v>0</v>
      </c>
      <c r="D71" s="55"/>
    </row>
    <row r="72" spans="1:5" ht="15">
      <c r="A72" s="13" t="s">
        <v>116</v>
      </c>
      <c r="B72" s="14">
        <f>SUM(B64:B69,B71)</f>
        <v>0</v>
      </c>
      <c r="C72" s="60">
        <f>SUM(C64:C69)+C71</f>
        <v>0</v>
      </c>
      <c r="D72" s="55"/>
      <c r="E72" s="31"/>
    </row>
    <row r="73" spans="1:4" ht="15">
      <c r="A73" s="61"/>
      <c r="B73" s="62"/>
      <c r="C73" s="63"/>
      <c r="D73" s="55"/>
    </row>
    <row r="74" spans="1:4" s="52" customFormat="1" ht="15">
      <c r="A74" s="13" t="s">
        <v>117</v>
      </c>
      <c r="B74" s="64">
        <f>SUM(B40,B47,B52,B61,B72)</f>
        <v>0</v>
      </c>
      <c r="C74" s="15">
        <f>SUM(C40,C47,C52,C61,C72)</f>
        <v>0</v>
      </c>
      <c r="D74" s="72"/>
    </row>
    <row r="75" spans="1:3" ht="15">
      <c r="A75" s="73"/>
      <c r="B75" s="74"/>
      <c r="C75" s="75"/>
    </row>
    <row r="76" spans="1:3" ht="15">
      <c r="A76" s="161" t="s">
        <v>118</v>
      </c>
      <c r="B76" s="161"/>
      <c r="C76" s="161"/>
    </row>
    <row r="77" spans="1:3" ht="15">
      <c r="A77" s="40" t="s">
        <v>119</v>
      </c>
      <c r="B77" s="14" t="s">
        <v>59</v>
      </c>
      <c r="C77" s="15" t="s">
        <v>60</v>
      </c>
    </row>
    <row r="78" spans="1:3" ht="15">
      <c r="A78" s="65" t="s">
        <v>120</v>
      </c>
      <c r="B78" s="17">
        <v>0</v>
      </c>
      <c r="C78" s="68">
        <f>ROUND($C$8*B78,2)</f>
        <v>0</v>
      </c>
    </row>
    <row r="79" spans="1:3" ht="15">
      <c r="A79" s="65" t="s">
        <v>121</v>
      </c>
      <c r="B79" s="17">
        <v>0</v>
      </c>
      <c r="C79" s="68">
        <f aca="true" t="shared" si="5" ref="C79:C83">ROUND($C$8*B79,2)</f>
        <v>0</v>
      </c>
    </row>
    <row r="80" spans="1:3" ht="15">
      <c r="A80" s="65" t="s">
        <v>122</v>
      </c>
      <c r="B80" s="17">
        <v>0</v>
      </c>
      <c r="C80" s="68">
        <f t="shared" si="5"/>
        <v>0</v>
      </c>
    </row>
    <row r="81" spans="1:3" ht="15">
      <c r="A81" s="65" t="s">
        <v>123</v>
      </c>
      <c r="B81" s="17">
        <v>0</v>
      </c>
      <c r="C81" s="68">
        <f t="shared" si="5"/>
        <v>0</v>
      </c>
    </row>
    <row r="82" spans="1:3" ht="15">
      <c r="A82" s="65" t="s">
        <v>124</v>
      </c>
      <c r="B82" s="17">
        <v>0</v>
      </c>
      <c r="C82" s="68">
        <f t="shared" si="5"/>
        <v>0</v>
      </c>
    </row>
    <row r="83" spans="1:3" ht="15">
      <c r="A83" s="65" t="s">
        <v>125</v>
      </c>
      <c r="B83" s="17">
        <v>0</v>
      </c>
      <c r="C83" s="68">
        <f t="shared" si="5"/>
        <v>0</v>
      </c>
    </row>
    <row r="84" spans="1:3" ht="15">
      <c r="A84" s="13" t="s">
        <v>126</v>
      </c>
      <c r="B84" s="14">
        <f>SUM(B78:B83)</f>
        <v>0</v>
      </c>
      <c r="C84" s="15">
        <f>SUM(C78:C83)</f>
        <v>0</v>
      </c>
    </row>
    <row r="85" spans="1:3" ht="15">
      <c r="A85" s="76"/>
      <c r="B85" s="62"/>
      <c r="C85" s="63"/>
    </row>
    <row r="86" spans="1:3" ht="15">
      <c r="A86" s="173" t="s">
        <v>127</v>
      </c>
      <c r="B86" s="173"/>
      <c r="C86" s="15">
        <f>C8+C20+C28+C84</f>
        <v>0</v>
      </c>
    </row>
    <row r="87" spans="1:5" ht="15">
      <c r="A87" s="77"/>
      <c r="B87" s="77"/>
      <c r="C87" s="23"/>
      <c r="E87" s="31"/>
    </row>
    <row r="88" spans="1:5" ht="15">
      <c r="A88" s="169" t="s">
        <v>128</v>
      </c>
      <c r="B88" s="174"/>
      <c r="C88" s="175"/>
      <c r="E88" s="31"/>
    </row>
    <row r="89" spans="1:5" ht="15">
      <c r="A89" s="78" t="s">
        <v>129</v>
      </c>
      <c r="B89" s="64" t="s">
        <v>59</v>
      </c>
      <c r="C89" s="79" t="s">
        <v>60</v>
      </c>
      <c r="E89" s="55"/>
    </row>
    <row r="90" spans="1:3" ht="15">
      <c r="A90" s="56" t="s">
        <v>130</v>
      </c>
      <c r="B90" s="57">
        <v>0</v>
      </c>
      <c r="C90" s="58">
        <f>ROUND($C$86*B90,2)</f>
        <v>0</v>
      </c>
    </row>
    <row r="91" spans="1:6" ht="15">
      <c r="A91" s="56" t="s">
        <v>131</v>
      </c>
      <c r="B91" s="57">
        <v>0</v>
      </c>
      <c r="C91" s="58">
        <f>ROUND($C$86*B91,2)</f>
        <v>0</v>
      </c>
      <c r="E91" s="176"/>
      <c r="F91" s="177"/>
    </row>
    <row r="92" spans="1:6" ht="15">
      <c r="A92" s="162" t="s">
        <v>132</v>
      </c>
      <c r="B92" s="168"/>
      <c r="C92" s="34">
        <f>ROUND(SUM(C90:C91),2)</f>
        <v>0</v>
      </c>
      <c r="E92" s="176"/>
      <c r="F92" s="177"/>
    </row>
    <row r="93" spans="1:6" ht="15">
      <c r="A93" s="178"/>
      <c r="B93" s="179"/>
      <c r="C93" s="23"/>
      <c r="E93" s="176"/>
      <c r="F93" s="177"/>
    </row>
    <row r="94" spans="1:6" ht="15">
      <c r="A94" s="162" t="s">
        <v>133</v>
      </c>
      <c r="B94" s="168"/>
      <c r="C94" s="34">
        <f>'Custos do Time'!I9</f>
        <v>0</v>
      </c>
      <c r="E94" s="176"/>
      <c r="F94" s="177"/>
    </row>
    <row r="95" spans="1:6" ht="15">
      <c r="A95" s="139"/>
      <c r="B95" s="140"/>
      <c r="C95" s="23"/>
      <c r="E95" s="137"/>
      <c r="F95" s="138"/>
    </row>
    <row r="96" spans="1:7" ht="15">
      <c r="A96" s="169" t="s">
        <v>134</v>
      </c>
      <c r="B96" s="174"/>
      <c r="C96" s="175"/>
      <c r="E96" s="31"/>
      <c r="F96" s="31"/>
      <c r="G96" s="31"/>
    </row>
    <row r="97" spans="1:7" ht="15">
      <c r="A97" s="78" t="s">
        <v>135</v>
      </c>
      <c r="B97" s="64" t="s">
        <v>59</v>
      </c>
      <c r="C97" s="79" t="s">
        <v>60</v>
      </c>
      <c r="E97" s="31"/>
      <c r="F97" s="31"/>
      <c r="G97" s="31"/>
    </row>
    <row r="98" spans="1:10" ht="15">
      <c r="A98" s="19" t="s">
        <v>136</v>
      </c>
      <c r="B98" s="17">
        <f>'[1]Esforço x Disciplina'!B20</f>
        <v>0.05</v>
      </c>
      <c r="C98" s="80">
        <f>ROUND($C$105*B98/$B$102,2)</f>
        <v>0</v>
      </c>
      <c r="E98" s="81"/>
      <c r="F98" s="31"/>
      <c r="G98" s="31"/>
      <c r="H98" s="31"/>
      <c r="I98" s="31"/>
      <c r="J98" s="31"/>
    </row>
    <row r="99" spans="1:10" ht="15">
      <c r="A99" s="19" t="s">
        <v>137</v>
      </c>
      <c r="B99" s="17">
        <f>'[1]Esforço x Disciplina'!B21</f>
        <v>0.0065</v>
      </c>
      <c r="C99" s="80">
        <f>ROUND($C$105*B99/$B$102,2)</f>
        <v>0</v>
      </c>
      <c r="F99" s="31"/>
      <c r="G99" s="31"/>
      <c r="H99" s="31"/>
      <c r="I99" s="31"/>
      <c r="J99" s="31"/>
    </row>
    <row r="100" spans="1:10" ht="15">
      <c r="A100" s="19" t="s">
        <v>138</v>
      </c>
      <c r="B100" s="17">
        <f>'[1]Esforço x Disciplina'!B22</f>
        <v>0.03</v>
      </c>
      <c r="C100" s="80">
        <f>ROUND($C$105*B100/$B$102,2)</f>
        <v>0</v>
      </c>
      <c r="F100" s="31"/>
      <c r="G100" s="31"/>
      <c r="H100" s="31"/>
      <c r="I100" s="31"/>
      <c r="J100" s="31"/>
    </row>
    <row r="101" spans="1:10" ht="30">
      <c r="A101" s="82" t="s">
        <v>139</v>
      </c>
      <c r="B101" s="17">
        <f>'[1]Esforço x Disciplina'!B23</f>
        <v>0.045</v>
      </c>
      <c r="C101" s="83">
        <f>ROUND($C$105*B101/$B$102,2)</f>
        <v>0</v>
      </c>
      <c r="F101" s="31"/>
      <c r="G101" s="31"/>
      <c r="H101" s="31"/>
      <c r="I101" s="31"/>
      <c r="J101" s="31"/>
    </row>
    <row r="102" spans="1:10" ht="15">
      <c r="A102" s="84" t="s">
        <v>140</v>
      </c>
      <c r="B102" s="85">
        <f>ROUND(SUM(B98:B101),4)</f>
        <v>0.1315</v>
      </c>
      <c r="C102" s="86">
        <f>ROUND($C$105*B102/$B$102,2)</f>
        <v>0</v>
      </c>
      <c r="E102" s="87"/>
      <c r="F102" s="31"/>
      <c r="G102" s="31"/>
      <c r="H102" s="31"/>
      <c r="I102" s="31"/>
      <c r="J102" s="31"/>
    </row>
    <row r="103" spans="1:10" s="31" customFormat="1" ht="15">
      <c r="A103" s="88"/>
      <c r="B103" s="89"/>
      <c r="C103" s="90"/>
      <c r="D103" s="43"/>
      <c r="E103" s="10"/>
      <c r="H103" s="10"/>
      <c r="I103" s="10"/>
      <c r="J103" s="10"/>
    </row>
    <row r="104" spans="1:11" s="31" customFormat="1" ht="15">
      <c r="A104" s="171" t="s">
        <v>141</v>
      </c>
      <c r="B104" s="172"/>
      <c r="C104" s="91">
        <f>ROUND(C86+C92+C94,2)</f>
        <v>0</v>
      </c>
      <c r="E104" s="10"/>
      <c r="F104" s="10"/>
      <c r="G104" s="10"/>
      <c r="H104" s="10"/>
      <c r="I104" s="10"/>
      <c r="J104" s="10"/>
      <c r="K104" s="10"/>
    </row>
    <row r="105" spans="1:10" ht="15">
      <c r="A105" s="180" t="s">
        <v>142</v>
      </c>
      <c r="B105" s="181"/>
      <c r="C105" s="15">
        <f>ROUND(C106-C104,2)</f>
        <v>0</v>
      </c>
      <c r="E105" s="87"/>
      <c r="G105" s="31"/>
      <c r="H105" s="31"/>
      <c r="I105" s="31"/>
      <c r="J105" s="31"/>
    </row>
    <row r="106" spans="1:4" s="31" customFormat="1" ht="15">
      <c r="A106" s="173" t="s">
        <v>143</v>
      </c>
      <c r="B106" s="173"/>
      <c r="C106" s="15">
        <f>ROUND(C104/(1-$B$102),2)</f>
        <v>0</v>
      </c>
      <c r="D106" s="43"/>
    </row>
    <row r="107" spans="1:3" s="31" customFormat="1" ht="15">
      <c r="A107" s="92"/>
      <c r="B107" s="139"/>
      <c r="C107" s="93"/>
    </row>
    <row r="108" spans="1:3" s="31" customFormat="1" ht="15">
      <c r="A108" s="169" t="s">
        <v>144</v>
      </c>
      <c r="B108" s="174"/>
      <c r="C108" s="175"/>
    </row>
    <row r="109" spans="1:3" s="31" customFormat="1" ht="15">
      <c r="A109" s="182" t="s">
        <v>145</v>
      </c>
      <c r="B109" s="182"/>
      <c r="C109" s="21">
        <f>ROUND(C106,2)</f>
        <v>0</v>
      </c>
    </row>
    <row r="110" spans="1:3" ht="15">
      <c r="A110" s="22"/>
      <c r="B110" s="139"/>
      <c r="C110" s="93"/>
    </row>
    <row r="111" spans="1:3" ht="15" hidden="1">
      <c r="A111" s="173" t="s">
        <v>146</v>
      </c>
      <c r="B111" s="173"/>
      <c r="C111" s="68" t="e">
        <f>ROUND(#REF!/C8,2)</f>
        <v>#REF!</v>
      </c>
    </row>
    <row r="112" spans="1:3" ht="15">
      <c r="A112" s="173" t="s">
        <v>147</v>
      </c>
      <c r="B112" s="173"/>
      <c r="C112" s="68">
        <f>ROUND(C109/C10,2)</f>
        <v>0</v>
      </c>
    </row>
    <row r="113" spans="1:3" ht="15" hidden="1">
      <c r="A113" s="173" t="s">
        <v>148</v>
      </c>
      <c r="B113" s="173"/>
      <c r="C113" s="68" t="e">
        <f>#REF!</f>
        <v>#REF!</v>
      </c>
    </row>
    <row r="114" ht="15">
      <c r="C114" s="93"/>
    </row>
  </sheetData>
  <mergeCells count="30">
    <mergeCell ref="A76:C76"/>
    <mergeCell ref="A1:C1"/>
    <mergeCell ref="A2:C2"/>
    <mergeCell ref="A4:C4"/>
    <mergeCell ref="A8:B8"/>
    <mergeCell ref="A13:C13"/>
    <mergeCell ref="A20:B20"/>
    <mergeCell ref="A22:C22"/>
    <mergeCell ref="A28:B28"/>
    <mergeCell ref="A30:C30"/>
    <mergeCell ref="A45:B45"/>
    <mergeCell ref="A70:B70"/>
    <mergeCell ref="A106:B106"/>
    <mergeCell ref="A86:B86"/>
    <mergeCell ref="A88:C88"/>
    <mergeCell ref="E91:F91"/>
    <mergeCell ref="A92:B92"/>
    <mergeCell ref="E92:F92"/>
    <mergeCell ref="A93:B93"/>
    <mergeCell ref="E93:F93"/>
    <mergeCell ref="A94:B94"/>
    <mergeCell ref="E94:F94"/>
    <mergeCell ref="A96:C96"/>
    <mergeCell ref="A104:B104"/>
    <mergeCell ref="A105:B105"/>
    <mergeCell ref="A108:C108"/>
    <mergeCell ref="A109:B109"/>
    <mergeCell ref="A111:B111"/>
    <mergeCell ref="A112:B112"/>
    <mergeCell ref="A113:B11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C3E542A30EB459301A6A101F4A75B" ma:contentTypeVersion="6" ma:contentTypeDescription="Create a new document." ma:contentTypeScope="" ma:versionID="1922e19b872795437e9231d2f3725de4">
  <xsd:schema xmlns:xsd="http://www.w3.org/2001/XMLSchema" xmlns:xs="http://www.w3.org/2001/XMLSchema" xmlns:p="http://schemas.microsoft.com/office/2006/metadata/properties" xmlns:ns2="b13528a1-ecff-4857-b3b6-1d00234823a0" targetNamespace="http://schemas.microsoft.com/office/2006/metadata/properties" ma:root="true" ma:fieldsID="4e31f42c30a6802d02c42ae320b053f0" ns2:_="">
    <xsd:import namespace="b13528a1-ecff-4857-b3b6-1d0023482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528a1-ecff-4857-b3b6-1d0023482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C3EE8B-EF77-4D9A-8FDA-FC7836B17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528a1-ecff-4857-b3b6-1d0023482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E0C4AF-B46F-4EE2-A1DC-6929E331D8B4}">
  <ds:schemaRefs>
    <ds:schemaRef ds:uri="b13528a1-ecff-4857-b3b6-1d00234823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17F8AD-56E5-4BFC-BB67-012534663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Borelli</dc:creator>
  <cp:keywords/>
  <dc:description/>
  <cp:lastModifiedBy>Halisson Luciano Chaves A. da Fonseca</cp:lastModifiedBy>
  <dcterms:created xsi:type="dcterms:W3CDTF">2019-05-24T14:19:40Z</dcterms:created>
  <dcterms:modified xsi:type="dcterms:W3CDTF">2020-08-25T17:45:25Z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0x0101008D1C3E542A30EB459301A6A101F4A75B</vt:lpwstr>
  </property>
</Properties>
</file>